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0644A53D-044C-4035-A952-1B2AC1DA018C}" xr6:coauthVersionLast="47" xr6:coauthVersionMax="47" xr10:uidLastSave="{00000000-0000-0000-0000-000000000000}"/>
  <bookViews>
    <workbookView xWindow="28680" yWindow="-120" windowWidth="29040" windowHeight="15720" xr2:uid="{EC65E522-FBEB-446F-9EA7-7AA082C21EF4}"/>
  </bookViews>
  <sheets>
    <sheet name="SubSector Analysis" sheetId="3" r:id="rId1"/>
    <sheet name="Nifty 750 Analysis" sheetId="2" r:id="rId2"/>
    <sheet name="Price_Filter_14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3" l="1"/>
  <c r="L104" i="3"/>
  <c r="L28" i="3"/>
  <c r="L79" i="3"/>
  <c r="K16" i="3"/>
  <c r="K20" i="3"/>
  <c r="K126" i="3"/>
  <c r="J56" i="3"/>
  <c r="J104" i="3"/>
  <c r="I16" i="3"/>
  <c r="I5" i="3"/>
  <c r="I62" i="3"/>
  <c r="I81" i="3"/>
  <c r="I3" i="3"/>
  <c r="H12" i="3"/>
  <c r="H26" i="3"/>
  <c r="H19" i="3"/>
  <c r="H7" i="3"/>
  <c r="H49" i="3"/>
  <c r="H58" i="3"/>
  <c r="G95" i="3"/>
  <c r="G56" i="3"/>
  <c r="G83" i="3"/>
  <c r="G104" i="3"/>
  <c r="G25" i="3"/>
  <c r="G29" i="3"/>
  <c r="G62" i="3"/>
  <c r="G68" i="3"/>
  <c r="G75" i="3"/>
  <c r="G28" i="3"/>
  <c r="G92" i="3"/>
  <c r="G97" i="3"/>
  <c r="F6" i="3"/>
  <c r="F8" i="3"/>
  <c r="F35" i="3"/>
  <c r="F12" i="3"/>
  <c r="F54" i="3"/>
  <c r="F32" i="3"/>
  <c r="F24" i="3"/>
  <c r="F47" i="3"/>
  <c r="F5" i="3"/>
  <c r="F110" i="3"/>
  <c r="F18" i="3"/>
  <c r="F20" i="3"/>
  <c r="F49" i="3"/>
  <c r="F66" i="3"/>
  <c r="F81" i="3"/>
  <c r="F86" i="3"/>
  <c r="F70" i="3"/>
  <c r="F90" i="3"/>
  <c r="F112" i="3"/>
  <c r="F123" i="3"/>
  <c r="F98" i="3"/>
  <c r="E6" i="3"/>
  <c r="E95" i="3"/>
  <c r="E30" i="3"/>
  <c r="E35" i="3"/>
  <c r="E56" i="3"/>
  <c r="E34" i="3"/>
  <c r="E32" i="3"/>
  <c r="E7" i="3"/>
  <c r="E27" i="3"/>
  <c r="E47" i="3"/>
  <c r="E104" i="3"/>
  <c r="E63" i="3"/>
  <c r="E20" i="3"/>
  <c r="E29" i="3"/>
  <c r="E65" i="3"/>
  <c r="E66" i="3"/>
  <c r="E15" i="3"/>
  <c r="E61" i="3"/>
  <c r="E103" i="3"/>
  <c r="E88" i="3"/>
  <c r="E102" i="3"/>
  <c r="E100" i="3"/>
  <c r="E119" i="3"/>
  <c r="E120" i="3"/>
  <c r="D8" i="3"/>
  <c r="D95" i="3"/>
  <c r="D12" i="3"/>
  <c r="D56" i="3"/>
  <c r="D24" i="3"/>
  <c r="D7" i="3"/>
  <c r="D5" i="3"/>
  <c r="D104" i="3"/>
  <c r="D49" i="3"/>
  <c r="D29" i="3"/>
  <c r="D81" i="3"/>
  <c r="D70" i="3"/>
  <c r="C8" i="3"/>
  <c r="C30" i="3"/>
  <c r="C46" i="3"/>
  <c r="C60" i="3"/>
  <c r="C12" i="3"/>
  <c r="C56" i="3"/>
  <c r="C16" i="3"/>
  <c r="C55" i="3"/>
  <c r="C24" i="3"/>
  <c r="C7" i="3"/>
  <c r="C27" i="3"/>
  <c r="C17" i="3"/>
  <c r="C5" i="3"/>
  <c r="C104" i="3"/>
  <c r="C25" i="3"/>
  <c r="C49" i="3"/>
  <c r="C33" i="3"/>
  <c r="C29" i="3"/>
  <c r="C62" i="3"/>
  <c r="C81" i="3"/>
  <c r="C68" i="3"/>
  <c r="C82" i="3"/>
  <c r="C70" i="3"/>
  <c r="C103" i="3"/>
  <c r="C64" i="3"/>
  <c r="C102" i="3"/>
  <c r="C96" i="3"/>
  <c r="C100" i="3"/>
  <c r="C92" i="3"/>
  <c r="C53" i="3"/>
  <c r="C121" i="3"/>
  <c r="C98" i="3"/>
  <c r="C126" i="3"/>
  <c r="B6" i="3"/>
  <c r="D6" i="3" s="1"/>
  <c r="B8" i="3"/>
  <c r="G8" i="3" s="1"/>
  <c r="B45" i="3"/>
  <c r="B22" i="3"/>
  <c r="J22" i="3" s="1"/>
  <c r="B43" i="3"/>
  <c r="M43" i="3" s="1"/>
  <c r="B36" i="3"/>
  <c r="F36" i="3" s="1"/>
  <c r="B50" i="3"/>
  <c r="E50" i="3" s="1"/>
  <c r="B95" i="3"/>
  <c r="B30" i="3"/>
  <c r="B46" i="3"/>
  <c r="E46" i="3" s="1"/>
  <c r="B60" i="3"/>
  <c r="O60" i="3" s="1"/>
  <c r="B9" i="3"/>
  <c r="E9" i="3" s="1"/>
  <c r="B35" i="3"/>
  <c r="G35" i="3" s="1"/>
  <c r="B12" i="3"/>
  <c r="G12" i="3" s="1"/>
  <c r="B54" i="3"/>
  <c r="C54" i="3" s="1"/>
  <c r="B31" i="3"/>
  <c r="G31" i="3" s="1"/>
  <c r="B26" i="3"/>
  <c r="G26" i="3" s="1"/>
  <c r="B19" i="3"/>
  <c r="B37" i="3"/>
  <c r="I37" i="3" s="1"/>
  <c r="B56" i="3"/>
  <c r="B34" i="3"/>
  <c r="G34" i="3" s="1"/>
  <c r="B21" i="3"/>
  <c r="C21" i="3" s="1"/>
  <c r="B16" i="3"/>
  <c r="G16" i="3" s="1"/>
  <c r="B55" i="3"/>
  <c r="B32" i="3"/>
  <c r="G32" i="3" s="1"/>
  <c r="B24" i="3"/>
  <c r="H24" i="3" s="1"/>
  <c r="B44" i="3"/>
  <c r="F44" i="3" s="1"/>
  <c r="B2" i="3"/>
  <c r="B67" i="3"/>
  <c r="F67" i="3" s="1"/>
  <c r="B23" i="3"/>
  <c r="F23" i="3" s="1"/>
  <c r="B4" i="3"/>
  <c r="E4" i="3" s="1"/>
  <c r="B7" i="3"/>
  <c r="B27" i="3"/>
  <c r="G27" i="3" s="1"/>
  <c r="B48" i="3"/>
  <c r="E48" i="3" s="1"/>
  <c r="B17" i="3"/>
  <c r="D17" i="3" s="1"/>
  <c r="B42" i="3"/>
  <c r="E42" i="3" s="1"/>
  <c r="B47" i="3"/>
  <c r="D47" i="3" s="1"/>
  <c r="B5" i="3"/>
  <c r="R5" i="3" s="1"/>
  <c r="B38" i="3"/>
  <c r="F38" i="3" s="1"/>
  <c r="B72" i="3"/>
  <c r="B110" i="3"/>
  <c r="I110" i="3" s="1"/>
  <c r="B18" i="3"/>
  <c r="B83" i="3"/>
  <c r="I83" i="3" s="1"/>
  <c r="B104" i="3"/>
  <c r="B63" i="3"/>
  <c r="C63" i="3" s="1"/>
  <c r="B39" i="3"/>
  <c r="C39" i="3" s="1"/>
  <c r="B25" i="3"/>
  <c r="I25" i="3" s="1"/>
  <c r="B74" i="3"/>
  <c r="C74" i="3" s="1"/>
  <c r="B20" i="3"/>
  <c r="D20" i="3" s="1"/>
  <c r="B49" i="3"/>
  <c r="M49" i="3" s="1"/>
  <c r="B33" i="3"/>
  <c r="F33" i="3" s="1"/>
  <c r="B84" i="3"/>
  <c r="D84" i="3" s="1"/>
  <c r="B71" i="3"/>
  <c r="F71" i="3" s="1"/>
  <c r="B40" i="3"/>
  <c r="F40" i="3" s="1"/>
  <c r="B13" i="3"/>
  <c r="E13" i="3" s="1"/>
  <c r="B29" i="3"/>
  <c r="B65" i="3"/>
  <c r="B85" i="3"/>
  <c r="E85" i="3" s="1"/>
  <c r="B62" i="3"/>
  <c r="K62" i="3" s="1"/>
  <c r="B14" i="3"/>
  <c r="E14" i="3" s="1"/>
  <c r="B66" i="3"/>
  <c r="K66" i="3" s="1"/>
  <c r="B81" i="3"/>
  <c r="L81" i="3" s="1"/>
  <c r="B3" i="3"/>
  <c r="B99" i="3"/>
  <c r="B41" i="3"/>
  <c r="F41" i="3" s="1"/>
  <c r="B73" i="3"/>
  <c r="H73" i="3" s="1"/>
  <c r="B10" i="3"/>
  <c r="G10" i="3" s="1"/>
  <c r="B15" i="3"/>
  <c r="D15" i="3" s="1"/>
  <c r="B61" i="3"/>
  <c r="C61" i="3" s="1"/>
  <c r="B80" i="3"/>
  <c r="H80" i="3" s="1"/>
  <c r="B68" i="3"/>
  <c r="D68" i="3" s="1"/>
  <c r="B82" i="3"/>
  <c r="J82" i="3" s="1"/>
  <c r="B86" i="3"/>
  <c r="B70" i="3"/>
  <c r="I70" i="3" s="1"/>
  <c r="B57" i="3"/>
  <c r="B94" i="3"/>
  <c r="J94" i="3" s="1"/>
  <c r="B76" i="3"/>
  <c r="F76" i="3" s="1"/>
  <c r="B87" i="3"/>
  <c r="F87" i="3" s="1"/>
  <c r="B75" i="3"/>
  <c r="E75" i="3" s="1"/>
  <c r="B28" i="3"/>
  <c r="C28" i="3" s="1"/>
  <c r="B103" i="3"/>
  <c r="K103" i="3" s="1"/>
  <c r="B79" i="3"/>
  <c r="C79" i="3" s="1"/>
  <c r="B64" i="3"/>
  <c r="B106" i="3"/>
  <c r="E106" i="3" s="1"/>
  <c r="B93" i="3"/>
  <c r="B58" i="3"/>
  <c r="B105" i="3"/>
  <c r="B69" i="3"/>
  <c r="D69" i="3" s="1"/>
  <c r="B59" i="3"/>
  <c r="F59" i="3" s="1"/>
  <c r="B77" i="3"/>
  <c r="F77" i="3" s="1"/>
  <c r="B51" i="3"/>
  <c r="M51" i="3" s="1"/>
  <c r="B88" i="3"/>
  <c r="D88" i="3" s="1"/>
  <c r="B102" i="3"/>
  <c r="B96" i="3"/>
  <c r="B111" i="3"/>
  <c r="B89" i="3"/>
  <c r="J89" i="3" s="1"/>
  <c r="B90" i="3"/>
  <c r="B112" i="3"/>
  <c r="B11" i="3"/>
  <c r="B78" i="3"/>
  <c r="D78" i="3" s="1"/>
  <c r="B91" i="3"/>
  <c r="F91" i="3" s="1"/>
  <c r="B107" i="3"/>
  <c r="F107" i="3" s="1"/>
  <c r="B113" i="3"/>
  <c r="E113" i="3" s="1"/>
  <c r="B114" i="3"/>
  <c r="H114" i="3" s="1"/>
  <c r="B100" i="3"/>
  <c r="H100" i="3" s="1"/>
  <c r="B115" i="3"/>
  <c r="I115" i="3" s="1"/>
  <c r="B92" i="3"/>
  <c r="B116" i="3"/>
  <c r="E116" i="3" s="1"/>
  <c r="B117" i="3"/>
  <c r="B108" i="3"/>
  <c r="D108" i="3" s="1"/>
  <c r="B52" i="3"/>
  <c r="F52" i="3" s="1"/>
  <c r="B101" i="3"/>
  <c r="B53" i="3"/>
  <c r="F53" i="3" s="1"/>
  <c r="B97" i="3"/>
  <c r="F97" i="3" s="1"/>
  <c r="B118" i="3"/>
  <c r="H118" i="3" s="1"/>
  <c r="B119" i="3"/>
  <c r="D119" i="3" s="1"/>
  <c r="B120" i="3"/>
  <c r="B109" i="3"/>
  <c r="L109" i="3" s="1"/>
  <c r="B121" i="3"/>
  <c r="B122" i="3"/>
  <c r="H122" i="3" s="1"/>
  <c r="B123" i="3"/>
  <c r="B98" i="3"/>
  <c r="B124" i="3"/>
  <c r="D124" i="3" s="1"/>
  <c r="B125" i="3"/>
  <c r="B126" i="3"/>
  <c r="F126" i="3" s="1"/>
  <c r="U125" i="3" l="1"/>
  <c r="T125" i="3"/>
  <c r="S125" i="3"/>
  <c r="R125" i="3"/>
  <c r="O125" i="3"/>
  <c r="V125" i="3"/>
  <c r="Q125" i="3"/>
  <c r="N125" i="3"/>
  <c r="I125" i="3"/>
  <c r="P125" i="3"/>
  <c r="K125" i="3"/>
  <c r="M125" i="3"/>
  <c r="C125" i="3"/>
  <c r="L125" i="3"/>
  <c r="E125" i="3"/>
  <c r="H125" i="3"/>
  <c r="G125" i="3"/>
  <c r="F125" i="3"/>
  <c r="G22" i="3"/>
  <c r="S105" i="3"/>
  <c r="U105" i="3"/>
  <c r="T105" i="3"/>
  <c r="V105" i="3"/>
  <c r="R105" i="3"/>
  <c r="M105" i="3"/>
  <c r="O105" i="3"/>
  <c r="Q105" i="3"/>
  <c r="N105" i="3"/>
  <c r="H105" i="3"/>
  <c r="J105" i="3"/>
  <c r="L105" i="3"/>
  <c r="P105" i="3"/>
  <c r="I105" i="3"/>
  <c r="E105" i="3"/>
  <c r="K105" i="3"/>
  <c r="G105" i="3"/>
  <c r="H106" i="3"/>
  <c r="U98" i="3"/>
  <c r="T98" i="3"/>
  <c r="V98" i="3"/>
  <c r="Q98" i="3"/>
  <c r="P98" i="3"/>
  <c r="S98" i="3"/>
  <c r="K98" i="3"/>
  <c r="O98" i="3"/>
  <c r="R98" i="3"/>
  <c r="J98" i="3"/>
  <c r="N98" i="3"/>
  <c r="L98" i="3"/>
  <c r="E98" i="3"/>
  <c r="H98" i="3"/>
  <c r="M98" i="3"/>
  <c r="G98" i="3"/>
  <c r="I98" i="3"/>
  <c r="U58" i="3"/>
  <c r="T58" i="3"/>
  <c r="V58" i="3"/>
  <c r="S58" i="3"/>
  <c r="Q58" i="3"/>
  <c r="P58" i="3"/>
  <c r="K58" i="3"/>
  <c r="R58" i="3"/>
  <c r="J58" i="3"/>
  <c r="N58" i="3"/>
  <c r="M58" i="3"/>
  <c r="L58" i="3"/>
  <c r="I58" i="3"/>
  <c r="E58" i="3"/>
  <c r="G58" i="3"/>
  <c r="O58" i="3"/>
  <c r="C108" i="3"/>
  <c r="C88" i="3"/>
  <c r="C80" i="3"/>
  <c r="C44" i="3"/>
  <c r="D58" i="3"/>
  <c r="E118" i="3"/>
  <c r="E51" i="3"/>
  <c r="E10" i="3"/>
  <c r="E83" i="3"/>
  <c r="E37" i="3"/>
  <c r="F122" i="3"/>
  <c r="F89" i="3"/>
  <c r="F73" i="3"/>
  <c r="G115" i="3"/>
  <c r="G48" i="3"/>
  <c r="H82" i="3"/>
  <c r="J88" i="3"/>
  <c r="K100" i="3"/>
  <c r="L39" i="3"/>
  <c r="U72" i="3"/>
  <c r="T72" i="3"/>
  <c r="S72" i="3"/>
  <c r="R72" i="3"/>
  <c r="V72" i="3"/>
  <c r="O72" i="3"/>
  <c r="Q72" i="3"/>
  <c r="N72" i="3"/>
  <c r="I72" i="3"/>
  <c r="K72" i="3"/>
  <c r="P72" i="3"/>
  <c r="L72" i="3"/>
  <c r="C72" i="3"/>
  <c r="H72" i="3"/>
  <c r="M72" i="3"/>
  <c r="E72" i="3"/>
  <c r="J72" i="3"/>
  <c r="G72" i="3"/>
  <c r="F72" i="3"/>
  <c r="S3" i="3"/>
  <c r="U3" i="3"/>
  <c r="T3" i="3"/>
  <c r="V3" i="3"/>
  <c r="R3" i="3"/>
  <c r="M3" i="3"/>
  <c r="O3" i="3"/>
  <c r="Q3" i="3"/>
  <c r="N3" i="3"/>
  <c r="P3" i="3"/>
  <c r="H3" i="3"/>
  <c r="J3" i="3"/>
  <c r="L3" i="3"/>
  <c r="E3" i="3"/>
  <c r="G3" i="3"/>
  <c r="K3" i="3"/>
  <c r="S45" i="3"/>
  <c r="U45" i="3"/>
  <c r="T45" i="3"/>
  <c r="V45" i="3"/>
  <c r="M45" i="3"/>
  <c r="R45" i="3"/>
  <c r="O45" i="3"/>
  <c r="Q45" i="3"/>
  <c r="L45" i="3"/>
  <c r="N45" i="3"/>
  <c r="H45" i="3"/>
  <c r="J45" i="3"/>
  <c r="E45" i="3"/>
  <c r="I45" i="3"/>
  <c r="K45" i="3"/>
  <c r="P45" i="3"/>
  <c r="D52" i="3"/>
  <c r="G45" i="3"/>
  <c r="U108" i="3"/>
  <c r="T108" i="3"/>
  <c r="V108" i="3"/>
  <c r="S108" i="3"/>
  <c r="Q108" i="3"/>
  <c r="P108" i="3"/>
  <c r="M108" i="3"/>
  <c r="K108" i="3"/>
  <c r="J108" i="3"/>
  <c r="E108" i="3"/>
  <c r="I108" i="3"/>
  <c r="G108" i="3"/>
  <c r="H108" i="3"/>
  <c r="R108" i="3"/>
  <c r="N108" i="3"/>
  <c r="L108" i="3"/>
  <c r="O108" i="3"/>
  <c r="U112" i="3"/>
  <c r="T112" i="3"/>
  <c r="V112" i="3"/>
  <c r="Q112" i="3"/>
  <c r="P112" i="3"/>
  <c r="K112" i="3"/>
  <c r="O112" i="3"/>
  <c r="N112" i="3"/>
  <c r="M112" i="3"/>
  <c r="J112" i="3"/>
  <c r="R112" i="3"/>
  <c r="S112" i="3"/>
  <c r="E112" i="3"/>
  <c r="G112" i="3"/>
  <c r="L112" i="3"/>
  <c r="H112" i="3"/>
  <c r="I112" i="3"/>
  <c r="U123" i="3"/>
  <c r="V123" i="3"/>
  <c r="O123" i="3"/>
  <c r="Q123" i="3"/>
  <c r="T123" i="3"/>
  <c r="N123" i="3"/>
  <c r="P123" i="3"/>
  <c r="S123" i="3"/>
  <c r="R123" i="3"/>
  <c r="J123" i="3"/>
  <c r="M123" i="3"/>
  <c r="L123" i="3"/>
  <c r="H123" i="3"/>
  <c r="G123" i="3"/>
  <c r="D123" i="3"/>
  <c r="K123" i="3"/>
  <c r="C123" i="3"/>
  <c r="U117" i="3"/>
  <c r="V117" i="3"/>
  <c r="T117" i="3"/>
  <c r="S117" i="3"/>
  <c r="O117" i="3"/>
  <c r="Q117" i="3"/>
  <c r="N117" i="3"/>
  <c r="P117" i="3"/>
  <c r="J117" i="3"/>
  <c r="L117" i="3"/>
  <c r="R117" i="3"/>
  <c r="M117" i="3"/>
  <c r="I117" i="3"/>
  <c r="G117" i="3"/>
  <c r="K117" i="3"/>
  <c r="H117" i="3"/>
  <c r="D117" i="3"/>
  <c r="C117" i="3"/>
  <c r="U90" i="3"/>
  <c r="V90" i="3"/>
  <c r="O90" i="3"/>
  <c r="Q90" i="3"/>
  <c r="S90" i="3"/>
  <c r="N90" i="3"/>
  <c r="T90" i="3"/>
  <c r="P90" i="3"/>
  <c r="M90" i="3"/>
  <c r="J90" i="3"/>
  <c r="L90" i="3"/>
  <c r="G90" i="3"/>
  <c r="H90" i="3"/>
  <c r="D90" i="3"/>
  <c r="I90" i="3"/>
  <c r="R90" i="3"/>
  <c r="K90" i="3"/>
  <c r="C90" i="3"/>
  <c r="U93" i="3"/>
  <c r="V93" i="3"/>
  <c r="O93" i="3"/>
  <c r="T93" i="3"/>
  <c r="Q93" i="3"/>
  <c r="N93" i="3"/>
  <c r="P93" i="3"/>
  <c r="H93" i="3"/>
  <c r="R93" i="3"/>
  <c r="J93" i="3"/>
  <c r="L93" i="3"/>
  <c r="S93" i="3"/>
  <c r="M93" i="3"/>
  <c r="G93" i="3"/>
  <c r="K93" i="3"/>
  <c r="D93" i="3"/>
  <c r="C93" i="3"/>
  <c r="U86" i="3"/>
  <c r="V86" i="3"/>
  <c r="O86" i="3"/>
  <c r="Q86" i="3"/>
  <c r="S86" i="3"/>
  <c r="N86" i="3"/>
  <c r="P86" i="3"/>
  <c r="T86" i="3"/>
  <c r="R86" i="3"/>
  <c r="M86" i="3"/>
  <c r="H86" i="3"/>
  <c r="J86" i="3"/>
  <c r="L86" i="3"/>
  <c r="G86" i="3"/>
  <c r="I86" i="3"/>
  <c r="D86" i="3"/>
  <c r="K86" i="3"/>
  <c r="C86" i="3"/>
  <c r="C116" i="3"/>
  <c r="C105" i="3"/>
  <c r="C45" i="3"/>
  <c r="D114" i="3"/>
  <c r="D28" i="3"/>
  <c r="E117" i="3"/>
  <c r="E93" i="3"/>
  <c r="G114" i="3"/>
  <c r="G80" i="3"/>
  <c r="H109" i="3"/>
  <c r="I126" i="3"/>
  <c r="K91" i="3"/>
  <c r="U101" i="3"/>
  <c r="T101" i="3"/>
  <c r="R101" i="3"/>
  <c r="S101" i="3"/>
  <c r="V101" i="3"/>
  <c r="O101" i="3"/>
  <c r="Q101" i="3"/>
  <c r="N101" i="3"/>
  <c r="I101" i="3"/>
  <c r="K101" i="3"/>
  <c r="P101" i="3"/>
  <c r="L101" i="3"/>
  <c r="C101" i="3"/>
  <c r="M101" i="3"/>
  <c r="E101" i="3"/>
  <c r="H101" i="3"/>
  <c r="G101" i="3"/>
  <c r="J101" i="3"/>
  <c r="F101" i="3"/>
  <c r="U2" i="3"/>
  <c r="T2" i="3"/>
  <c r="R2" i="3"/>
  <c r="V2" i="3"/>
  <c r="O2" i="3"/>
  <c r="Q2" i="3"/>
  <c r="N2" i="3"/>
  <c r="M2" i="3"/>
  <c r="I2" i="3"/>
  <c r="L2" i="3"/>
  <c r="K2" i="3"/>
  <c r="S2" i="3"/>
  <c r="P2" i="3"/>
  <c r="C2" i="3"/>
  <c r="W30" i="3" s="1"/>
  <c r="E2" i="3"/>
  <c r="H2" i="3"/>
  <c r="G2" i="3"/>
  <c r="F2" i="3"/>
  <c r="Y97" i="3" s="1"/>
  <c r="S38" i="3"/>
  <c r="U38" i="3"/>
  <c r="T38" i="3"/>
  <c r="V38" i="3"/>
  <c r="R38" i="3"/>
  <c r="M38" i="3"/>
  <c r="O38" i="3"/>
  <c r="Q38" i="3"/>
  <c r="L38" i="3"/>
  <c r="N38" i="3"/>
  <c r="P38" i="3"/>
  <c r="H38" i="3"/>
  <c r="J38" i="3"/>
  <c r="E38" i="3"/>
  <c r="G38" i="3"/>
  <c r="K38" i="3"/>
  <c r="I38" i="3"/>
  <c r="V89" i="3"/>
  <c r="S89" i="3"/>
  <c r="R89" i="3"/>
  <c r="T89" i="3"/>
  <c r="O89" i="3"/>
  <c r="P89" i="3"/>
  <c r="N89" i="3"/>
  <c r="M89" i="3"/>
  <c r="L89" i="3"/>
  <c r="I89" i="3"/>
  <c r="G89" i="3"/>
  <c r="U89" i="3"/>
  <c r="Q89" i="3"/>
  <c r="H89" i="3"/>
  <c r="D89" i="3"/>
  <c r="K89" i="3"/>
  <c r="D113" i="3"/>
  <c r="D75" i="3"/>
  <c r="D13" i="3"/>
  <c r="D4" i="3"/>
  <c r="D50" i="3"/>
  <c r="F3" i="3"/>
  <c r="F43" i="3"/>
  <c r="G113" i="3"/>
  <c r="G15" i="3"/>
  <c r="G4" i="3"/>
  <c r="H119" i="3"/>
  <c r="H15" i="3"/>
  <c r="I124" i="3"/>
  <c r="M91" i="3"/>
  <c r="U94" i="3"/>
  <c r="T94" i="3"/>
  <c r="R94" i="3"/>
  <c r="O94" i="3"/>
  <c r="S94" i="3"/>
  <c r="Q94" i="3"/>
  <c r="N94" i="3"/>
  <c r="V94" i="3"/>
  <c r="I94" i="3"/>
  <c r="K94" i="3"/>
  <c r="M94" i="3"/>
  <c r="P94" i="3"/>
  <c r="L94" i="3"/>
  <c r="C94" i="3"/>
  <c r="H94" i="3"/>
  <c r="E94" i="3"/>
  <c r="G94" i="3"/>
  <c r="F94" i="3"/>
  <c r="U22" i="3"/>
  <c r="T22" i="3"/>
  <c r="R22" i="3"/>
  <c r="O22" i="3"/>
  <c r="Q22" i="3"/>
  <c r="S22" i="3"/>
  <c r="N22" i="3"/>
  <c r="V22" i="3"/>
  <c r="P22" i="3"/>
  <c r="I22" i="3"/>
  <c r="K22" i="3"/>
  <c r="M22" i="3"/>
  <c r="C22" i="3"/>
  <c r="H22" i="3"/>
  <c r="E22" i="3"/>
  <c r="L22" i="3"/>
  <c r="F22" i="3"/>
  <c r="D101" i="3"/>
  <c r="J78" i="3"/>
  <c r="S57" i="3"/>
  <c r="U57" i="3"/>
  <c r="T57" i="3"/>
  <c r="V57" i="3"/>
  <c r="R57" i="3"/>
  <c r="M57" i="3"/>
  <c r="O57" i="3"/>
  <c r="Q57" i="3"/>
  <c r="N57" i="3"/>
  <c r="H57" i="3"/>
  <c r="P57" i="3"/>
  <c r="J57" i="3"/>
  <c r="L57" i="3"/>
  <c r="E57" i="3"/>
  <c r="G57" i="3"/>
  <c r="I57" i="3"/>
  <c r="K57" i="3"/>
  <c r="C52" i="3"/>
  <c r="D3" i="3"/>
  <c r="V122" i="3"/>
  <c r="U122" i="3"/>
  <c r="T122" i="3"/>
  <c r="S122" i="3"/>
  <c r="R122" i="3"/>
  <c r="P122" i="3"/>
  <c r="O122" i="3"/>
  <c r="N122" i="3"/>
  <c r="M122" i="3"/>
  <c r="L122" i="3"/>
  <c r="I122" i="3"/>
  <c r="Q122" i="3"/>
  <c r="G122" i="3"/>
  <c r="D122" i="3"/>
  <c r="K122" i="3"/>
  <c r="V116" i="3"/>
  <c r="T116" i="3"/>
  <c r="S116" i="3"/>
  <c r="U116" i="3"/>
  <c r="R116" i="3"/>
  <c r="Q116" i="3"/>
  <c r="L116" i="3"/>
  <c r="O116" i="3"/>
  <c r="I116" i="3"/>
  <c r="N116" i="3"/>
  <c r="M116" i="3"/>
  <c r="G116" i="3"/>
  <c r="K116" i="3"/>
  <c r="H116" i="3"/>
  <c r="D116" i="3"/>
  <c r="J116" i="3"/>
  <c r="V106" i="3"/>
  <c r="T106" i="3"/>
  <c r="U106" i="3"/>
  <c r="R106" i="3"/>
  <c r="S106" i="3"/>
  <c r="L106" i="3"/>
  <c r="Q106" i="3"/>
  <c r="O106" i="3"/>
  <c r="N106" i="3"/>
  <c r="M106" i="3"/>
  <c r="I106" i="3"/>
  <c r="P106" i="3"/>
  <c r="G106" i="3"/>
  <c r="K106" i="3"/>
  <c r="D106" i="3"/>
  <c r="J106" i="3"/>
  <c r="V82" i="3"/>
  <c r="S82" i="3"/>
  <c r="T82" i="3"/>
  <c r="R82" i="3"/>
  <c r="O82" i="3"/>
  <c r="Q82" i="3"/>
  <c r="N82" i="3"/>
  <c r="P82" i="3"/>
  <c r="L82" i="3"/>
  <c r="U82" i="3"/>
  <c r="I82" i="3"/>
  <c r="K82" i="3"/>
  <c r="G82" i="3"/>
  <c r="D82" i="3"/>
  <c r="F82" i="3"/>
  <c r="M82" i="3"/>
  <c r="T14" i="3"/>
  <c r="V14" i="3"/>
  <c r="U14" i="3"/>
  <c r="S14" i="3"/>
  <c r="R14" i="3"/>
  <c r="L14" i="3"/>
  <c r="O14" i="3"/>
  <c r="M14" i="3"/>
  <c r="Q14" i="3"/>
  <c r="N14" i="3"/>
  <c r="I14" i="3"/>
  <c r="K14" i="3"/>
  <c r="G14" i="3"/>
  <c r="H14" i="3"/>
  <c r="D14" i="3"/>
  <c r="J14" i="3"/>
  <c r="F14" i="3"/>
  <c r="P14" i="3"/>
  <c r="T74" i="3"/>
  <c r="V74" i="3"/>
  <c r="S74" i="3"/>
  <c r="Q74" i="3"/>
  <c r="U74" i="3"/>
  <c r="R74" i="3"/>
  <c r="O74" i="3"/>
  <c r="N74" i="3"/>
  <c r="L74" i="3"/>
  <c r="P74" i="3"/>
  <c r="I74" i="3"/>
  <c r="K74" i="3"/>
  <c r="G74" i="3"/>
  <c r="M74" i="3"/>
  <c r="D74" i="3"/>
  <c r="F74" i="3"/>
  <c r="H74" i="3"/>
  <c r="T42" i="3"/>
  <c r="V42" i="3"/>
  <c r="S42" i="3"/>
  <c r="U42" i="3"/>
  <c r="Q42" i="3"/>
  <c r="R42" i="3"/>
  <c r="P42" i="3"/>
  <c r="M42" i="3"/>
  <c r="O42" i="3"/>
  <c r="N42" i="3"/>
  <c r="L42" i="3"/>
  <c r="I42" i="3"/>
  <c r="K42" i="3"/>
  <c r="G42" i="3"/>
  <c r="D42" i="3"/>
  <c r="J42" i="3"/>
  <c r="F42" i="3"/>
  <c r="T55" i="3"/>
  <c r="V55" i="3"/>
  <c r="S55" i="3"/>
  <c r="Q55" i="3"/>
  <c r="R55" i="3"/>
  <c r="L55" i="3"/>
  <c r="O55" i="3"/>
  <c r="N55" i="3"/>
  <c r="U55" i="3"/>
  <c r="P55" i="3"/>
  <c r="I55" i="3"/>
  <c r="M55" i="3"/>
  <c r="K55" i="3"/>
  <c r="G55" i="3"/>
  <c r="H55" i="3"/>
  <c r="D55" i="3"/>
  <c r="F55" i="3"/>
  <c r="R9" i="3"/>
  <c r="T9" i="3"/>
  <c r="V9" i="3"/>
  <c r="S9" i="3"/>
  <c r="Q9" i="3"/>
  <c r="U9" i="3"/>
  <c r="M9" i="3"/>
  <c r="P9" i="3"/>
  <c r="L9" i="3"/>
  <c r="O9" i="3"/>
  <c r="N9" i="3"/>
  <c r="I9" i="3"/>
  <c r="K9" i="3"/>
  <c r="G9" i="3"/>
  <c r="D9" i="3"/>
  <c r="J9" i="3"/>
  <c r="F9" i="3"/>
  <c r="H9" i="3"/>
  <c r="C58" i="3"/>
  <c r="C15" i="3"/>
  <c r="T121" i="3"/>
  <c r="V121" i="3"/>
  <c r="S121" i="3"/>
  <c r="Q121" i="3"/>
  <c r="U121" i="3"/>
  <c r="N121" i="3"/>
  <c r="P121" i="3"/>
  <c r="R121" i="3"/>
  <c r="M121" i="3"/>
  <c r="H121" i="3"/>
  <c r="J121" i="3"/>
  <c r="L121" i="3"/>
  <c r="D121" i="3"/>
  <c r="F121" i="3"/>
  <c r="K121" i="3"/>
  <c r="I121" i="3"/>
  <c r="E121" i="3"/>
  <c r="T92" i="3"/>
  <c r="V92" i="3"/>
  <c r="S92" i="3"/>
  <c r="U92" i="3"/>
  <c r="Q92" i="3"/>
  <c r="N92" i="3"/>
  <c r="P92" i="3"/>
  <c r="R92" i="3"/>
  <c r="M92" i="3"/>
  <c r="H92" i="3"/>
  <c r="J92" i="3"/>
  <c r="L92" i="3"/>
  <c r="O92" i="3"/>
  <c r="K92" i="3"/>
  <c r="I92" i="3"/>
  <c r="D92" i="3"/>
  <c r="F92" i="3"/>
  <c r="E92" i="3"/>
  <c r="T111" i="3"/>
  <c r="V111" i="3"/>
  <c r="S111" i="3"/>
  <c r="Q111" i="3"/>
  <c r="N111" i="3"/>
  <c r="P111" i="3"/>
  <c r="R111" i="3"/>
  <c r="M111" i="3"/>
  <c r="U111" i="3"/>
  <c r="H111" i="3"/>
  <c r="J111" i="3"/>
  <c r="L111" i="3"/>
  <c r="D111" i="3"/>
  <c r="F111" i="3"/>
  <c r="I111" i="3"/>
  <c r="K111" i="3"/>
  <c r="O111" i="3"/>
  <c r="E111" i="3"/>
  <c r="T64" i="3"/>
  <c r="V64" i="3"/>
  <c r="S64" i="3"/>
  <c r="Q64" i="3"/>
  <c r="N64" i="3"/>
  <c r="P64" i="3"/>
  <c r="U64" i="3"/>
  <c r="R64" i="3"/>
  <c r="M64" i="3"/>
  <c r="H64" i="3"/>
  <c r="J64" i="3"/>
  <c r="L64" i="3"/>
  <c r="O64" i="3"/>
  <c r="K64" i="3"/>
  <c r="D64" i="3"/>
  <c r="F64" i="3"/>
  <c r="E64" i="3"/>
  <c r="C124" i="3"/>
  <c r="C115" i="3"/>
  <c r="C106" i="3"/>
  <c r="C3" i="3"/>
  <c r="D126" i="3"/>
  <c r="D91" i="3"/>
  <c r="D76" i="3"/>
  <c r="D71" i="3"/>
  <c r="D67" i="3"/>
  <c r="D43" i="3"/>
  <c r="E115" i="3"/>
  <c r="E79" i="3"/>
  <c r="F105" i="3"/>
  <c r="F45" i="3"/>
  <c r="G107" i="3"/>
  <c r="G67" i="3"/>
  <c r="I123" i="3"/>
  <c r="J15" i="3"/>
  <c r="K76" i="3"/>
  <c r="F108" i="3"/>
  <c r="F58" i="3"/>
  <c r="G111" i="3"/>
  <c r="H40" i="3"/>
  <c r="J84" i="3"/>
  <c r="K33" i="3"/>
  <c r="M37" i="3"/>
  <c r="U99" i="3"/>
  <c r="T99" i="3"/>
  <c r="R99" i="3"/>
  <c r="O99" i="3"/>
  <c r="Q99" i="3"/>
  <c r="V99" i="3"/>
  <c r="N99" i="3"/>
  <c r="I99" i="3"/>
  <c r="P99" i="3"/>
  <c r="K99" i="3"/>
  <c r="M99" i="3"/>
  <c r="L99" i="3"/>
  <c r="C99" i="3"/>
  <c r="E99" i="3"/>
  <c r="S99" i="3"/>
  <c r="G99" i="3"/>
  <c r="J99" i="3"/>
  <c r="H99" i="3"/>
  <c r="F99" i="3"/>
  <c r="S11" i="3"/>
  <c r="U11" i="3"/>
  <c r="T11" i="3"/>
  <c r="V11" i="3"/>
  <c r="R11" i="3"/>
  <c r="M11" i="3"/>
  <c r="O11" i="3"/>
  <c r="Q11" i="3"/>
  <c r="N11" i="3"/>
  <c r="P11" i="3"/>
  <c r="H11" i="3"/>
  <c r="J11" i="3"/>
  <c r="L11" i="3"/>
  <c r="E11" i="3"/>
  <c r="G11" i="3"/>
  <c r="K11" i="3"/>
  <c r="D54" i="3"/>
  <c r="T96" i="3"/>
  <c r="V96" i="3"/>
  <c r="S96" i="3"/>
  <c r="U96" i="3"/>
  <c r="P96" i="3"/>
  <c r="M96" i="3"/>
  <c r="N96" i="3"/>
  <c r="R96" i="3"/>
  <c r="K96" i="3"/>
  <c r="Q96" i="3"/>
  <c r="O96" i="3"/>
  <c r="D96" i="3"/>
  <c r="H96" i="3"/>
  <c r="L96" i="3"/>
  <c r="F96" i="3"/>
  <c r="I96" i="3"/>
  <c r="J96" i="3"/>
  <c r="T85" i="3"/>
  <c r="V85" i="3"/>
  <c r="S85" i="3"/>
  <c r="U85" i="3"/>
  <c r="N85" i="3"/>
  <c r="P85" i="3"/>
  <c r="M85" i="3"/>
  <c r="O85" i="3"/>
  <c r="K85" i="3"/>
  <c r="R85" i="3"/>
  <c r="Q85" i="3"/>
  <c r="D85" i="3"/>
  <c r="H85" i="3"/>
  <c r="L85" i="3"/>
  <c r="J85" i="3"/>
  <c r="F85" i="3"/>
  <c r="I85" i="3"/>
  <c r="D2" i="3"/>
  <c r="D22" i="3"/>
  <c r="V120" i="3"/>
  <c r="U120" i="3"/>
  <c r="T120" i="3"/>
  <c r="P120" i="3"/>
  <c r="R120" i="3"/>
  <c r="O120" i="3"/>
  <c r="S120" i="3"/>
  <c r="J120" i="3"/>
  <c r="L120" i="3"/>
  <c r="N120" i="3"/>
  <c r="M120" i="3"/>
  <c r="I120" i="3"/>
  <c r="D120" i="3"/>
  <c r="F120" i="3"/>
  <c r="Q120" i="3"/>
  <c r="K120" i="3"/>
  <c r="H120" i="3"/>
  <c r="G120" i="3"/>
  <c r="V100" i="3"/>
  <c r="S100" i="3"/>
  <c r="U100" i="3"/>
  <c r="P100" i="3"/>
  <c r="R100" i="3"/>
  <c r="O100" i="3"/>
  <c r="J100" i="3"/>
  <c r="T100" i="3"/>
  <c r="Q100" i="3"/>
  <c r="L100" i="3"/>
  <c r="I100" i="3"/>
  <c r="N100" i="3"/>
  <c r="M100" i="3"/>
  <c r="D100" i="3"/>
  <c r="F100" i="3"/>
  <c r="G100" i="3"/>
  <c r="V102" i="3"/>
  <c r="S102" i="3"/>
  <c r="U102" i="3"/>
  <c r="P102" i="3"/>
  <c r="T102" i="3"/>
  <c r="R102" i="3"/>
  <c r="O102" i="3"/>
  <c r="J102" i="3"/>
  <c r="N102" i="3"/>
  <c r="M102" i="3"/>
  <c r="L102" i="3"/>
  <c r="I102" i="3"/>
  <c r="Q102" i="3"/>
  <c r="D102" i="3"/>
  <c r="H102" i="3"/>
  <c r="F102" i="3"/>
  <c r="K102" i="3"/>
  <c r="G102" i="3"/>
  <c r="V103" i="3"/>
  <c r="S103" i="3"/>
  <c r="U103" i="3"/>
  <c r="T103" i="3"/>
  <c r="P103" i="3"/>
  <c r="R103" i="3"/>
  <c r="O103" i="3"/>
  <c r="J103" i="3"/>
  <c r="L103" i="3"/>
  <c r="Q103" i="3"/>
  <c r="I103" i="3"/>
  <c r="D103" i="3"/>
  <c r="F103" i="3"/>
  <c r="N103" i="3"/>
  <c r="H103" i="3"/>
  <c r="M103" i="3"/>
  <c r="G103" i="3"/>
  <c r="V61" i="3"/>
  <c r="S61" i="3"/>
  <c r="U61" i="3"/>
  <c r="P61" i="3"/>
  <c r="R61" i="3"/>
  <c r="T61" i="3"/>
  <c r="O61" i="3"/>
  <c r="M61" i="3"/>
  <c r="J61" i="3"/>
  <c r="N61" i="3"/>
  <c r="L61" i="3"/>
  <c r="I61" i="3"/>
  <c r="Q61" i="3"/>
  <c r="D61" i="3"/>
  <c r="F61" i="3"/>
  <c r="K61" i="3"/>
  <c r="H61" i="3"/>
  <c r="G61" i="3"/>
  <c r="V65" i="3"/>
  <c r="S65" i="3"/>
  <c r="U65" i="3"/>
  <c r="P65" i="3"/>
  <c r="T65" i="3"/>
  <c r="R65" i="3"/>
  <c r="O65" i="3"/>
  <c r="J65" i="3"/>
  <c r="L65" i="3"/>
  <c r="M65" i="3"/>
  <c r="I65" i="3"/>
  <c r="Q65" i="3"/>
  <c r="D65" i="3"/>
  <c r="K65" i="3"/>
  <c r="H65" i="3"/>
  <c r="F65" i="3"/>
  <c r="N65" i="3"/>
  <c r="G65" i="3"/>
  <c r="V63" i="3"/>
  <c r="S63" i="3"/>
  <c r="U63" i="3"/>
  <c r="T63" i="3"/>
  <c r="P63" i="3"/>
  <c r="R63" i="3"/>
  <c r="O63" i="3"/>
  <c r="J63" i="3"/>
  <c r="N63" i="3"/>
  <c r="Q63" i="3"/>
  <c r="L63" i="3"/>
  <c r="I63" i="3"/>
  <c r="M63" i="3"/>
  <c r="D63" i="3"/>
  <c r="F63" i="3"/>
  <c r="H63" i="3"/>
  <c r="K63" i="3"/>
  <c r="G63" i="3"/>
  <c r="V27" i="3"/>
  <c r="S27" i="3"/>
  <c r="U27" i="3"/>
  <c r="P27" i="3"/>
  <c r="R27" i="3"/>
  <c r="O27" i="3"/>
  <c r="J27" i="3"/>
  <c r="M27" i="3"/>
  <c r="I27" i="3"/>
  <c r="L27" i="3"/>
  <c r="T27" i="3"/>
  <c r="D27" i="3"/>
  <c r="N27" i="3"/>
  <c r="F27" i="3"/>
  <c r="K27" i="3"/>
  <c r="H27" i="3"/>
  <c r="V34" i="3"/>
  <c r="S34" i="3"/>
  <c r="U34" i="3"/>
  <c r="P34" i="3"/>
  <c r="R34" i="3"/>
  <c r="T34" i="3"/>
  <c r="O34" i="3"/>
  <c r="J34" i="3"/>
  <c r="N34" i="3"/>
  <c r="I34" i="3"/>
  <c r="Q34" i="3"/>
  <c r="M34" i="3"/>
  <c r="L34" i="3"/>
  <c r="D34" i="3"/>
  <c r="H34" i="3"/>
  <c r="F34" i="3"/>
  <c r="T30" i="3"/>
  <c r="V30" i="3"/>
  <c r="S30" i="3"/>
  <c r="U30" i="3"/>
  <c r="P30" i="3"/>
  <c r="R30" i="3"/>
  <c r="O30" i="3"/>
  <c r="J30" i="3"/>
  <c r="M30" i="3"/>
  <c r="L30" i="3"/>
  <c r="Q30" i="3"/>
  <c r="I30" i="3"/>
  <c r="G30" i="3"/>
  <c r="D30" i="3"/>
  <c r="F30" i="3"/>
  <c r="K30" i="3"/>
  <c r="H30" i="3"/>
  <c r="C122" i="3"/>
  <c r="C114" i="3"/>
  <c r="C14" i="3"/>
  <c r="C38" i="3"/>
  <c r="C34" i="3"/>
  <c r="D11" i="3"/>
  <c r="D57" i="3"/>
  <c r="D33" i="3"/>
  <c r="D44" i="3"/>
  <c r="D45" i="3"/>
  <c r="E114" i="3"/>
  <c r="E28" i="3"/>
  <c r="F117" i="3"/>
  <c r="F93" i="3"/>
  <c r="G96" i="3"/>
  <c r="G85" i="3"/>
  <c r="H71" i="3"/>
  <c r="I113" i="3"/>
  <c r="J74" i="3"/>
  <c r="F116" i="3"/>
  <c r="F106" i="3"/>
  <c r="G121" i="3"/>
  <c r="G88" i="3"/>
  <c r="H107" i="3"/>
  <c r="I11" i="3"/>
  <c r="I54" i="3"/>
  <c r="N30" i="3"/>
  <c r="U84" i="3"/>
  <c r="T84" i="3"/>
  <c r="R84" i="3"/>
  <c r="O84" i="3"/>
  <c r="S84" i="3"/>
  <c r="V84" i="3"/>
  <c r="Q84" i="3"/>
  <c r="N84" i="3"/>
  <c r="I84" i="3"/>
  <c r="M84" i="3"/>
  <c r="K84" i="3"/>
  <c r="P84" i="3"/>
  <c r="L84" i="3"/>
  <c r="C84" i="3"/>
  <c r="E84" i="3"/>
  <c r="G84" i="3"/>
  <c r="H84" i="3"/>
  <c r="F84" i="3"/>
  <c r="D31" i="3"/>
  <c r="U124" i="3"/>
  <c r="T124" i="3"/>
  <c r="V124" i="3"/>
  <c r="R124" i="3"/>
  <c r="M124" i="3"/>
  <c r="O124" i="3"/>
  <c r="Q124" i="3"/>
  <c r="N124" i="3"/>
  <c r="S124" i="3"/>
  <c r="P124" i="3"/>
  <c r="J124" i="3"/>
  <c r="L124" i="3"/>
  <c r="E124" i="3"/>
  <c r="H124" i="3"/>
  <c r="G124" i="3"/>
  <c r="K124" i="3"/>
  <c r="S44" i="3"/>
  <c r="U44" i="3"/>
  <c r="T44" i="3"/>
  <c r="V44" i="3"/>
  <c r="R44" i="3"/>
  <c r="M44" i="3"/>
  <c r="O44" i="3"/>
  <c r="Q44" i="3"/>
  <c r="L44" i="3"/>
  <c r="N44" i="3"/>
  <c r="H44" i="3"/>
  <c r="J44" i="3"/>
  <c r="P44" i="3"/>
  <c r="K44" i="3"/>
  <c r="E44" i="3"/>
  <c r="I44" i="3"/>
  <c r="G44" i="3"/>
  <c r="D38" i="3"/>
  <c r="T79" i="3"/>
  <c r="V79" i="3"/>
  <c r="S79" i="3"/>
  <c r="U79" i="3"/>
  <c r="N79" i="3"/>
  <c r="P79" i="3"/>
  <c r="M79" i="3"/>
  <c r="R79" i="3"/>
  <c r="O79" i="3"/>
  <c r="Q79" i="3"/>
  <c r="K79" i="3"/>
  <c r="D79" i="3"/>
  <c r="J79" i="3"/>
  <c r="F79" i="3"/>
  <c r="H79" i="3"/>
  <c r="I79" i="3"/>
  <c r="T48" i="3"/>
  <c r="V48" i="3"/>
  <c r="S48" i="3"/>
  <c r="U48" i="3"/>
  <c r="Q48" i="3"/>
  <c r="L48" i="3"/>
  <c r="N48" i="3"/>
  <c r="P48" i="3"/>
  <c r="M48" i="3"/>
  <c r="O48" i="3"/>
  <c r="R48" i="3"/>
  <c r="K48" i="3"/>
  <c r="D48" i="3"/>
  <c r="J48" i="3"/>
  <c r="F48" i="3"/>
  <c r="I48" i="3"/>
  <c r="D94" i="3"/>
  <c r="D98" i="3"/>
  <c r="V118" i="3"/>
  <c r="U118" i="3"/>
  <c r="T118" i="3"/>
  <c r="R118" i="3"/>
  <c r="S118" i="3"/>
  <c r="Q118" i="3"/>
  <c r="L118" i="3"/>
  <c r="N118" i="3"/>
  <c r="M118" i="3"/>
  <c r="K118" i="3"/>
  <c r="O118" i="3"/>
  <c r="P118" i="3"/>
  <c r="F118" i="3"/>
  <c r="C118" i="3"/>
  <c r="I118" i="3"/>
  <c r="J118" i="3"/>
  <c r="V113" i="3"/>
  <c r="U113" i="3"/>
  <c r="R113" i="3"/>
  <c r="Q113" i="3"/>
  <c r="T113" i="3"/>
  <c r="S113" i="3"/>
  <c r="L113" i="3"/>
  <c r="O113" i="3"/>
  <c r="K113" i="3"/>
  <c r="P113" i="3"/>
  <c r="M113" i="3"/>
  <c r="F113" i="3"/>
  <c r="J113" i="3"/>
  <c r="C113" i="3"/>
  <c r="N113" i="3"/>
  <c r="H113" i="3"/>
  <c r="V51" i="3"/>
  <c r="U51" i="3"/>
  <c r="S51" i="3"/>
  <c r="R51" i="3"/>
  <c r="T51" i="3"/>
  <c r="Q51" i="3"/>
  <c r="N51" i="3"/>
  <c r="L51" i="3"/>
  <c r="P51" i="3"/>
  <c r="K51" i="3"/>
  <c r="H51" i="3"/>
  <c r="O51" i="3"/>
  <c r="F51" i="3"/>
  <c r="I51" i="3"/>
  <c r="C51" i="3"/>
  <c r="J51" i="3"/>
  <c r="V75" i="3"/>
  <c r="U75" i="3"/>
  <c r="T75" i="3"/>
  <c r="R75" i="3"/>
  <c r="S75" i="3"/>
  <c r="Q75" i="3"/>
  <c r="L75" i="3"/>
  <c r="O75" i="3"/>
  <c r="K75" i="3"/>
  <c r="N75" i="3"/>
  <c r="M75" i="3"/>
  <c r="P75" i="3"/>
  <c r="H75" i="3"/>
  <c r="F75" i="3"/>
  <c r="J75" i="3"/>
  <c r="C75" i="3"/>
  <c r="V10" i="3"/>
  <c r="U10" i="3"/>
  <c r="S10" i="3"/>
  <c r="R10" i="3"/>
  <c r="Q10" i="3"/>
  <c r="N10" i="3"/>
  <c r="L10" i="3"/>
  <c r="P10" i="3"/>
  <c r="K10" i="3"/>
  <c r="H10" i="3"/>
  <c r="O10" i="3"/>
  <c r="T10" i="3"/>
  <c r="F10" i="3"/>
  <c r="Y86" i="3" s="1"/>
  <c r="I10" i="3"/>
  <c r="C10" i="3"/>
  <c r="M10" i="3"/>
  <c r="J10" i="3"/>
  <c r="V13" i="3"/>
  <c r="U13" i="3"/>
  <c r="T13" i="3"/>
  <c r="R13" i="3"/>
  <c r="S13" i="3"/>
  <c r="Q13" i="3"/>
  <c r="L13" i="3"/>
  <c r="O13" i="3"/>
  <c r="M13" i="3"/>
  <c r="K13" i="3"/>
  <c r="N13" i="3"/>
  <c r="H13" i="3"/>
  <c r="P13" i="3"/>
  <c r="F13" i="3"/>
  <c r="J13" i="3"/>
  <c r="C13" i="3"/>
  <c r="I13" i="3"/>
  <c r="V83" i="3"/>
  <c r="U83" i="3"/>
  <c r="T83" i="3"/>
  <c r="S83" i="3"/>
  <c r="R83" i="3"/>
  <c r="Q83" i="3"/>
  <c r="N83" i="3"/>
  <c r="L83" i="3"/>
  <c r="P83" i="3"/>
  <c r="K83" i="3"/>
  <c r="H83" i="3"/>
  <c r="O83" i="3"/>
  <c r="M83" i="3"/>
  <c r="F83" i="3"/>
  <c r="C83" i="3"/>
  <c r="J83" i="3"/>
  <c r="V4" i="3"/>
  <c r="U4" i="3"/>
  <c r="R4" i="3"/>
  <c r="S4" i="3"/>
  <c r="Q4" i="3"/>
  <c r="T4" i="3"/>
  <c r="P4" i="3"/>
  <c r="M4" i="3"/>
  <c r="O4" i="3"/>
  <c r="L4" i="3"/>
  <c r="K4" i="3"/>
  <c r="N4" i="3"/>
  <c r="H4" i="3"/>
  <c r="F4" i="3"/>
  <c r="Y90" i="3" s="1"/>
  <c r="J4" i="3"/>
  <c r="C4" i="3"/>
  <c r="I4" i="3"/>
  <c r="V37" i="3"/>
  <c r="U37" i="3"/>
  <c r="S37" i="3"/>
  <c r="R37" i="3"/>
  <c r="Q37" i="3"/>
  <c r="N37" i="3"/>
  <c r="K37" i="3"/>
  <c r="T37" i="3"/>
  <c r="L37" i="3"/>
  <c r="H37" i="3"/>
  <c r="O37" i="3"/>
  <c r="F37" i="3"/>
  <c r="C37" i="3"/>
  <c r="P37" i="3"/>
  <c r="J37" i="3"/>
  <c r="G37" i="3"/>
  <c r="V50" i="3"/>
  <c r="U50" i="3"/>
  <c r="T50" i="3"/>
  <c r="R50" i="3"/>
  <c r="Q50" i="3"/>
  <c r="S50" i="3"/>
  <c r="M50" i="3"/>
  <c r="L50" i="3"/>
  <c r="P50" i="3"/>
  <c r="O50" i="3"/>
  <c r="K50" i="3"/>
  <c r="N50" i="3"/>
  <c r="H50" i="3"/>
  <c r="F50" i="3"/>
  <c r="J50" i="3"/>
  <c r="C50" i="3"/>
  <c r="I50" i="3"/>
  <c r="C109" i="3"/>
  <c r="C112" i="3"/>
  <c r="C85" i="3"/>
  <c r="C42" i="3"/>
  <c r="E123" i="3"/>
  <c r="E90" i="3"/>
  <c r="E86" i="3"/>
  <c r="G109" i="3"/>
  <c r="G51" i="3"/>
  <c r="G13" i="3"/>
  <c r="H91" i="3"/>
  <c r="H42" i="3"/>
  <c r="I93" i="3"/>
  <c r="J125" i="3"/>
  <c r="J2" i="3"/>
  <c r="K34" i="3"/>
  <c r="O121" i="3"/>
  <c r="U69" i="3"/>
  <c r="T69" i="3"/>
  <c r="V69" i="3"/>
  <c r="S69" i="3"/>
  <c r="R69" i="3"/>
  <c r="O69" i="3"/>
  <c r="Q69" i="3"/>
  <c r="N69" i="3"/>
  <c r="I69" i="3"/>
  <c r="K69" i="3"/>
  <c r="L69" i="3"/>
  <c r="C69" i="3"/>
  <c r="E69" i="3"/>
  <c r="G69" i="3"/>
  <c r="J69" i="3"/>
  <c r="M69" i="3"/>
  <c r="H69" i="3"/>
  <c r="F69" i="3"/>
  <c r="D72" i="3"/>
  <c r="S52" i="3"/>
  <c r="U52" i="3"/>
  <c r="T52" i="3"/>
  <c r="V52" i="3"/>
  <c r="R52" i="3"/>
  <c r="M52" i="3"/>
  <c r="O52" i="3"/>
  <c r="Q52" i="3"/>
  <c r="N52" i="3"/>
  <c r="H52" i="3"/>
  <c r="J52" i="3"/>
  <c r="P52" i="3"/>
  <c r="L52" i="3"/>
  <c r="E52" i="3"/>
  <c r="K52" i="3"/>
  <c r="I52" i="3"/>
  <c r="G52" i="3"/>
  <c r="S54" i="3"/>
  <c r="U54" i="3"/>
  <c r="T54" i="3"/>
  <c r="V54" i="3"/>
  <c r="R54" i="3"/>
  <c r="M54" i="3"/>
  <c r="O54" i="3"/>
  <c r="Q54" i="3"/>
  <c r="L54" i="3"/>
  <c r="N54" i="3"/>
  <c r="P54" i="3"/>
  <c r="H54" i="3"/>
  <c r="J54" i="3"/>
  <c r="E54" i="3"/>
  <c r="G54" i="3"/>
  <c r="K54" i="3"/>
  <c r="D105" i="3"/>
  <c r="T115" i="3"/>
  <c r="V115" i="3"/>
  <c r="S115" i="3"/>
  <c r="U115" i="3"/>
  <c r="P115" i="3"/>
  <c r="M115" i="3"/>
  <c r="Q115" i="3"/>
  <c r="O115" i="3"/>
  <c r="K115" i="3"/>
  <c r="R115" i="3"/>
  <c r="N115" i="3"/>
  <c r="H115" i="3"/>
  <c r="D115" i="3"/>
  <c r="J115" i="3"/>
  <c r="F115" i="3"/>
  <c r="L115" i="3"/>
  <c r="T39" i="3"/>
  <c r="V39" i="3"/>
  <c r="S39" i="3"/>
  <c r="U39" i="3"/>
  <c r="N39" i="3"/>
  <c r="P39" i="3"/>
  <c r="M39" i="3"/>
  <c r="Q39" i="3"/>
  <c r="R39" i="3"/>
  <c r="K39" i="3"/>
  <c r="O39" i="3"/>
  <c r="I39" i="3"/>
  <c r="D39" i="3"/>
  <c r="F39" i="3"/>
  <c r="H39" i="3"/>
  <c r="J39" i="3"/>
  <c r="T46" i="3"/>
  <c r="V46" i="3"/>
  <c r="S46" i="3"/>
  <c r="U46" i="3"/>
  <c r="Q46" i="3"/>
  <c r="L46" i="3"/>
  <c r="N46" i="3"/>
  <c r="P46" i="3"/>
  <c r="M46" i="3"/>
  <c r="R46" i="3"/>
  <c r="O46" i="3"/>
  <c r="I46" i="3"/>
  <c r="K46" i="3"/>
  <c r="G46" i="3"/>
  <c r="D46" i="3"/>
  <c r="J46" i="3"/>
  <c r="F46" i="3"/>
  <c r="H46" i="3"/>
  <c r="T119" i="3"/>
  <c r="V119" i="3"/>
  <c r="U119" i="3"/>
  <c r="N119" i="3"/>
  <c r="P119" i="3"/>
  <c r="R119" i="3"/>
  <c r="S119" i="3"/>
  <c r="M119" i="3"/>
  <c r="O119" i="3"/>
  <c r="I119" i="3"/>
  <c r="Q119" i="3"/>
  <c r="K119" i="3"/>
  <c r="F119" i="3"/>
  <c r="T28" i="3"/>
  <c r="V28" i="3"/>
  <c r="U28" i="3"/>
  <c r="N28" i="3"/>
  <c r="P28" i="3"/>
  <c r="R28" i="3"/>
  <c r="M28" i="3"/>
  <c r="O28" i="3"/>
  <c r="S28" i="3"/>
  <c r="Q28" i="3"/>
  <c r="I28" i="3"/>
  <c r="K28" i="3"/>
  <c r="F28" i="3"/>
  <c r="J28" i="3"/>
  <c r="H28" i="3"/>
  <c r="C11" i="3"/>
  <c r="W92" i="3" s="1"/>
  <c r="V97" i="3"/>
  <c r="U97" i="3"/>
  <c r="P97" i="3"/>
  <c r="T97" i="3"/>
  <c r="R97" i="3"/>
  <c r="S97" i="3"/>
  <c r="M97" i="3"/>
  <c r="O97" i="3"/>
  <c r="Q97" i="3"/>
  <c r="N97" i="3"/>
  <c r="I97" i="3"/>
  <c r="K97" i="3"/>
  <c r="C97" i="3"/>
  <c r="E97" i="3"/>
  <c r="J97" i="3"/>
  <c r="H97" i="3"/>
  <c r="L97" i="3"/>
  <c r="D97" i="3"/>
  <c r="V107" i="3"/>
  <c r="U107" i="3"/>
  <c r="P107" i="3"/>
  <c r="R107" i="3"/>
  <c r="M107" i="3"/>
  <c r="O107" i="3"/>
  <c r="Q107" i="3"/>
  <c r="T107" i="3"/>
  <c r="S107" i="3"/>
  <c r="I107" i="3"/>
  <c r="K107" i="3"/>
  <c r="N107" i="3"/>
  <c r="J107" i="3"/>
  <c r="C107" i="3"/>
  <c r="E107" i="3"/>
  <c r="L107" i="3"/>
  <c r="D107" i="3"/>
  <c r="V77" i="3"/>
  <c r="U77" i="3"/>
  <c r="P77" i="3"/>
  <c r="S77" i="3"/>
  <c r="R77" i="3"/>
  <c r="T77" i="3"/>
  <c r="M77" i="3"/>
  <c r="O77" i="3"/>
  <c r="Q77" i="3"/>
  <c r="I77" i="3"/>
  <c r="K77" i="3"/>
  <c r="L77" i="3"/>
  <c r="C77" i="3"/>
  <c r="E77" i="3"/>
  <c r="N77" i="3"/>
  <c r="J77" i="3"/>
  <c r="G77" i="3"/>
  <c r="D77" i="3"/>
  <c r="V87" i="3"/>
  <c r="U87" i="3"/>
  <c r="P87" i="3"/>
  <c r="R87" i="3"/>
  <c r="M87" i="3"/>
  <c r="O87" i="3"/>
  <c r="Q87" i="3"/>
  <c r="I87" i="3"/>
  <c r="K87" i="3"/>
  <c r="N87" i="3"/>
  <c r="S87" i="3"/>
  <c r="J87" i="3"/>
  <c r="T87" i="3"/>
  <c r="C87" i="3"/>
  <c r="H87" i="3"/>
  <c r="E87" i="3"/>
  <c r="G87" i="3"/>
  <c r="L87" i="3"/>
  <c r="D87" i="3"/>
  <c r="V73" i="3"/>
  <c r="U73" i="3"/>
  <c r="S73" i="3"/>
  <c r="P73" i="3"/>
  <c r="R73" i="3"/>
  <c r="M73" i="3"/>
  <c r="T73" i="3"/>
  <c r="O73" i="3"/>
  <c r="Q73" i="3"/>
  <c r="I73" i="3"/>
  <c r="K73" i="3"/>
  <c r="C73" i="3"/>
  <c r="N73" i="3"/>
  <c r="E73" i="3"/>
  <c r="L73" i="3"/>
  <c r="J73" i="3"/>
  <c r="G73" i="3"/>
  <c r="D73" i="3"/>
  <c r="V40" i="3"/>
  <c r="S40" i="3"/>
  <c r="U40" i="3"/>
  <c r="P40" i="3"/>
  <c r="T40" i="3"/>
  <c r="R40" i="3"/>
  <c r="M40" i="3"/>
  <c r="O40" i="3"/>
  <c r="Q40" i="3"/>
  <c r="I40" i="3"/>
  <c r="K40" i="3"/>
  <c r="N40" i="3"/>
  <c r="J40" i="3"/>
  <c r="L40" i="3"/>
  <c r="C40" i="3"/>
  <c r="E40" i="3"/>
  <c r="G40" i="3"/>
  <c r="D40" i="3"/>
  <c r="V18" i="3"/>
  <c r="S18" i="3"/>
  <c r="U18" i="3"/>
  <c r="T18" i="3"/>
  <c r="P18" i="3"/>
  <c r="R18" i="3"/>
  <c r="M18" i="3"/>
  <c r="O18" i="3"/>
  <c r="Q18" i="3"/>
  <c r="L18" i="3"/>
  <c r="G18" i="3"/>
  <c r="I18" i="3"/>
  <c r="K18" i="3"/>
  <c r="N18" i="3"/>
  <c r="C18" i="3"/>
  <c r="H18" i="3"/>
  <c r="E18" i="3"/>
  <c r="J18" i="3"/>
  <c r="D18" i="3"/>
  <c r="V23" i="3"/>
  <c r="S23" i="3"/>
  <c r="U23" i="3"/>
  <c r="P23" i="3"/>
  <c r="R23" i="3"/>
  <c r="M23" i="3"/>
  <c r="O23" i="3"/>
  <c r="Q23" i="3"/>
  <c r="T23" i="3"/>
  <c r="L23" i="3"/>
  <c r="G23" i="3"/>
  <c r="I23" i="3"/>
  <c r="K23" i="3"/>
  <c r="N23" i="3"/>
  <c r="J23" i="3"/>
  <c r="C23" i="3"/>
  <c r="E23" i="3"/>
  <c r="H23" i="3"/>
  <c r="D23" i="3"/>
  <c r="V19" i="3"/>
  <c r="S19" i="3"/>
  <c r="U19" i="3"/>
  <c r="P19" i="3"/>
  <c r="R19" i="3"/>
  <c r="M19" i="3"/>
  <c r="T19" i="3"/>
  <c r="O19" i="3"/>
  <c r="Q19" i="3"/>
  <c r="L19" i="3"/>
  <c r="G19" i="3"/>
  <c r="I19" i="3"/>
  <c r="K19" i="3"/>
  <c r="N19" i="3"/>
  <c r="C19" i="3"/>
  <c r="E19" i="3"/>
  <c r="J19" i="3"/>
  <c r="D19" i="3"/>
  <c r="V36" i="3"/>
  <c r="S36" i="3"/>
  <c r="U36" i="3"/>
  <c r="P36" i="3"/>
  <c r="T36" i="3"/>
  <c r="M36" i="3"/>
  <c r="R36" i="3"/>
  <c r="O36" i="3"/>
  <c r="Q36" i="3"/>
  <c r="L36" i="3"/>
  <c r="G36" i="3"/>
  <c r="I36" i="3"/>
  <c r="K36" i="3"/>
  <c r="N36" i="3"/>
  <c r="J36" i="3"/>
  <c r="C36" i="3"/>
  <c r="H36" i="3"/>
  <c r="E36" i="3"/>
  <c r="D36" i="3"/>
  <c r="C120" i="3"/>
  <c r="C89" i="3"/>
  <c r="C57" i="3"/>
  <c r="C65" i="3"/>
  <c r="D118" i="3"/>
  <c r="D51" i="3"/>
  <c r="D10" i="3"/>
  <c r="D83" i="3"/>
  <c r="D37" i="3"/>
  <c r="E122" i="3"/>
  <c r="E89" i="3"/>
  <c r="E82" i="3"/>
  <c r="E74" i="3"/>
  <c r="E55" i="3"/>
  <c r="F19" i="3"/>
  <c r="G119" i="3"/>
  <c r="G64" i="3"/>
  <c r="H77" i="3"/>
  <c r="H48" i="3"/>
  <c r="I64" i="3"/>
  <c r="J122" i="3"/>
  <c r="J55" i="3"/>
  <c r="P116" i="3"/>
  <c r="U78" i="3"/>
  <c r="T78" i="3"/>
  <c r="R78" i="3"/>
  <c r="V78" i="3"/>
  <c r="O78" i="3"/>
  <c r="Q78" i="3"/>
  <c r="S78" i="3"/>
  <c r="N78" i="3"/>
  <c r="I78" i="3"/>
  <c r="K78" i="3"/>
  <c r="P78" i="3"/>
  <c r="M78" i="3"/>
  <c r="L78" i="3"/>
  <c r="C78" i="3"/>
  <c r="E78" i="3"/>
  <c r="G78" i="3"/>
  <c r="H78" i="3"/>
  <c r="F78" i="3"/>
  <c r="U31" i="3"/>
  <c r="T31" i="3"/>
  <c r="V31" i="3"/>
  <c r="S31" i="3"/>
  <c r="R31" i="3"/>
  <c r="O31" i="3"/>
  <c r="Q31" i="3"/>
  <c r="N31" i="3"/>
  <c r="I31" i="3"/>
  <c r="K31" i="3"/>
  <c r="P31" i="3"/>
  <c r="M31" i="3"/>
  <c r="L31" i="3"/>
  <c r="C31" i="3"/>
  <c r="E31" i="3"/>
  <c r="J31" i="3"/>
  <c r="H31" i="3"/>
  <c r="F31" i="3"/>
  <c r="D99" i="3"/>
  <c r="S33" i="3"/>
  <c r="U33" i="3"/>
  <c r="T33" i="3"/>
  <c r="V33" i="3"/>
  <c r="R33" i="3"/>
  <c r="M33" i="3"/>
  <c r="O33" i="3"/>
  <c r="Q33" i="3"/>
  <c r="N33" i="3"/>
  <c r="H33" i="3"/>
  <c r="J33" i="3"/>
  <c r="L33" i="3"/>
  <c r="E33" i="3"/>
  <c r="G33" i="3"/>
  <c r="I33" i="3"/>
  <c r="P33" i="3"/>
  <c r="T109" i="3"/>
  <c r="V109" i="3"/>
  <c r="S109" i="3"/>
  <c r="U109" i="3"/>
  <c r="P109" i="3"/>
  <c r="M109" i="3"/>
  <c r="R109" i="3"/>
  <c r="N109" i="3"/>
  <c r="Q109" i="3"/>
  <c r="K109" i="3"/>
  <c r="O109" i="3"/>
  <c r="D109" i="3"/>
  <c r="F109" i="3"/>
  <c r="I109" i="3"/>
  <c r="J109" i="3"/>
  <c r="T80" i="3"/>
  <c r="V80" i="3"/>
  <c r="S80" i="3"/>
  <c r="U80" i="3"/>
  <c r="N80" i="3"/>
  <c r="P80" i="3"/>
  <c r="M80" i="3"/>
  <c r="R80" i="3"/>
  <c r="Q80" i="3"/>
  <c r="K80" i="3"/>
  <c r="O80" i="3"/>
  <c r="D80" i="3"/>
  <c r="I80" i="3"/>
  <c r="F80" i="3"/>
  <c r="L80" i="3"/>
  <c r="J80" i="3"/>
  <c r="T21" i="3"/>
  <c r="V21" i="3"/>
  <c r="S21" i="3"/>
  <c r="U21" i="3"/>
  <c r="Q21" i="3"/>
  <c r="L21" i="3"/>
  <c r="N21" i="3"/>
  <c r="P21" i="3"/>
  <c r="M21" i="3"/>
  <c r="R21" i="3"/>
  <c r="I21" i="3"/>
  <c r="K21" i="3"/>
  <c r="G21" i="3"/>
  <c r="D21" i="3"/>
  <c r="O21" i="3"/>
  <c r="H21" i="3"/>
  <c r="F21" i="3"/>
  <c r="J21" i="3"/>
  <c r="D125" i="3"/>
  <c r="T114" i="3"/>
  <c r="V114" i="3"/>
  <c r="U114" i="3"/>
  <c r="N114" i="3"/>
  <c r="P114" i="3"/>
  <c r="R114" i="3"/>
  <c r="M114" i="3"/>
  <c r="O114" i="3"/>
  <c r="Q114" i="3"/>
  <c r="I114" i="3"/>
  <c r="K114" i="3"/>
  <c r="F114" i="3"/>
  <c r="J114" i="3"/>
  <c r="S114" i="3"/>
  <c r="L114" i="3"/>
  <c r="T88" i="3"/>
  <c r="V88" i="3"/>
  <c r="U88" i="3"/>
  <c r="N88" i="3"/>
  <c r="P88" i="3"/>
  <c r="S88" i="3"/>
  <c r="R88" i="3"/>
  <c r="M88" i="3"/>
  <c r="O88" i="3"/>
  <c r="I88" i="3"/>
  <c r="K88" i="3"/>
  <c r="Q88" i="3"/>
  <c r="H88" i="3"/>
  <c r="F88" i="3"/>
  <c r="L88" i="3"/>
  <c r="T15" i="3"/>
  <c r="V15" i="3"/>
  <c r="U15" i="3"/>
  <c r="N15" i="3"/>
  <c r="S15" i="3"/>
  <c r="P15" i="3"/>
  <c r="R15" i="3"/>
  <c r="M15" i="3"/>
  <c r="O15" i="3"/>
  <c r="I15" i="3"/>
  <c r="K15" i="3"/>
  <c r="Q15" i="3"/>
  <c r="F15" i="3"/>
  <c r="L15" i="3"/>
  <c r="D112" i="3"/>
  <c r="S126" i="3"/>
  <c r="U126" i="3"/>
  <c r="T126" i="3"/>
  <c r="R126" i="3"/>
  <c r="O126" i="3"/>
  <c r="P126" i="3"/>
  <c r="V126" i="3"/>
  <c r="J126" i="3"/>
  <c r="M126" i="3"/>
  <c r="Q126" i="3"/>
  <c r="L126" i="3"/>
  <c r="E126" i="3"/>
  <c r="H126" i="3"/>
  <c r="G126" i="3"/>
  <c r="N126" i="3"/>
  <c r="S53" i="3"/>
  <c r="U53" i="3"/>
  <c r="T53" i="3"/>
  <c r="R53" i="3"/>
  <c r="V53" i="3"/>
  <c r="N53" i="3"/>
  <c r="M53" i="3"/>
  <c r="Q53" i="3"/>
  <c r="O53" i="3"/>
  <c r="J53" i="3"/>
  <c r="P53" i="3"/>
  <c r="L53" i="3"/>
  <c r="E53" i="3"/>
  <c r="K53" i="3"/>
  <c r="I53" i="3"/>
  <c r="H53" i="3"/>
  <c r="G53" i="3"/>
  <c r="S91" i="3"/>
  <c r="U91" i="3"/>
  <c r="T91" i="3"/>
  <c r="R91" i="3"/>
  <c r="V91" i="3"/>
  <c r="Q91" i="3"/>
  <c r="O91" i="3"/>
  <c r="P91" i="3"/>
  <c r="N91" i="3"/>
  <c r="J91" i="3"/>
  <c r="L91" i="3"/>
  <c r="C91" i="3"/>
  <c r="E91" i="3"/>
  <c r="G91" i="3"/>
  <c r="I91" i="3"/>
  <c r="S59" i="3"/>
  <c r="U59" i="3"/>
  <c r="T59" i="3"/>
  <c r="V59" i="3"/>
  <c r="R59" i="3"/>
  <c r="P59" i="3"/>
  <c r="M59" i="3"/>
  <c r="O59" i="3"/>
  <c r="J59" i="3"/>
  <c r="N59" i="3"/>
  <c r="L59" i="3"/>
  <c r="Q59" i="3"/>
  <c r="C59" i="3"/>
  <c r="I59" i="3"/>
  <c r="E59" i="3"/>
  <c r="K59" i="3"/>
  <c r="G59" i="3"/>
  <c r="S76" i="3"/>
  <c r="U76" i="3"/>
  <c r="T76" i="3"/>
  <c r="R76" i="3"/>
  <c r="Q76" i="3"/>
  <c r="O76" i="3"/>
  <c r="V76" i="3"/>
  <c r="N76" i="3"/>
  <c r="M76" i="3"/>
  <c r="J76" i="3"/>
  <c r="L76" i="3"/>
  <c r="C76" i="3"/>
  <c r="H76" i="3"/>
  <c r="E76" i="3"/>
  <c r="G76" i="3"/>
  <c r="I76" i="3"/>
  <c r="P76" i="3"/>
  <c r="S41" i="3"/>
  <c r="U41" i="3"/>
  <c r="T41" i="3"/>
  <c r="R41" i="3"/>
  <c r="V41" i="3"/>
  <c r="P41" i="3"/>
  <c r="O41" i="3"/>
  <c r="J41" i="3"/>
  <c r="Q41" i="3"/>
  <c r="N41" i="3"/>
  <c r="M41" i="3"/>
  <c r="L41" i="3"/>
  <c r="I41" i="3"/>
  <c r="C41" i="3"/>
  <c r="E41" i="3"/>
  <c r="K41" i="3"/>
  <c r="G41" i="3"/>
  <c r="H41" i="3"/>
  <c r="S71" i="3"/>
  <c r="U71" i="3"/>
  <c r="T71" i="3"/>
  <c r="R71" i="3"/>
  <c r="V71" i="3"/>
  <c r="O71" i="3"/>
  <c r="M71" i="3"/>
  <c r="Q71" i="3"/>
  <c r="N71" i="3"/>
  <c r="J71" i="3"/>
  <c r="P71" i="3"/>
  <c r="L71" i="3"/>
  <c r="K71" i="3"/>
  <c r="C71" i="3"/>
  <c r="E71" i="3"/>
  <c r="I71" i="3"/>
  <c r="G71" i="3"/>
  <c r="S110" i="3"/>
  <c r="U110" i="3"/>
  <c r="T110" i="3"/>
  <c r="R110" i="3"/>
  <c r="V110" i="3"/>
  <c r="Q110" i="3"/>
  <c r="P110" i="3"/>
  <c r="O110" i="3"/>
  <c r="M110" i="3"/>
  <c r="J110" i="3"/>
  <c r="N110" i="3"/>
  <c r="C110" i="3"/>
  <c r="H110" i="3"/>
  <c r="E110" i="3"/>
  <c r="G110" i="3"/>
  <c r="K110" i="3"/>
  <c r="L110" i="3"/>
  <c r="S67" i="3"/>
  <c r="U67" i="3"/>
  <c r="T67" i="3"/>
  <c r="R67" i="3"/>
  <c r="V67" i="3"/>
  <c r="O67" i="3"/>
  <c r="L67" i="3"/>
  <c r="N67" i="3"/>
  <c r="J67" i="3"/>
  <c r="Q67" i="3"/>
  <c r="M67" i="3"/>
  <c r="C67" i="3"/>
  <c r="K67" i="3"/>
  <c r="I67" i="3"/>
  <c r="E67" i="3"/>
  <c r="P67" i="3"/>
  <c r="H67" i="3"/>
  <c r="S26" i="3"/>
  <c r="U26" i="3"/>
  <c r="R26" i="3"/>
  <c r="T26" i="3"/>
  <c r="V26" i="3"/>
  <c r="O26" i="3"/>
  <c r="Q26" i="3"/>
  <c r="P26" i="3"/>
  <c r="M26" i="3"/>
  <c r="J26" i="3"/>
  <c r="N26" i="3"/>
  <c r="C26" i="3"/>
  <c r="E26" i="3"/>
  <c r="L26" i="3"/>
  <c r="K26" i="3"/>
  <c r="I26" i="3"/>
  <c r="S43" i="3"/>
  <c r="U43" i="3"/>
  <c r="R43" i="3"/>
  <c r="T43" i="3"/>
  <c r="O43" i="3"/>
  <c r="L43" i="3"/>
  <c r="V43" i="3"/>
  <c r="P43" i="3"/>
  <c r="Q43" i="3"/>
  <c r="N43" i="3"/>
  <c r="J43" i="3"/>
  <c r="C43" i="3"/>
  <c r="H43" i="3"/>
  <c r="I43" i="3"/>
  <c r="E43" i="3"/>
  <c r="K43" i="3"/>
  <c r="G43" i="3"/>
  <c r="C119" i="3"/>
  <c r="C111" i="3"/>
  <c r="C48" i="3"/>
  <c r="C9" i="3"/>
  <c r="D53" i="3"/>
  <c r="D59" i="3"/>
  <c r="D41" i="3"/>
  <c r="D110" i="3"/>
  <c r="D26" i="3"/>
  <c r="E109" i="3"/>
  <c r="E96" i="3"/>
  <c r="E80" i="3"/>
  <c r="E39" i="3"/>
  <c r="E21" i="3"/>
  <c r="F124" i="3"/>
  <c r="F11" i="3"/>
  <c r="F57" i="3"/>
  <c r="F26" i="3"/>
  <c r="G118" i="3"/>
  <c r="G79" i="3"/>
  <c r="G39" i="3"/>
  <c r="G50" i="3"/>
  <c r="H59" i="3"/>
  <c r="I75" i="3"/>
  <c r="J119" i="3"/>
  <c r="L119" i="3"/>
  <c r="P69" i="3"/>
  <c r="T29" i="3"/>
  <c r="V29" i="3"/>
  <c r="U29" i="3"/>
  <c r="N29" i="3"/>
  <c r="P29" i="3"/>
  <c r="R29" i="3"/>
  <c r="M29" i="3"/>
  <c r="O29" i="3"/>
  <c r="I29" i="3"/>
  <c r="Q29" i="3"/>
  <c r="S29" i="3"/>
  <c r="K29" i="3"/>
  <c r="T104" i="3"/>
  <c r="V104" i="3"/>
  <c r="U104" i="3"/>
  <c r="N104" i="3"/>
  <c r="S104" i="3"/>
  <c r="P104" i="3"/>
  <c r="R104" i="3"/>
  <c r="M104" i="3"/>
  <c r="O104" i="3"/>
  <c r="Q104" i="3"/>
  <c r="I104" i="3"/>
  <c r="K104" i="3"/>
  <c r="T7" i="3"/>
  <c r="V7" i="3"/>
  <c r="U7" i="3"/>
  <c r="N7" i="3"/>
  <c r="P7" i="3"/>
  <c r="R7" i="3"/>
  <c r="M7" i="3"/>
  <c r="O7" i="3"/>
  <c r="S7" i="3"/>
  <c r="I7" i="3"/>
  <c r="L7" i="3"/>
  <c r="K7" i="3"/>
  <c r="Q7" i="3"/>
  <c r="T56" i="3"/>
  <c r="V56" i="3"/>
  <c r="U56" i="3"/>
  <c r="N56" i="3"/>
  <c r="P56" i="3"/>
  <c r="S56" i="3"/>
  <c r="R56" i="3"/>
  <c r="M56" i="3"/>
  <c r="O56" i="3"/>
  <c r="I56" i="3"/>
  <c r="K56" i="3"/>
  <c r="L56" i="3"/>
  <c r="T95" i="3"/>
  <c r="V95" i="3"/>
  <c r="U95" i="3"/>
  <c r="N95" i="3"/>
  <c r="P95" i="3"/>
  <c r="M95" i="3"/>
  <c r="O95" i="3"/>
  <c r="R95" i="3"/>
  <c r="S95" i="3"/>
  <c r="Q95" i="3"/>
  <c r="I95" i="3"/>
  <c r="K95" i="3"/>
  <c r="C66" i="3"/>
  <c r="C20" i="3"/>
  <c r="C47" i="3"/>
  <c r="C32" i="3"/>
  <c r="C35" i="3"/>
  <c r="C6" i="3"/>
  <c r="E68" i="3"/>
  <c r="E62" i="3"/>
  <c r="E25" i="3"/>
  <c r="E17" i="3"/>
  <c r="E16" i="3"/>
  <c r="E60" i="3"/>
  <c r="G7" i="3"/>
  <c r="I66" i="3"/>
  <c r="K25" i="3"/>
  <c r="Q56" i="3"/>
  <c r="L70" i="3"/>
  <c r="L17" i="3"/>
  <c r="I47" i="3"/>
  <c r="I12" i="3"/>
  <c r="K68" i="3"/>
  <c r="K35" i="3"/>
  <c r="L24" i="3"/>
  <c r="I17" i="3"/>
  <c r="I35" i="3"/>
  <c r="K60" i="3"/>
  <c r="L16" i="3"/>
  <c r="O68" i="3"/>
  <c r="R81" i="3"/>
  <c r="G6" i="3"/>
  <c r="I60" i="3"/>
  <c r="K47" i="3"/>
  <c r="M66" i="3"/>
  <c r="O81" i="3"/>
  <c r="C95" i="3"/>
  <c r="D66" i="3"/>
  <c r="D32" i="3"/>
  <c r="D35" i="3"/>
  <c r="F68" i="3"/>
  <c r="F62" i="3"/>
  <c r="F25" i="3"/>
  <c r="F17" i="3"/>
  <c r="F16" i="3"/>
  <c r="F60" i="3"/>
  <c r="G24" i="3"/>
  <c r="H81" i="3"/>
  <c r="H104" i="3"/>
  <c r="H95" i="3"/>
  <c r="K17" i="3"/>
  <c r="L95" i="3"/>
  <c r="O25" i="3"/>
  <c r="U70" i="3"/>
  <c r="T70" i="3"/>
  <c r="V70" i="3"/>
  <c r="Q70" i="3"/>
  <c r="S70" i="3"/>
  <c r="P70" i="3"/>
  <c r="K70" i="3"/>
  <c r="O70" i="3"/>
  <c r="R70" i="3"/>
  <c r="N70" i="3"/>
  <c r="M70" i="3"/>
  <c r="J70" i="3"/>
  <c r="U81" i="3"/>
  <c r="T81" i="3"/>
  <c r="V81" i="3"/>
  <c r="Q81" i="3"/>
  <c r="P81" i="3"/>
  <c r="S81" i="3"/>
  <c r="K81" i="3"/>
  <c r="J81" i="3"/>
  <c r="M81" i="3"/>
  <c r="N81" i="3"/>
  <c r="U49" i="3"/>
  <c r="T49" i="3"/>
  <c r="V49" i="3"/>
  <c r="S49" i="3"/>
  <c r="Q49" i="3"/>
  <c r="P49" i="3"/>
  <c r="K49" i="3"/>
  <c r="O49" i="3"/>
  <c r="N49" i="3"/>
  <c r="J49" i="3"/>
  <c r="R49" i="3"/>
  <c r="U5" i="3"/>
  <c r="T5" i="3"/>
  <c r="V5" i="3"/>
  <c r="Q5" i="3"/>
  <c r="P5" i="3"/>
  <c r="K5" i="3"/>
  <c r="S5" i="3"/>
  <c r="J5" i="3"/>
  <c r="M5" i="3"/>
  <c r="N5" i="3"/>
  <c r="L5" i="3"/>
  <c r="U24" i="3"/>
  <c r="T24" i="3"/>
  <c r="V24" i="3"/>
  <c r="Q24" i="3"/>
  <c r="S24" i="3"/>
  <c r="P24" i="3"/>
  <c r="K24" i="3"/>
  <c r="O24" i="3"/>
  <c r="N24" i="3"/>
  <c r="R24" i="3"/>
  <c r="J24" i="3"/>
  <c r="U12" i="3"/>
  <c r="T12" i="3"/>
  <c r="V12" i="3"/>
  <c r="R12" i="3"/>
  <c r="S12" i="3"/>
  <c r="Q12" i="3"/>
  <c r="P12" i="3"/>
  <c r="K12" i="3"/>
  <c r="M12" i="3"/>
  <c r="L12" i="3"/>
  <c r="J12" i="3"/>
  <c r="O12" i="3"/>
  <c r="N12" i="3"/>
  <c r="U8" i="3"/>
  <c r="T8" i="3"/>
  <c r="V8" i="3"/>
  <c r="R8" i="3"/>
  <c r="Q8" i="3"/>
  <c r="S8" i="3"/>
  <c r="P8" i="3"/>
  <c r="K8" i="3"/>
  <c r="N8" i="3"/>
  <c r="O8" i="3"/>
  <c r="J8" i="3"/>
  <c r="M8" i="3"/>
  <c r="L8" i="3"/>
  <c r="G5" i="3"/>
  <c r="I68" i="3"/>
  <c r="I49" i="3"/>
  <c r="O5" i="3"/>
  <c r="U66" i="3"/>
  <c r="T66" i="3"/>
  <c r="V66" i="3"/>
  <c r="O66" i="3"/>
  <c r="Q66" i="3"/>
  <c r="N66" i="3"/>
  <c r="P66" i="3"/>
  <c r="S66" i="3"/>
  <c r="R66" i="3"/>
  <c r="H66" i="3"/>
  <c r="J66" i="3"/>
  <c r="L66" i="3"/>
  <c r="U20" i="3"/>
  <c r="T20" i="3"/>
  <c r="V20" i="3"/>
  <c r="O20" i="3"/>
  <c r="S20" i="3"/>
  <c r="Q20" i="3"/>
  <c r="N20" i="3"/>
  <c r="P20" i="3"/>
  <c r="R20" i="3"/>
  <c r="M20" i="3"/>
  <c r="H20" i="3"/>
  <c r="J20" i="3"/>
  <c r="L20" i="3"/>
  <c r="U47" i="3"/>
  <c r="T47" i="3"/>
  <c r="V47" i="3"/>
  <c r="O47" i="3"/>
  <c r="Q47" i="3"/>
  <c r="L47" i="3"/>
  <c r="N47" i="3"/>
  <c r="P47" i="3"/>
  <c r="S47" i="3"/>
  <c r="R47" i="3"/>
  <c r="H47" i="3"/>
  <c r="J47" i="3"/>
  <c r="M47" i="3"/>
  <c r="U32" i="3"/>
  <c r="T32" i="3"/>
  <c r="V32" i="3"/>
  <c r="O32" i="3"/>
  <c r="Q32" i="3"/>
  <c r="L32" i="3"/>
  <c r="S32" i="3"/>
  <c r="N32" i="3"/>
  <c r="P32" i="3"/>
  <c r="R32" i="3"/>
  <c r="H32" i="3"/>
  <c r="J32" i="3"/>
  <c r="M32" i="3"/>
  <c r="U35" i="3"/>
  <c r="T35" i="3"/>
  <c r="V35" i="3"/>
  <c r="S35" i="3"/>
  <c r="O35" i="3"/>
  <c r="Q35" i="3"/>
  <c r="L35" i="3"/>
  <c r="N35" i="3"/>
  <c r="P35" i="3"/>
  <c r="H35" i="3"/>
  <c r="R35" i="3"/>
  <c r="M35" i="3"/>
  <c r="J35" i="3"/>
  <c r="U6" i="3"/>
  <c r="T6" i="3"/>
  <c r="V6" i="3"/>
  <c r="R6" i="3"/>
  <c r="O6" i="3"/>
  <c r="Q6" i="3"/>
  <c r="L6" i="3"/>
  <c r="N6" i="3"/>
  <c r="P6" i="3"/>
  <c r="S6" i="3"/>
  <c r="H6" i="3"/>
  <c r="J6" i="3"/>
  <c r="M6" i="3"/>
  <c r="D62" i="3"/>
  <c r="D25" i="3"/>
  <c r="D16" i="3"/>
  <c r="D60" i="3"/>
  <c r="G70" i="3"/>
  <c r="G81" i="3"/>
  <c r="G49" i="3"/>
  <c r="G47" i="3"/>
  <c r="G60" i="3"/>
  <c r="I20" i="3"/>
  <c r="J29" i="3"/>
  <c r="J7" i="3"/>
  <c r="J95" i="3"/>
  <c r="K6" i="3"/>
  <c r="L29" i="3"/>
  <c r="F29" i="3"/>
  <c r="F104" i="3"/>
  <c r="F7" i="3"/>
  <c r="Y123" i="3" s="1"/>
  <c r="F56" i="3"/>
  <c r="F95" i="3"/>
  <c r="G66" i="3"/>
  <c r="G20" i="3"/>
  <c r="I24" i="3"/>
  <c r="I8" i="3"/>
  <c r="T68" i="3"/>
  <c r="V68" i="3"/>
  <c r="S68" i="3"/>
  <c r="Q68" i="3"/>
  <c r="N68" i="3"/>
  <c r="U68" i="3"/>
  <c r="P68" i="3"/>
  <c r="R68" i="3"/>
  <c r="M68" i="3"/>
  <c r="H68" i="3"/>
  <c r="J68" i="3"/>
  <c r="L68" i="3"/>
  <c r="T62" i="3"/>
  <c r="V62" i="3"/>
  <c r="S62" i="3"/>
  <c r="Q62" i="3"/>
  <c r="U62" i="3"/>
  <c r="N62" i="3"/>
  <c r="P62" i="3"/>
  <c r="R62" i="3"/>
  <c r="M62" i="3"/>
  <c r="H62" i="3"/>
  <c r="J62" i="3"/>
  <c r="L62" i="3"/>
  <c r="O62" i="3"/>
  <c r="T25" i="3"/>
  <c r="V25" i="3"/>
  <c r="S25" i="3"/>
  <c r="Q25" i="3"/>
  <c r="U25" i="3"/>
  <c r="N25" i="3"/>
  <c r="P25" i="3"/>
  <c r="R25" i="3"/>
  <c r="M25" i="3"/>
  <c r="H25" i="3"/>
  <c r="J25" i="3"/>
  <c r="L25" i="3"/>
  <c r="T17" i="3"/>
  <c r="V17" i="3"/>
  <c r="S17" i="3"/>
  <c r="U17" i="3"/>
  <c r="Q17" i="3"/>
  <c r="N17" i="3"/>
  <c r="P17" i="3"/>
  <c r="R17" i="3"/>
  <c r="M17" i="3"/>
  <c r="H17" i="3"/>
  <c r="J17" i="3"/>
  <c r="O17" i="3"/>
  <c r="T16" i="3"/>
  <c r="V16" i="3"/>
  <c r="S16" i="3"/>
  <c r="Q16" i="3"/>
  <c r="N16" i="3"/>
  <c r="P16" i="3"/>
  <c r="R16" i="3"/>
  <c r="M16" i="3"/>
  <c r="U16" i="3"/>
  <c r="O16" i="3"/>
  <c r="H16" i="3"/>
  <c r="J16" i="3"/>
  <c r="T60" i="3"/>
  <c r="V60" i="3"/>
  <c r="S60" i="3"/>
  <c r="Q60" i="3"/>
  <c r="N60" i="3"/>
  <c r="P60" i="3"/>
  <c r="U60" i="3"/>
  <c r="M60" i="3"/>
  <c r="R60" i="3"/>
  <c r="H60" i="3"/>
  <c r="J60" i="3"/>
  <c r="L60" i="3"/>
  <c r="E70" i="3"/>
  <c r="E81" i="3"/>
  <c r="E49" i="3"/>
  <c r="E5" i="3"/>
  <c r="E24" i="3"/>
  <c r="E12" i="3"/>
  <c r="E8" i="3"/>
  <c r="G17" i="3"/>
  <c r="H70" i="3"/>
  <c r="H29" i="3"/>
  <c r="H5" i="3"/>
  <c r="H56" i="3"/>
  <c r="H8" i="3"/>
  <c r="I32" i="3"/>
  <c r="I6" i="3"/>
  <c r="K32" i="3"/>
  <c r="L49" i="3"/>
  <c r="M24" i="3"/>
  <c r="Y78" i="3" l="1"/>
  <c r="Y57" i="3"/>
  <c r="Y50" i="3"/>
  <c r="Y66" i="3"/>
  <c r="Y53" i="3"/>
  <c r="Y87" i="3"/>
  <c r="W56" i="3"/>
  <c r="X56" i="3" s="1"/>
  <c r="Y11" i="3"/>
  <c r="W9" i="3"/>
  <c r="Y15" i="3"/>
  <c r="Y39" i="3"/>
  <c r="Y32" i="3"/>
  <c r="Y83" i="3"/>
  <c r="W75" i="3"/>
  <c r="Y113" i="3"/>
  <c r="W84" i="3"/>
  <c r="Y34" i="3"/>
  <c r="Y58" i="3"/>
  <c r="Y64" i="3"/>
  <c r="W126" i="3"/>
  <c r="Y42" i="3"/>
  <c r="Y3" i="3"/>
  <c r="Y110" i="3"/>
  <c r="W116" i="3"/>
  <c r="W90" i="3"/>
  <c r="W123" i="3"/>
  <c r="W61" i="3"/>
  <c r="W21" i="3"/>
  <c r="W95" i="3"/>
  <c r="Y61" i="3"/>
  <c r="W53" i="3"/>
  <c r="Y44" i="3"/>
  <c r="Y67" i="3"/>
  <c r="Y60" i="3"/>
  <c r="W29" i="3"/>
  <c r="Y88" i="3"/>
  <c r="Y49" i="3"/>
  <c r="W17" i="3"/>
  <c r="W107" i="3"/>
  <c r="Y28" i="3"/>
  <c r="W69" i="3"/>
  <c r="Y75" i="3"/>
  <c r="W118" i="3"/>
  <c r="W34" i="3"/>
  <c r="Y100" i="3"/>
  <c r="W98" i="3"/>
  <c r="Y9" i="3"/>
  <c r="W68" i="3"/>
  <c r="Y112" i="3"/>
  <c r="Y125" i="3"/>
  <c r="Y52" i="3"/>
  <c r="Y41" i="3"/>
  <c r="W11" i="3"/>
  <c r="Y63" i="3"/>
  <c r="W110" i="3"/>
  <c r="W81" i="3"/>
  <c r="W7" i="3"/>
  <c r="Y16" i="3"/>
  <c r="W70" i="3"/>
  <c r="W26" i="3"/>
  <c r="Y18" i="3"/>
  <c r="W78" i="3"/>
  <c r="W65" i="3"/>
  <c r="W87" i="3"/>
  <c r="Y119" i="3"/>
  <c r="Y115" i="3"/>
  <c r="W13" i="3"/>
  <c r="Y118" i="3"/>
  <c r="W38" i="3"/>
  <c r="W102" i="3"/>
  <c r="Y101" i="3"/>
  <c r="Y5" i="3"/>
  <c r="W33" i="3"/>
  <c r="Y59" i="3"/>
  <c r="Y126" i="3"/>
  <c r="Y48" i="3"/>
  <c r="W105" i="3"/>
  <c r="W40" i="3"/>
  <c r="Y17" i="3"/>
  <c r="W111" i="3"/>
  <c r="W71" i="3"/>
  <c r="W57" i="3"/>
  <c r="W42" i="3"/>
  <c r="W37" i="3"/>
  <c r="Y79" i="3"/>
  <c r="Y6" i="3"/>
  <c r="W14" i="3"/>
  <c r="Y65" i="3"/>
  <c r="Y85" i="3"/>
  <c r="W99" i="3"/>
  <c r="Y22" i="3"/>
  <c r="Y12" i="3"/>
  <c r="Y72" i="3"/>
  <c r="W44" i="3"/>
  <c r="Y107" i="3"/>
  <c r="Y36" i="3"/>
  <c r="Y47" i="3"/>
  <c r="W2" i="3"/>
  <c r="Y95" i="3"/>
  <c r="Y25" i="3"/>
  <c r="W6" i="3"/>
  <c r="W119" i="3"/>
  <c r="W76" i="3"/>
  <c r="Y80" i="3"/>
  <c r="Y31" i="3"/>
  <c r="W89" i="3"/>
  <c r="W19" i="3"/>
  <c r="Y46" i="3"/>
  <c r="Y98" i="3"/>
  <c r="W85" i="3"/>
  <c r="Y37" i="3"/>
  <c r="Y13" i="3"/>
  <c r="W51" i="3"/>
  <c r="W103" i="3"/>
  <c r="Y70" i="3"/>
  <c r="Y93" i="3"/>
  <c r="W114" i="3"/>
  <c r="Y82" i="3"/>
  <c r="Y35" i="3"/>
  <c r="W80" i="3"/>
  <c r="W54" i="3"/>
  <c r="Y23" i="3"/>
  <c r="Y56" i="3"/>
  <c r="Y62" i="3"/>
  <c r="W35" i="3"/>
  <c r="W120" i="3"/>
  <c r="W112" i="3"/>
  <c r="W4" i="3"/>
  <c r="W121" i="3"/>
  <c r="Y117" i="3"/>
  <c r="W122" i="3"/>
  <c r="Y27" i="3"/>
  <c r="Y103" i="3"/>
  <c r="W16" i="3"/>
  <c r="Y74" i="3"/>
  <c r="W8" i="3"/>
  <c r="W117" i="3"/>
  <c r="Y73" i="3"/>
  <c r="W88" i="3"/>
  <c r="W46" i="3"/>
  <c r="Y33" i="3"/>
  <c r="Y40" i="3"/>
  <c r="W43" i="3"/>
  <c r="W83" i="3"/>
  <c r="Y124" i="3"/>
  <c r="W94" i="3"/>
  <c r="Y7" i="3"/>
  <c r="Y68" i="3"/>
  <c r="W32" i="3"/>
  <c r="Y114" i="3"/>
  <c r="W18" i="3"/>
  <c r="W82" i="3"/>
  <c r="W109" i="3"/>
  <c r="Y51" i="3"/>
  <c r="W96" i="3"/>
  <c r="Y45" i="3"/>
  <c r="W3" i="3"/>
  <c r="Y121" i="3"/>
  <c r="Y55" i="3"/>
  <c r="W55" i="3"/>
  <c r="W93" i="3"/>
  <c r="Y89" i="3"/>
  <c r="W108" i="3"/>
  <c r="W125" i="3"/>
  <c r="Y91" i="3"/>
  <c r="Y77" i="3"/>
  <c r="Y92" i="3"/>
  <c r="W48" i="3"/>
  <c r="W91" i="3"/>
  <c r="Y19" i="3"/>
  <c r="W12" i="3"/>
  <c r="Y108" i="3"/>
  <c r="Y104" i="3"/>
  <c r="W47" i="3"/>
  <c r="W67" i="3"/>
  <c r="W64" i="3"/>
  <c r="Y69" i="3"/>
  <c r="Y4" i="3"/>
  <c r="W104" i="3"/>
  <c r="Y84" i="3"/>
  <c r="Y24" i="3"/>
  <c r="Y54" i="3"/>
  <c r="Y81" i="3"/>
  <c r="W106" i="3"/>
  <c r="Y111" i="3"/>
  <c r="W52" i="3"/>
  <c r="W22" i="3"/>
  <c r="W27" i="3"/>
  <c r="W45" i="3"/>
  <c r="Y122" i="3"/>
  <c r="W74" i="3"/>
  <c r="W39" i="3"/>
  <c r="W23" i="3"/>
  <c r="Y10" i="3"/>
  <c r="W86" i="3"/>
  <c r="Y29" i="3"/>
  <c r="W20" i="3"/>
  <c r="Y26" i="3"/>
  <c r="W59" i="3"/>
  <c r="Y109" i="3"/>
  <c r="W31" i="3"/>
  <c r="W97" i="3"/>
  <c r="W50" i="3"/>
  <c r="W10" i="3"/>
  <c r="W100" i="3"/>
  <c r="Y106" i="3"/>
  <c r="Y30" i="3"/>
  <c r="Y102" i="3"/>
  <c r="Y120" i="3"/>
  <c r="W60" i="3"/>
  <c r="Y105" i="3"/>
  <c r="W115" i="3"/>
  <c r="W15" i="3"/>
  <c r="Y94" i="3"/>
  <c r="Y2" i="3"/>
  <c r="Z97" i="3" s="1"/>
  <c r="W101" i="3"/>
  <c r="W24" i="3"/>
  <c r="Y38" i="3"/>
  <c r="W79" i="3"/>
  <c r="W28" i="3"/>
  <c r="Y14" i="3"/>
  <c r="W66" i="3"/>
  <c r="Y20" i="3"/>
  <c r="W41" i="3"/>
  <c r="W62" i="3"/>
  <c r="Y21" i="3"/>
  <c r="W49" i="3"/>
  <c r="W36" i="3"/>
  <c r="W73" i="3"/>
  <c r="W77" i="3"/>
  <c r="W5" i="3"/>
  <c r="W113" i="3"/>
  <c r="Y116" i="3"/>
  <c r="Y96" i="3"/>
  <c r="Y99" i="3"/>
  <c r="Z99" i="3" s="1"/>
  <c r="Y8" i="3"/>
  <c r="W124" i="3"/>
  <c r="W58" i="3"/>
  <c r="Y43" i="3"/>
  <c r="W25" i="3"/>
  <c r="W72" i="3"/>
  <c r="Y71" i="3"/>
  <c r="Y76" i="3"/>
  <c r="W63" i="3"/>
  <c r="X108" i="3" l="1"/>
  <c r="X118" i="3"/>
  <c r="X47" i="3"/>
  <c r="Z115" i="3"/>
  <c r="Z116" i="3"/>
  <c r="Z14" i="3"/>
  <c r="Z120" i="3"/>
  <c r="X20" i="3"/>
  <c r="Z111" i="3"/>
  <c r="Z104" i="3"/>
  <c r="X93" i="3"/>
  <c r="X32" i="3"/>
  <c r="X117" i="3"/>
  <c r="X35" i="3"/>
  <c r="X51" i="3"/>
  <c r="X6" i="3"/>
  <c r="Z85" i="3"/>
  <c r="X105" i="3"/>
  <c r="Z119" i="3"/>
  <c r="X11" i="3"/>
  <c r="X69" i="3"/>
  <c r="X95" i="3"/>
  <c r="Z34" i="3"/>
  <c r="Z53" i="3"/>
  <c r="X88" i="3"/>
  <c r="X53" i="3"/>
  <c r="X120" i="3"/>
  <c r="Z75" i="3"/>
  <c r="X28" i="3"/>
  <c r="Z102" i="3"/>
  <c r="Z29" i="3"/>
  <c r="X106" i="3"/>
  <c r="Z108" i="3"/>
  <c r="X55" i="3"/>
  <c r="Z68" i="3"/>
  <c r="X8" i="3"/>
  <c r="Z62" i="3"/>
  <c r="Z13" i="3"/>
  <c r="Z25" i="3"/>
  <c r="Z65" i="3"/>
  <c r="Z48" i="3"/>
  <c r="X87" i="3"/>
  <c r="Z41" i="3"/>
  <c r="Z28" i="3"/>
  <c r="X21" i="3"/>
  <c r="X84" i="3"/>
  <c r="Z66" i="3"/>
  <c r="X67" i="3"/>
  <c r="X110" i="3"/>
  <c r="Z26" i="3"/>
  <c r="Z73" i="3"/>
  <c r="X63" i="3"/>
  <c r="X5" i="3"/>
  <c r="X79" i="3"/>
  <c r="Z30" i="3"/>
  <c r="X86" i="3"/>
  <c r="Z81" i="3"/>
  <c r="X12" i="3"/>
  <c r="Z55" i="3"/>
  <c r="Z7" i="3"/>
  <c r="Z74" i="3"/>
  <c r="Z56" i="3"/>
  <c r="Z37" i="3"/>
  <c r="Z95" i="3"/>
  <c r="X14" i="3"/>
  <c r="Z126" i="3"/>
  <c r="X65" i="3"/>
  <c r="Z52" i="3"/>
  <c r="X107" i="3"/>
  <c r="X61" i="3"/>
  <c r="Z113" i="3"/>
  <c r="Z50" i="3"/>
  <c r="X18" i="3"/>
  <c r="Z17" i="3"/>
  <c r="Z64" i="3"/>
  <c r="X119" i="3"/>
  <c r="Z58" i="3"/>
  <c r="X77" i="3"/>
  <c r="Z38" i="3"/>
  <c r="Z106" i="3"/>
  <c r="Z10" i="3"/>
  <c r="Z54" i="3"/>
  <c r="Z19" i="3"/>
  <c r="Z121" i="3"/>
  <c r="X94" i="3"/>
  <c r="X16" i="3"/>
  <c r="Z23" i="3"/>
  <c r="X85" i="3"/>
  <c r="X2" i="3"/>
  <c r="Z6" i="3"/>
  <c r="Z59" i="3"/>
  <c r="X78" i="3"/>
  <c r="Z125" i="3"/>
  <c r="X17" i="3"/>
  <c r="X123" i="3"/>
  <c r="X75" i="3"/>
  <c r="Z57" i="3"/>
  <c r="Z105" i="3"/>
  <c r="X13" i="3"/>
  <c r="X103" i="3"/>
  <c r="Z61" i="3"/>
  <c r="Z71" i="3"/>
  <c r="X72" i="3"/>
  <c r="X73" i="3"/>
  <c r="X24" i="3"/>
  <c r="X100" i="3"/>
  <c r="X23" i="3"/>
  <c r="Z24" i="3"/>
  <c r="X91" i="3"/>
  <c r="X3" i="3"/>
  <c r="Z124" i="3"/>
  <c r="Z103" i="3"/>
  <c r="X54" i="3"/>
  <c r="Z98" i="3"/>
  <c r="Z47" i="3"/>
  <c r="Z79" i="3"/>
  <c r="X33" i="3"/>
  <c r="Z18" i="3"/>
  <c r="Z112" i="3"/>
  <c r="Z49" i="3"/>
  <c r="X90" i="3"/>
  <c r="Z83" i="3"/>
  <c r="Z78" i="3"/>
  <c r="X22" i="3"/>
  <c r="Z22" i="3"/>
  <c r="Z96" i="3"/>
  <c r="Z89" i="3"/>
  <c r="X113" i="3"/>
  <c r="X101" i="3"/>
  <c r="X10" i="3"/>
  <c r="X39" i="3"/>
  <c r="Z84" i="3"/>
  <c r="X48" i="3"/>
  <c r="Z45" i="3"/>
  <c r="X83" i="3"/>
  <c r="Z27" i="3"/>
  <c r="X80" i="3"/>
  <c r="Z46" i="3"/>
  <c r="Z36" i="3"/>
  <c r="X37" i="3"/>
  <c r="Z5" i="3"/>
  <c r="X26" i="3"/>
  <c r="X68" i="3"/>
  <c r="Z88" i="3"/>
  <c r="X116" i="3"/>
  <c r="Z32" i="3"/>
  <c r="X59" i="3"/>
  <c r="Z70" i="3"/>
  <c r="X60" i="3"/>
  <c r="Z114" i="3"/>
  <c r="Z63" i="3"/>
  <c r="Z76" i="3"/>
  <c r="Z43" i="3"/>
  <c r="X49" i="3"/>
  <c r="Z2" i="3"/>
  <c r="X50" i="3"/>
  <c r="X74" i="3"/>
  <c r="X104" i="3"/>
  <c r="Z92" i="3"/>
  <c r="X96" i="3"/>
  <c r="X43" i="3"/>
  <c r="X122" i="3"/>
  <c r="Z35" i="3"/>
  <c r="X19" i="3"/>
  <c r="Z107" i="3"/>
  <c r="X42" i="3"/>
  <c r="Z101" i="3"/>
  <c r="X70" i="3"/>
  <c r="Z9" i="3"/>
  <c r="X29" i="3"/>
  <c r="Z110" i="3"/>
  <c r="Z39" i="3"/>
  <c r="X92" i="3"/>
  <c r="Z20" i="3"/>
  <c r="X76" i="3"/>
  <c r="X52" i="3"/>
  <c r="X40" i="3"/>
  <c r="X36" i="3"/>
  <c r="X58" i="3"/>
  <c r="Z21" i="3"/>
  <c r="Z94" i="3"/>
  <c r="X97" i="3"/>
  <c r="Z122" i="3"/>
  <c r="Z4" i="3"/>
  <c r="Z77" i="3"/>
  <c r="Z51" i="3"/>
  <c r="Z40" i="3"/>
  <c r="Z117" i="3"/>
  <c r="Z82" i="3"/>
  <c r="X89" i="3"/>
  <c r="X44" i="3"/>
  <c r="X57" i="3"/>
  <c r="X102" i="3"/>
  <c r="Z16" i="3"/>
  <c r="X98" i="3"/>
  <c r="Z60" i="3"/>
  <c r="Z3" i="3"/>
  <c r="Z15" i="3"/>
  <c r="Z86" i="3"/>
  <c r="X112" i="3"/>
  <c r="X66" i="3"/>
  <c r="X99" i="3"/>
  <c r="Z87" i="3"/>
  <c r="X124" i="3"/>
  <c r="X62" i="3"/>
  <c r="X15" i="3"/>
  <c r="X31" i="3"/>
  <c r="X45" i="3"/>
  <c r="Z69" i="3"/>
  <c r="Z91" i="3"/>
  <c r="X109" i="3"/>
  <c r="Z33" i="3"/>
  <c r="X121" i="3"/>
  <c r="X114" i="3"/>
  <c r="Z31" i="3"/>
  <c r="Z72" i="3"/>
  <c r="X71" i="3"/>
  <c r="X38" i="3"/>
  <c r="X7" i="3"/>
  <c r="Z100" i="3"/>
  <c r="Z67" i="3"/>
  <c r="Z42" i="3"/>
  <c r="X9" i="3"/>
  <c r="Z123" i="3"/>
  <c r="X25" i="3"/>
  <c r="Z8" i="3"/>
  <c r="X41" i="3"/>
  <c r="X115" i="3"/>
  <c r="Z109" i="3"/>
  <c r="X27" i="3"/>
  <c r="X64" i="3"/>
  <c r="X125" i="3"/>
  <c r="X82" i="3"/>
  <c r="X46" i="3"/>
  <c r="X4" i="3"/>
  <c r="Z93" i="3"/>
  <c r="Z80" i="3"/>
  <c r="Z12" i="3"/>
  <c r="X111" i="3"/>
  <c r="Z118" i="3"/>
  <c r="X81" i="3"/>
  <c r="X34" i="3"/>
  <c r="Z44" i="3"/>
  <c r="X126" i="3"/>
  <c r="Z11" i="3"/>
  <c r="X30" i="3"/>
  <c r="Z90" i="3"/>
  <c r="AQ622" i="2" l="1"/>
  <c r="AQ475" i="2"/>
  <c r="AQ490" i="2"/>
  <c r="AQ81" i="2"/>
  <c r="AQ234" i="2"/>
  <c r="AQ348" i="2"/>
  <c r="AQ344" i="2"/>
  <c r="AQ331" i="2"/>
  <c r="AQ503" i="2"/>
  <c r="AQ608" i="2"/>
  <c r="AQ160" i="2"/>
  <c r="AQ337" i="2"/>
  <c r="AQ130" i="2"/>
  <c r="AQ654" i="2"/>
  <c r="AQ161" i="2"/>
  <c r="AQ419" i="2"/>
  <c r="AQ588" i="2"/>
  <c r="AQ621" i="2"/>
  <c r="AQ53" i="2"/>
  <c r="AQ406" i="2"/>
  <c r="AQ435" i="2"/>
  <c r="AQ368" i="2"/>
  <c r="AQ369" i="2"/>
  <c r="AQ247" i="2"/>
  <c r="AQ553" i="2"/>
  <c r="AQ567" i="2"/>
  <c r="AQ116" i="2"/>
  <c r="AQ319" i="2"/>
  <c r="AQ127" i="2"/>
  <c r="AQ590" i="2"/>
  <c r="AQ383" i="2"/>
  <c r="AQ703" i="2"/>
  <c r="AQ168" i="2"/>
  <c r="AQ711" i="2"/>
  <c r="AQ444" i="2"/>
  <c r="AQ78" i="2"/>
  <c r="AQ16" i="2"/>
  <c r="AQ378" i="2"/>
  <c r="AQ297" i="2"/>
  <c r="AQ673" i="2"/>
  <c r="AQ371" i="2"/>
  <c r="AQ47" i="2"/>
  <c r="AQ492" i="2"/>
  <c r="AQ484" i="2"/>
  <c r="AQ389" i="2"/>
  <c r="AQ216" i="2"/>
  <c r="AQ193" i="2"/>
  <c r="AQ463" i="2"/>
  <c r="AQ605" i="2"/>
  <c r="AQ288" i="2"/>
  <c r="AQ353" i="2"/>
  <c r="AQ291" i="2"/>
  <c r="AQ424" i="2"/>
  <c r="AQ498" i="2"/>
  <c r="AQ195" i="2"/>
  <c r="AQ338" i="2"/>
  <c r="AQ156" i="2"/>
  <c r="AQ466" i="2"/>
  <c r="AQ287" i="2"/>
  <c r="AQ447" i="2"/>
  <c r="AQ478" i="2"/>
  <c r="AQ301" i="2"/>
  <c r="AQ197" i="2"/>
  <c r="AQ360" i="2"/>
  <c r="AQ312" i="2"/>
  <c r="AQ100" i="2"/>
  <c r="AQ354" i="2"/>
  <c r="AQ298" i="2"/>
  <c r="AQ294" i="2"/>
  <c r="AQ365" i="2"/>
  <c r="AQ122" i="2"/>
  <c r="AQ539" i="2"/>
  <c r="AQ543" i="2"/>
  <c r="AQ185" i="2"/>
  <c r="AQ414" i="2"/>
  <c r="AQ112" i="2"/>
  <c r="AQ89" i="2"/>
  <c r="AQ214" i="2"/>
  <c r="AQ628" i="2"/>
  <c r="AQ40" i="2"/>
  <c r="AQ140" i="2"/>
  <c r="AQ244" i="2"/>
  <c r="AQ333" i="2"/>
  <c r="AQ465" i="2"/>
  <c r="AQ37" i="2"/>
  <c r="AQ536" i="2"/>
  <c r="AQ438" i="2"/>
  <c r="AQ218" i="2"/>
  <c r="AQ380" i="2"/>
  <c r="AQ154" i="2"/>
  <c r="AQ340" i="2"/>
  <c r="AQ90" i="2"/>
  <c r="AQ264" i="2"/>
  <c r="AQ320" i="2"/>
  <c r="AQ483" i="2"/>
  <c r="AQ174" i="2"/>
  <c r="AQ375" i="2"/>
  <c r="AQ357" i="2"/>
  <c r="AQ88" i="2"/>
  <c r="AQ655" i="2"/>
  <c r="AQ219" i="2"/>
  <c r="AQ104" i="2"/>
  <c r="AQ670" i="2"/>
  <c r="AQ339" i="2"/>
  <c r="AQ28" i="2"/>
  <c r="AQ455" i="2"/>
  <c r="AQ39" i="2"/>
  <c r="AQ13" i="2"/>
  <c r="AQ533" i="2"/>
  <c r="AQ667" i="2"/>
  <c r="AQ377" i="2"/>
  <c r="AQ501" i="2"/>
  <c r="AQ343" i="2"/>
  <c r="AQ204" i="2"/>
  <c r="AQ721" i="2"/>
  <c r="AQ18" i="2"/>
  <c r="AQ350" i="2"/>
  <c r="AQ132" i="2"/>
  <c r="AQ292" i="2"/>
  <c r="AQ67" i="2"/>
  <c r="AQ77" i="2"/>
  <c r="AQ555" i="2"/>
  <c r="AQ627" i="2"/>
  <c r="AQ79" i="2"/>
  <c r="AQ325" i="2"/>
  <c r="AQ285" i="2"/>
  <c r="AQ275" i="2"/>
  <c r="AQ453" i="2"/>
  <c r="AQ123" i="2"/>
  <c r="AQ426" i="2"/>
  <c r="AQ19" i="2"/>
  <c r="AQ215" i="2"/>
  <c r="AQ157" i="2"/>
  <c r="AQ485" i="2"/>
  <c r="AQ632" i="2"/>
  <c r="AQ358" i="2"/>
  <c r="AQ684" i="2"/>
  <c r="AQ356" i="2"/>
  <c r="AQ410" i="2"/>
  <c r="AQ665" i="2"/>
  <c r="AQ355" i="2"/>
  <c r="AQ206" i="2"/>
  <c r="AQ412" i="2"/>
  <c r="AQ20" i="2"/>
  <c r="AQ595" i="2"/>
  <c r="AQ329" i="2"/>
  <c r="AQ470" i="2"/>
  <c r="AQ420" i="2"/>
  <c r="AQ513" i="2"/>
  <c r="AQ653" i="2"/>
  <c r="AQ179" i="2"/>
  <c r="AQ108" i="2"/>
  <c r="AQ145" i="2"/>
  <c r="AQ189" i="2"/>
  <c r="AQ471" i="2"/>
  <c r="AQ22" i="2"/>
  <c r="AQ153" i="2"/>
  <c r="AQ400" i="2"/>
  <c r="AQ411" i="2"/>
  <c r="AQ229" i="2"/>
  <c r="AQ502" i="2"/>
  <c r="AQ724" i="2"/>
  <c r="AQ499" i="2"/>
  <c r="AQ248" i="2"/>
  <c r="AQ647" i="2"/>
  <c r="AQ373" i="2"/>
  <c r="AQ69" i="2"/>
  <c r="AQ316" i="2"/>
  <c r="AQ65" i="2"/>
  <c r="AQ516" i="2"/>
  <c r="AQ530" i="2"/>
  <c r="AQ534" i="2"/>
  <c r="AQ537" i="2"/>
  <c r="AQ467" i="2"/>
  <c r="AQ586" i="2"/>
  <c r="AQ192" i="2"/>
  <c r="AQ226" i="2"/>
  <c r="AQ57" i="2"/>
  <c r="AQ639" i="2"/>
  <c r="AQ574" i="2"/>
  <c r="AQ309" i="2"/>
  <c r="AQ697" i="2"/>
  <c r="AQ671" i="2"/>
  <c r="AQ616" i="2"/>
  <c r="AQ422" i="2"/>
  <c r="AQ5" i="2"/>
  <c r="AQ176" i="2"/>
  <c r="AQ477" i="2"/>
  <c r="AQ29" i="2"/>
  <c r="AQ173" i="2"/>
  <c r="AQ554" i="2"/>
  <c r="AQ675" i="2"/>
  <c r="AQ303" i="2"/>
  <c r="AQ200" i="2"/>
  <c r="AQ511" i="2"/>
  <c r="AQ614" i="2"/>
  <c r="AQ561" i="2"/>
  <c r="AQ342" i="2"/>
  <c r="AQ44" i="2"/>
  <c r="AQ181" i="2"/>
  <c r="AQ87" i="2"/>
  <c r="AQ405" i="2"/>
  <c r="AQ434" i="2"/>
  <c r="AQ688" i="2"/>
  <c r="AQ633" i="2"/>
  <c r="AQ658" i="2"/>
  <c r="AQ250" i="2"/>
  <c r="AQ497" i="2"/>
  <c r="AQ415" i="2"/>
  <c r="AQ295" i="2"/>
  <c r="AQ615" i="2"/>
  <c r="AQ55" i="2"/>
  <c r="AQ436" i="2"/>
  <c r="AQ427" i="2"/>
  <c r="AQ147" i="2"/>
  <c r="AQ82" i="2"/>
  <c r="AQ445" i="2"/>
  <c r="AQ188" i="2"/>
  <c r="AQ271" i="2"/>
  <c r="AQ137" i="2"/>
  <c r="AQ306" i="2"/>
  <c r="AQ106" i="2"/>
  <c r="AQ220" i="2"/>
  <c r="AQ568" i="2"/>
  <c r="AQ71" i="2"/>
  <c r="AQ624" i="2"/>
  <c r="AQ393" i="2"/>
  <c r="AQ139" i="2"/>
  <c r="AQ267" i="2"/>
  <c r="AQ35" i="2"/>
  <c r="AQ208" i="2"/>
  <c r="AQ668" i="2"/>
  <c r="AQ381" i="2"/>
  <c r="AQ532" i="2"/>
  <c r="AQ11" i="2"/>
  <c r="AQ547" i="2"/>
  <c r="AQ314" i="2"/>
  <c r="AQ265" i="2"/>
  <c r="AQ514" i="2"/>
  <c r="AQ409" i="2"/>
  <c r="AQ110" i="2"/>
  <c r="AQ170" i="2"/>
  <c r="AQ423" i="2"/>
  <c r="AQ36" i="2"/>
  <c r="AQ359" i="2"/>
  <c r="AQ107" i="2"/>
  <c r="AQ120" i="2"/>
  <c r="AQ597" i="2"/>
  <c r="AQ580" i="2"/>
  <c r="AQ439" i="2"/>
  <c r="AQ416" i="2"/>
  <c r="AQ391" i="2"/>
  <c r="AQ50" i="2"/>
  <c r="AQ638" i="2"/>
  <c r="AQ38" i="2"/>
  <c r="AQ324" i="2"/>
  <c r="AQ440" i="2"/>
  <c r="AQ59" i="2"/>
  <c r="AQ708" i="2"/>
  <c r="AQ421" i="2"/>
  <c r="AQ385" i="2"/>
  <c r="AQ604" i="2"/>
  <c r="AQ418" i="2"/>
  <c r="AQ49" i="2"/>
  <c r="AQ524" i="2"/>
  <c r="AQ715" i="2"/>
  <c r="AQ591" i="2"/>
  <c r="AQ109" i="2"/>
  <c r="AQ240" i="2"/>
  <c r="AQ487" i="2"/>
  <c r="AQ408" i="2"/>
  <c r="AQ448" i="2"/>
  <c r="AQ429" i="2"/>
  <c r="AQ253" i="2"/>
  <c r="AQ352" i="2"/>
  <c r="AQ370" i="2"/>
  <c r="AQ198" i="2"/>
  <c r="AQ538" i="2"/>
  <c r="AQ21" i="2"/>
  <c r="AQ119" i="2"/>
  <c r="AQ315" i="2"/>
  <c r="AQ479" i="2"/>
  <c r="AQ25" i="2"/>
  <c r="AQ730" i="2"/>
  <c r="AQ563" i="2"/>
  <c r="AQ457" i="2"/>
  <c r="AQ164" i="2"/>
  <c r="AQ169" i="2"/>
  <c r="AQ460" i="2"/>
  <c r="AQ384" i="2"/>
  <c r="AQ256" i="2"/>
  <c r="AQ486" i="2"/>
  <c r="AQ54" i="2"/>
  <c r="AQ96" i="2"/>
  <c r="AQ148" i="2"/>
  <c r="AQ617" i="2"/>
  <c r="AQ4" i="2"/>
  <c r="AQ149" i="2"/>
  <c r="AQ491" i="2"/>
  <c r="AQ68" i="2"/>
  <c r="AQ159" i="2"/>
  <c r="AQ97" i="2"/>
  <c r="AQ361" i="2"/>
  <c r="AQ661" i="2"/>
  <c r="AQ203" i="2"/>
  <c r="AQ186" i="2"/>
  <c r="AQ494" i="2"/>
  <c r="AQ178" i="2"/>
  <c r="AQ559" i="2"/>
  <c r="AQ691" i="2"/>
  <c r="AQ118" i="2"/>
  <c r="AQ76" i="2"/>
  <c r="AQ363" i="2"/>
  <c r="AQ239" i="2"/>
  <c r="AQ3" i="2"/>
  <c r="AQ299" i="2"/>
  <c r="AQ450" i="2"/>
  <c r="AQ349" i="2"/>
  <c r="AQ565" i="2"/>
  <c r="AQ66" i="2"/>
  <c r="AQ138" i="2"/>
  <c r="AQ527" i="2"/>
  <c r="AQ32" i="2"/>
  <c r="AQ685" i="2"/>
  <c r="AQ367" i="2"/>
  <c r="AQ255" i="2"/>
  <c r="AQ241" i="2"/>
  <c r="AQ278" i="2"/>
  <c r="AQ52" i="2"/>
  <c r="AQ395" i="2"/>
  <c r="AQ180" i="2"/>
  <c r="AQ124" i="2"/>
  <c r="AQ641" i="2"/>
  <c r="AQ326" i="2"/>
  <c r="AQ126" i="2"/>
  <c r="AQ512" i="2"/>
  <c r="AQ402" i="2"/>
  <c r="AQ545" i="2"/>
  <c r="AQ519" i="2"/>
  <c r="AQ58" i="2"/>
  <c r="AQ634" i="2"/>
  <c r="AQ182" i="2"/>
  <c r="AQ277" i="2"/>
  <c r="AQ102" i="2"/>
  <c r="AQ163" i="2"/>
  <c r="AQ302" i="2"/>
  <c r="AQ166" i="2"/>
  <c r="AQ46" i="2"/>
  <c r="AQ623" i="2"/>
  <c r="AQ304" i="2"/>
  <c r="AQ403" i="2"/>
  <c r="AQ151" i="2"/>
  <c r="AQ187" i="2"/>
  <c r="AQ152" i="2"/>
  <c r="AQ92" i="2"/>
  <c r="AQ33" i="2"/>
  <c r="AQ683" i="2"/>
  <c r="AQ221" i="2"/>
  <c r="AQ63" i="2"/>
  <c r="AQ167" i="2"/>
  <c r="AQ452" i="2"/>
  <c r="AQ129" i="2"/>
  <c r="AQ2" i="2"/>
  <c r="AQ631" i="2"/>
  <c r="AQ495" i="2"/>
  <c r="AQ171" i="2"/>
  <c r="AQ461" i="2"/>
  <c r="AQ48" i="2"/>
  <c r="AQ31" i="2"/>
  <c r="AQ404" i="2"/>
  <c r="AQ117" i="2"/>
  <c r="AQ42" i="2"/>
  <c r="AQ376" i="2"/>
  <c r="AQ83" i="2"/>
  <c r="AQ273" i="2"/>
  <c r="AQ712" i="2"/>
  <c r="AQ732" i="2"/>
  <c r="AQ7" i="2"/>
  <c r="AQ183" i="2"/>
  <c r="AQ587" i="2"/>
  <c r="AQ584" i="2"/>
  <c r="AQ199" i="2"/>
  <c r="AQ146" i="2"/>
  <c r="AQ413" i="2"/>
  <c r="AQ468" i="2"/>
  <c r="AQ603" i="2"/>
  <c r="AQ437" i="2"/>
  <c r="AQ504" i="2"/>
  <c r="AQ98" i="2"/>
  <c r="AQ23" i="2"/>
  <c r="AQ209" i="2"/>
  <c r="AQ114" i="2"/>
  <c r="AQ211" i="2"/>
  <c r="AQ99" i="2"/>
  <c r="AQ41" i="2"/>
  <c r="AQ251" i="2"/>
  <c r="AQ441" i="2"/>
  <c r="AQ521" i="2"/>
  <c r="AQ577" i="2"/>
  <c r="AQ17" i="2"/>
  <c r="AQ341" i="2"/>
  <c r="AQ336" i="2"/>
  <c r="AQ552" i="2"/>
  <c r="AQ686" i="2"/>
  <c r="AQ235" i="2"/>
  <c r="AQ8" i="2"/>
  <c r="AQ191" i="2"/>
  <c r="AQ656" i="2"/>
  <c r="AQ707" i="2"/>
  <c r="AQ141" i="2"/>
  <c r="AQ651" i="2"/>
  <c r="AQ664" i="2"/>
  <c r="AQ462" i="2"/>
  <c r="AQ496" i="2"/>
  <c r="AQ507" i="2"/>
  <c r="AQ576" i="2"/>
  <c r="AQ14" i="2"/>
  <c r="AQ27" i="2"/>
  <c r="AQ396" i="2"/>
  <c r="AQ323" i="2"/>
  <c r="AQ290" i="2"/>
  <c r="AQ177" i="2"/>
  <c r="AQ672" i="2"/>
  <c r="AQ61" i="2"/>
  <c r="AQ433" i="2"/>
  <c r="AQ231" i="2"/>
  <c r="AQ228" i="2"/>
  <c r="AQ443" i="2"/>
  <c r="AQ243" i="2"/>
  <c r="AQ15" i="2"/>
  <c r="AQ24" i="2"/>
  <c r="AQ136" i="2"/>
  <c r="AQ472" i="2"/>
  <c r="AQ564" i="2"/>
  <c r="AQ609" i="2"/>
  <c r="AQ268" i="2"/>
  <c r="AQ6" i="2"/>
  <c r="AQ526" i="2"/>
  <c r="AQ150" i="2"/>
  <c r="AQ217" i="2"/>
  <c r="AQ474" i="2"/>
  <c r="AQ399" i="2"/>
  <c r="AQ272" i="2"/>
  <c r="AQ230" i="2"/>
  <c r="AQ279" i="2"/>
  <c r="AQ207" i="2"/>
  <c r="AQ387" i="2"/>
  <c r="AQ719" i="2"/>
  <c r="AQ701" i="2"/>
  <c r="AQ93" i="2"/>
  <c r="AQ663" i="2"/>
  <c r="AQ442" i="2"/>
  <c r="AQ162" i="2"/>
  <c r="AQ642" i="2"/>
  <c r="AQ233" i="2"/>
  <c r="AQ618" i="2"/>
  <c r="AQ546" i="2"/>
  <c r="AQ143" i="2"/>
  <c r="AQ531" i="2"/>
  <c r="AQ9" i="2"/>
  <c r="AQ593" i="2"/>
  <c r="AQ488" i="2"/>
  <c r="AQ10" i="2"/>
  <c r="AQ263" i="2"/>
  <c r="AQ640" i="2"/>
  <c r="AQ103" i="2"/>
  <c r="AQ500" i="2"/>
  <c r="AQ464" i="2"/>
  <c r="AQ172" i="2"/>
  <c r="AQ142" i="2"/>
  <c r="AQ425" i="2"/>
  <c r="AQ135" i="2"/>
  <c r="AQ648" i="2"/>
  <c r="AQ630" i="2"/>
  <c r="AQ12" i="2"/>
  <c r="AQ165" i="2"/>
  <c r="AQ705" i="2"/>
  <c r="AQ407" i="2"/>
  <c r="AQ280" i="2"/>
  <c r="AQ305" i="2"/>
  <c r="AQ330" i="2"/>
  <c r="AQ525" i="2"/>
  <c r="AQ95" i="2"/>
  <c r="AQ725" i="2"/>
  <c r="AQ30" i="2"/>
  <c r="AQ643" i="2"/>
  <c r="AQ542" i="2"/>
  <c r="AQ662" i="2"/>
  <c r="AQ723" i="2"/>
  <c r="AQ611" i="2"/>
  <c r="AQ300" i="2"/>
  <c r="AQ366" i="2"/>
  <c r="AQ227" i="2"/>
  <c r="AQ223" i="2"/>
  <c r="AQ134" i="2"/>
  <c r="AQ296" i="2"/>
  <c r="AQ308" i="2"/>
  <c r="AQ266" i="2"/>
  <c r="AQ346" i="2"/>
  <c r="AQ105" i="2"/>
  <c r="AQ274" i="2"/>
  <c r="AQ313" i="2"/>
  <c r="AQ592" i="2"/>
  <c r="AQ716" i="2"/>
  <c r="AQ249" i="2"/>
  <c r="AQ581" i="2"/>
  <c r="AQ144" i="2"/>
  <c r="AQ334" i="2"/>
  <c r="AQ645" i="2"/>
  <c r="AQ26" i="2"/>
  <c r="AQ45" i="2"/>
  <c r="AQ34" i="2"/>
  <c r="AQ56" i="2"/>
  <c r="AQ720" i="2"/>
  <c r="AQ569" i="2"/>
  <c r="AQ544" i="2"/>
  <c r="AQ317" i="2"/>
  <c r="AQ572" i="2"/>
  <c r="AQ75" i="2"/>
  <c r="AQ575" i="2"/>
  <c r="AQ430" i="2"/>
  <c r="AQ598" i="2"/>
  <c r="AQ70" i="2"/>
  <c r="AQ246" i="2"/>
  <c r="AQ458" i="2"/>
  <c r="AQ431" i="2"/>
  <c r="AQ657" i="2"/>
  <c r="AQ392" i="2"/>
  <c r="AQ560" i="2"/>
  <c r="AQ261" i="2"/>
  <c r="AQ718" i="2"/>
  <c r="AQ60" i="2"/>
  <c r="AQ194" i="2"/>
  <c r="AQ397" i="2"/>
  <c r="AQ635" i="2"/>
  <c r="AQ289" i="2"/>
  <c r="AQ260" i="2"/>
  <c r="AQ646" i="2"/>
  <c r="AQ600" i="2"/>
  <c r="AQ125" i="2"/>
  <c r="AQ374" i="2"/>
  <c r="AQ307" i="2"/>
  <c r="AQ680" i="2"/>
  <c r="AQ362" i="2"/>
  <c r="AQ128" i="2"/>
  <c r="AQ573" i="2"/>
  <c r="AQ351" i="2"/>
  <c r="AQ236" i="2"/>
  <c r="AQ558" i="2"/>
  <c r="AQ232" i="2"/>
  <c r="AQ510" i="2"/>
  <c r="AQ562" i="2"/>
  <c r="AQ481" i="2"/>
  <c r="AQ700" i="2"/>
  <c r="AQ578" i="2"/>
  <c r="AQ469" i="2"/>
  <c r="AQ456" i="2"/>
  <c r="AQ225" i="2"/>
  <c r="AQ541" i="2"/>
  <c r="AQ73" i="2"/>
  <c r="AQ589" i="2"/>
  <c r="AQ43" i="2"/>
  <c r="AQ190" i="2"/>
  <c r="AQ482" i="2"/>
  <c r="AQ101" i="2"/>
  <c r="AQ459" i="2"/>
  <c r="AQ596" i="2"/>
  <c r="AQ579" i="2"/>
  <c r="AQ237" i="2"/>
  <c r="AQ722" i="2"/>
  <c r="AQ322" i="2"/>
  <c r="AQ619" i="2"/>
  <c r="AQ202" i="2"/>
  <c r="AQ386" i="2"/>
  <c r="AQ735" i="2"/>
  <c r="AQ549" i="2"/>
  <c r="AQ432" i="2"/>
  <c r="AQ158" i="2"/>
  <c r="AQ113" i="2"/>
  <c r="AQ518" i="2"/>
  <c r="AQ347" i="2"/>
  <c r="AQ327" i="2"/>
  <c r="AQ390" i="2"/>
  <c r="AQ551" i="2"/>
  <c r="AQ692" i="2"/>
  <c r="AQ659" i="2"/>
  <c r="AQ666" i="2"/>
  <c r="AQ210" i="2"/>
  <c r="AQ121" i="2"/>
  <c r="AQ115" i="2"/>
  <c r="AQ133" i="2"/>
  <c r="AQ515" i="2"/>
  <c r="AQ676" i="2"/>
  <c r="AQ74" i="2"/>
  <c r="AQ80" i="2"/>
  <c r="AQ269" i="2"/>
  <c r="AQ599" i="2"/>
  <c r="AQ84" i="2"/>
  <c r="AQ449" i="2"/>
  <c r="AQ454" i="2"/>
  <c r="AQ284" i="2"/>
  <c r="AQ570" i="2"/>
  <c r="AQ629" i="2"/>
  <c r="AQ382" i="2"/>
  <c r="AQ636" i="2"/>
  <c r="AQ64" i="2"/>
  <c r="AQ548" i="2"/>
  <c r="AQ328" i="2"/>
  <c r="AQ332" i="2"/>
  <c r="AQ51" i="2"/>
  <c r="AQ252" i="2"/>
  <c r="AQ286" i="2"/>
  <c r="AQ594" i="2"/>
  <c r="AQ540" i="2"/>
  <c r="AQ72" i="2"/>
  <c r="AQ649" i="2"/>
  <c r="AQ694" i="2"/>
  <c r="AQ535" i="2"/>
  <c r="AQ258" i="2"/>
  <c r="AQ625" i="2"/>
  <c r="AQ270" i="2"/>
  <c r="AQ704" i="2"/>
  <c r="AQ669" i="2"/>
  <c r="AQ417" i="2"/>
  <c r="AQ201" i="2"/>
  <c r="AQ222" i="2"/>
  <c r="AQ508" i="2"/>
  <c r="AQ372" i="2"/>
  <c r="AQ62" i="2"/>
  <c r="AQ175" i="2"/>
  <c r="AQ224" i="2"/>
  <c r="AQ706" i="2"/>
  <c r="AQ213" i="2"/>
  <c r="AQ620" i="2"/>
  <c r="AQ717" i="2"/>
  <c r="AQ111" i="2"/>
  <c r="AQ401" i="2"/>
  <c r="AQ257" i="2"/>
  <c r="AQ238" i="2"/>
  <c r="AQ91" i="2"/>
  <c r="AQ205" i="2"/>
  <c r="AQ696" i="2"/>
  <c r="AQ644" i="2"/>
  <c r="AQ606" i="2"/>
  <c r="AQ321" i="2"/>
  <c r="AQ283" i="2"/>
  <c r="AQ607" i="2"/>
  <c r="AQ517" i="2"/>
  <c r="AQ736" i="2"/>
  <c r="AQ710" i="2"/>
  <c r="AQ601" i="2"/>
  <c r="AQ131" i="2"/>
  <c r="AQ262" i="2"/>
  <c r="AQ489" i="2"/>
  <c r="AQ585" i="2"/>
  <c r="AQ677" i="2"/>
  <c r="AQ276" i="2"/>
  <c r="AQ734" i="2"/>
  <c r="AQ94" i="2"/>
  <c r="AQ505" i="2"/>
  <c r="AQ550" i="2"/>
  <c r="AQ335" i="2"/>
  <c r="AQ480" i="2"/>
  <c r="AQ528" i="2"/>
  <c r="AQ612" i="2"/>
  <c r="AQ254" i="2"/>
  <c r="AQ86" i="2"/>
  <c r="AQ506" i="2"/>
  <c r="AQ726" i="2"/>
  <c r="AQ698" i="2"/>
  <c r="AQ520" i="2"/>
  <c r="AQ702" i="2"/>
  <c r="AQ451" i="2"/>
  <c r="AQ428" i="2"/>
  <c r="AQ522" i="2"/>
  <c r="AQ184" i="2"/>
  <c r="AQ310" i="2"/>
  <c r="AQ713" i="2"/>
  <c r="AQ388" i="2"/>
  <c r="AQ242" i="2"/>
  <c r="AQ566" i="2"/>
  <c r="AQ245" i="2"/>
  <c r="AQ493" i="2"/>
  <c r="AQ85" i="2"/>
  <c r="AQ650" i="2"/>
  <c r="AQ571" i="2"/>
  <c r="AQ311" i="2"/>
  <c r="AQ364" i="2"/>
  <c r="AQ196" i="2"/>
  <c r="AQ345" i="2"/>
  <c r="AQ398" i="2"/>
  <c r="AQ293" i="2"/>
  <c r="AQ259" i="2"/>
  <c r="AQ473" i="2"/>
  <c r="AQ583" i="2"/>
  <c r="AQ155" i="2"/>
  <c r="AQ446" i="2"/>
  <c r="AQ610" i="2"/>
  <c r="AQ318" i="2"/>
  <c r="AQ613" i="2"/>
  <c r="AQ379" i="2"/>
  <c r="AQ582" i="2"/>
  <c r="AQ693" i="2"/>
  <c r="AQ281" i="2"/>
  <c r="AQ394" i="2"/>
  <c r="AQ731" i="2"/>
  <c r="AQ687" i="2"/>
  <c r="AQ212" i="2"/>
  <c r="AQ682" i="2"/>
  <c r="AQ626" i="2"/>
  <c r="AQ523" i="2"/>
  <c r="AQ602" i="2"/>
  <c r="AQ557" i="2"/>
  <c r="AQ679" i="2"/>
  <c r="AQ476" i="2"/>
  <c r="AQ282" i="2"/>
  <c r="AQ652" i="2"/>
  <c r="AQ660" i="2"/>
  <c r="AQ699" i="2"/>
  <c r="AQ509" i="2"/>
  <c r="AQ556" i="2"/>
  <c r="AQ729" i="2"/>
  <c r="AQ681" i="2"/>
  <c r="AQ529" i="2"/>
  <c r="AQ690" i="2"/>
  <c r="AQ674" i="2"/>
  <c r="AQ689" i="2"/>
  <c r="AQ709" i="2"/>
  <c r="AQ695" i="2"/>
  <c r="AQ733" i="2"/>
  <c r="AQ728" i="2"/>
  <c r="AQ637" i="2"/>
  <c r="AQ727" i="2"/>
  <c r="AQ678" i="2"/>
  <c r="AQ714" i="2"/>
  <c r="AQ737" i="2"/>
  <c r="AK622" i="2"/>
  <c r="AR622" i="2" s="1"/>
  <c r="AK475" i="2"/>
  <c r="AR475" i="2" s="1"/>
  <c r="AK490" i="2"/>
  <c r="AK81" i="2"/>
  <c r="AR81" i="2" s="1"/>
  <c r="AK234" i="2"/>
  <c r="AK348" i="2"/>
  <c r="AR348" i="2" s="1"/>
  <c r="AK344" i="2"/>
  <c r="AK331" i="2"/>
  <c r="AR331" i="2" s="1"/>
  <c r="AK503" i="2"/>
  <c r="AR503" i="2" s="1"/>
  <c r="AK608" i="2"/>
  <c r="AR608" i="2" s="1"/>
  <c r="AK160" i="2"/>
  <c r="AK337" i="2"/>
  <c r="AR337" i="2" s="1"/>
  <c r="AK130" i="2"/>
  <c r="AR130" i="2" s="1"/>
  <c r="AK654" i="2"/>
  <c r="AR654" i="2" s="1"/>
  <c r="AK161" i="2"/>
  <c r="AR161" i="2" s="1"/>
  <c r="AK419" i="2"/>
  <c r="AR419" i="2" s="1"/>
  <c r="AK588" i="2"/>
  <c r="AR588" i="2" s="1"/>
  <c r="AK621" i="2"/>
  <c r="AR621" i="2" s="1"/>
  <c r="AK53" i="2"/>
  <c r="AR53" i="2" s="1"/>
  <c r="AK406" i="2"/>
  <c r="AR406" i="2" s="1"/>
  <c r="AK435" i="2"/>
  <c r="AR435" i="2" s="1"/>
  <c r="AK368" i="2"/>
  <c r="AR368" i="2" s="1"/>
  <c r="AK369" i="2"/>
  <c r="AK247" i="2"/>
  <c r="AR247" i="2" s="1"/>
  <c r="AK553" i="2"/>
  <c r="AR553" i="2" s="1"/>
  <c r="AK567" i="2"/>
  <c r="AR567" i="2" s="1"/>
  <c r="AK116" i="2"/>
  <c r="AR116" i="2" s="1"/>
  <c r="AK319" i="2"/>
  <c r="AR319" i="2" s="1"/>
  <c r="AK127" i="2"/>
  <c r="AR127" i="2" s="1"/>
  <c r="AK590" i="2"/>
  <c r="AR590" i="2" s="1"/>
  <c r="AK383" i="2"/>
  <c r="AR383" i="2" s="1"/>
  <c r="AK703" i="2"/>
  <c r="AR703" i="2" s="1"/>
  <c r="AK168" i="2"/>
  <c r="AR168" i="2" s="1"/>
  <c r="AK711" i="2"/>
  <c r="AR711" i="2" s="1"/>
  <c r="AK444" i="2"/>
  <c r="AR444" i="2" s="1"/>
  <c r="AK78" i="2"/>
  <c r="AR78" i="2" s="1"/>
  <c r="AK16" i="2"/>
  <c r="AR16" i="2" s="1"/>
  <c r="AK378" i="2"/>
  <c r="AK297" i="2"/>
  <c r="AR297" i="2" s="1"/>
  <c r="AK673" i="2"/>
  <c r="AR673" i="2" s="1"/>
  <c r="AK371" i="2"/>
  <c r="AR371" i="2" s="1"/>
  <c r="AK47" i="2"/>
  <c r="AR47" i="2" s="1"/>
  <c r="AK492" i="2"/>
  <c r="AR492" i="2" s="1"/>
  <c r="AK484" i="2"/>
  <c r="AR484" i="2" s="1"/>
  <c r="AK389" i="2"/>
  <c r="AR389" i="2" s="1"/>
  <c r="AK216" i="2"/>
  <c r="AR216" i="2" s="1"/>
  <c r="AK193" i="2"/>
  <c r="AR193" i="2" s="1"/>
  <c r="AK463" i="2"/>
  <c r="AR463" i="2" s="1"/>
  <c r="AK605" i="2"/>
  <c r="AR605" i="2" s="1"/>
  <c r="AK288" i="2"/>
  <c r="AR288" i="2" s="1"/>
  <c r="AK353" i="2"/>
  <c r="AR353" i="2" s="1"/>
  <c r="AK291" i="2"/>
  <c r="AK424" i="2"/>
  <c r="AR424" i="2" s="1"/>
  <c r="AK498" i="2"/>
  <c r="AR498" i="2" s="1"/>
  <c r="AK195" i="2"/>
  <c r="AK338" i="2"/>
  <c r="AR338" i="2" s="1"/>
  <c r="AK156" i="2"/>
  <c r="AR156" i="2" s="1"/>
  <c r="AK466" i="2"/>
  <c r="AR466" i="2" s="1"/>
  <c r="AK287" i="2"/>
  <c r="AR287" i="2" s="1"/>
  <c r="AK447" i="2"/>
  <c r="AR447" i="2" s="1"/>
  <c r="AK478" i="2"/>
  <c r="AR478" i="2" s="1"/>
  <c r="AK301" i="2"/>
  <c r="AR301" i="2" s="1"/>
  <c r="AK197" i="2"/>
  <c r="AR197" i="2" s="1"/>
  <c r="AK360" i="2"/>
  <c r="AR360" i="2" s="1"/>
  <c r="AK312" i="2"/>
  <c r="AR312" i="2" s="1"/>
  <c r="AK100" i="2"/>
  <c r="AR100" i="2" s="1"/>
  <c r="AK354" i="2"/>
  <c r="AK298" i="2"/>
  <c r="AR298" i="2" s="1"/>
  <c r="AK294" i="2"/>
  <c r="AR294" i="2" s="1"/>
  <c r="AK365" i="2"/>
  <c r="AR365" i="2" s="1"/>
  <c r="AK122" i="2"/>
  <c r="AK539" i="2"/>
  <c r="AR539" i="2" s="1"/>
  <c r="AK543" i="2"/>
  <c r="AR543" i="2" s="1"/>
  <c r="AK185" i="2"/>
  <c r="AR185" i="2" s="1"/>
  <c r="AK414" i="2"/>
  <c r="AR414" i="2" s="1"/>
  <c r="AK112" i="2"/>
  <c r="AR112" i="2" s="1"/>
  <c r="AK89" i="2"/>
  <c r="AR89" i="2" s="1"/>
  <c r="AK214" i="2"/>
  <c r="AR214" i="2" s="1"/>
  <c r="AK628" i="2"/>
  <c r="AR628" i="2" s="1"/>
  <c r="AK40" i="2"/>
  <c r="AK140" i="2"/>
  <c r="AR140" i="2" s="1"/>
  <c r="AK244" i="2"/>
  <c r="AR244" i="2" s="1"/>
  <c r="AK333" i="2"/>
  <c r="AK465" i="2"/>
  <c r="AR465" i="2" s="1"/>
  <c r="AK37" i="2"/>
  <c r="AK536" i="2"/>
  <c r="AR536" i="2" s="1"/>
  <c r="AK438" i="2"/>
  <c r="AR438" i="2" s="1"/>
  <c r="AK218" i="2"/>
  <c r="AK380" i="2"/>
  <c r="AR380" i="2" s="1"/>
  <c r="AK154" i="2"/>
  <c r="AR154" i="2" s="1"/>
  <c r="AK340" i="2"/>
  <c r="AK90" i="2"/>
  <c r="AK264" i="2"/>
  <c r="AR264" i="2" s="1"/>
  <c r="AK320" i="2"/>
  <c r="AR320" i="2" s="1"/>
  <c r="AK483" i="2"/>
  <c r="AR483" i="2" s="1"/>
  <c r="AK174" i="2"/>
  <c r="AR174" i="2" s="1"/>
  <c r="AK375" i="2"/>
  <c r="AR375" i="2" s="1"/>
  <c r="AK357" i="2"/>
  <c r="AR357" i="2" s="1"/>
  <c r="AK88" i="2"/>
  <c r="AR88" i="2" s="1"/>
  <c r="AK655" i="2"/>
  <c r="AR655" i="2" s="1"/>
  <c r="AK219" i="2"/>
  <c r="AK104" i="2"/>
  <c r="AR104" i="2" s="1"/>
  <c r="AK670" i="2"/>
  <c r="AR670" i="2" s="1"/>
  <c r="AK339" i="2"/>
  <c r="AR339" i="2" s="1"/>
  <c r="AK28" i="2"/>
  <c r="AK455" i="2"/>
  <c r="AR455" i="2" s="1"/>
  <c r="AK39" i="2"/>
  <c r="AK13" i="2"/>
  <c r="AR13" i="2" s="1"/>
  <c r="AK533" i="2"/>
  <c r="AR533" i="2" s="1"/>
  <c r="AK667" i="2"/>
  <c r="AR667" i="2" s="1"/>
  <c r="AK377" i="2"/>
  <c r="AR377" i="2" s="1"/>
  <c r="AK501" i="2"/>
  <c r="AR501" i="2" s="1"/>
  <c r="AK343" i="2"/>
  <c r="AR343" i="2" s="1"/>
  <c r="AK204" i="2"/>
  <c r="AR204" i="2" s="1"/>
  <c r="AK721" i="2"/>
  <c r="AR721" i="2" s="1"/>
  <c r="AK18" i="2"/>
  <c r="AR18" i="2" s="1"/>
  <c r="AK350" i="2"/>
  <c r="AR350" i="2" s="1"/>
  <c r="AK132" i="2"/>
  <c r="AK292" i="2"/>
  <c r="AR292" i="2" s="1"/>
  <c r="AK67" i="2"/>
  <c r="AR67" i="2" s="1"/>
  <c r="AK77" i="2"/>
  <c r="AR77" i="2" s="1"/>
  <c r="AK555" i="2"/>
  <c r="AR555" i="2" s="1"/>
  <c r="AK627" i="2"/>
  <c r="AR627" i="2" s="1"/>
  <c r="AK79" i="2"/>
  <c r="AR79" i="2" s="1"/>
  <c r="AK325" i="2"/>
  <c r="AR325" i="2" s="1"/>
  <c r="AK285" i="2"/>
  <c r="AR285" i="2" s="1"/>
  <c r="AK275" i="2"/>
  <c r="AK453" i="2"/>
  <c r="AR453" i="2" s="1"/>
  <c r="AK123" i="2"/>
  <c r="AK426" i="2"/>
  <c r="AR426" i="2" s="1"/>
  <c r="AK19" i="2"/>
  <c r="AK215" i="2"/>
  <c r="AK157" i="2"/>
  <c r="AR157" i="2" s="1"/>
  <c r="AK485" i="2"/>
  <c r="AR485" i="2" s="1"/>
  <c r="AK632" i="2"/>
  <c r="AR632" i="2" s="1"/>
  <c r="AK358" i="2"/>
  <c r="AR358" i="2" s="1"/>
  <c r="AK684" i="2"/>
  <c r="AR684" i="2" s="1"/>
  <c r="AK356" i="2"/>
  <c r="AK410" i="2"/>
  <c r="AK665" i="2"/>
  <c r="AR665" i="2" s="1"/>
  <c r="AK355" i="2"/>
  <c r="AR355" i="2" s="1"/>
  <c r="AK206" i="2"/>
  <c r="AR206" i="2" s="1"/>
  <c r="AK412" i="2"/>
  <c r="AR412" i="2" s="1"/>
  <c r="AK20" i="2"/>
  <c r="AK595" i="2"/>
  <c r="AR595" i="2" s="1"/>
  <c r="AK329" i="2"/>
  <c r="AR329" i="2" s="1"/>
  <c r="AK470" i="2"/>
  <c r="AR470" i="2" s="1"/>
  <c r="AK420" i="2"/>
  <c r="AR420" i="2" s="1"/>
  <c r="AK513" i="2"/>
  <c r="AR513" i="2" s="1"/>
  <c r="AK653" i="2"/>
  <c r="AR653" i="2" s="1"/>
  <c r="AK179" i="2"/>
  <c r="AR179" i="2" s="1"/>
  <c r="AK108" i="2"/>
  <c r="AR108" i="2" s="1"/>
  <c r="AK145" i="2"/>
  <c r="AR145" i="2" s="1"/>
  <c r="AK189" i="2"/>
  <c r="AK471" i="2"/>
  <c r="AR471" i="2" s="1"/>
  <c r="AK22" i="2"/>
  <c r="AK153" i="2"/>
  <c r="AK400" i="2"/>
  <c r="AR400" i="2" s="1"/>
  <c r="AK411" i="2"/>
  <c r="AR411" i="2" s="1"/>
  <c r="AK229" i="2"/>
  <c r="AR229" i="2" s="1"/>
  <c r="AK502" i="2"/>
  <c r="AR502" i="2" s="1"/>
  <c r="AK724" i="2"/>
  <c r="AR724" i="2" s="1"/>
  <c r="AK499" i="2"/>
  <c r="AR499" i="2" s="1"/>
  <c r="AK248" i="2"/>
  <c r="AR248" i="2" s="1"/>
  <c r="AK647" i="2"/>
  <c r="AR647" i="2" s="1"/>
  <c r="AK373" i="2"/>
  <c r="AK69" i="2"/>
  <c r="AK316" i="2"/>
  <c r="AR316" i="2" s="1"/>
  <c r="AK65" i="2"/>
  <c r="AK516" i="2"/>
  <c r="AR516" i="2" s="1"/>
  <c r="AK530" i="2"/>
  <c r="AR530" i="2" s="1"/>
  <c r="AK534" i="2"/>
  <c r="AR534" i="2" s="1"/>
  <c r="AK537" i="2"/>
  <c r="AR537" i="2" s="1"/>
  <c r="AK467" i="2"/>
  <c r="AK586" i="2"/>
  <c r="AR586" i="2" s="1"/>
  <c r="AK192" i="2"/>
  <c r="AK226" i="2"/>
  <c r="AK57" i="2"/>
  <c r="AK639" i="2"/>
  <c r="AR639" i="2" s="1"/>
  <c r="AK574" i="2"/>
  <c r="AR574" i="2" s="1"/>
  <c r="AK309" i="2"/>
  <c r="AR309" i="2" s="1"/>
  <c r="AK697" i="2"/>
  <c r="AR697" i="2" s="1"/>
  <c r="AK671" i="2"/>
  <c r="AR671" i="2" s="1"/>
  <c r="AK616" i="2"/>
  <c r="AR616" i="2" s="1"/>
  <c r="AK422" i="2"/>
  <c r="AR422" i="2" s="1"/>
  <c r="AK5" i="2"/>
  <c r="AK176" i="2"/>
  <c r="AK477" i="2"/>
  <c r="AR477" i="2" s="1"/>
  <c r="AK29" i="2"/>
  <c r="AK173" i="2"/>
  <c r="AK554" i="2"/>
  <c r="AR554" i="2" s="1"/>
  <c r="AK675" i="2"/>
  <c r="AR675" i="2" s="1"/>
  <c r="AK303" i="2"/>
  <c r="AK200" i="2"/>
  <c r="AR200" i="2" s="1"/>
  <c r="AK511" i="2"/>
  <c r="AR511" i="2" s="1"/>
  <c r="AK614" i="2"/>
  <c r="AR614" i="2" s="1"/>
  <c r="AK561" i="2"/>
  <c r="AK342" i="2"/>
  <c r="AR342" i="2" s="1"/>
  <c r="AK44" i="2"/>
  <c r="AK181" i="2"/>
  <c r="AR181" i="2" s="1"/>
  <c r="AK87" i="2"/>
  <c r="AK405" i="2"/>
  <c r="AR405" i="2" s="1"/>
  <c r="AK434" i="2"/>
  <c r="AR434" i="2" s="1"/>
  <c r="AK688" i="2"/>
  <c r="AR688" i="2" s="1"/>
  <c r="AK633" i="2"/>
  <c r="AR633" i="2" s="1"/>
  <c r="AK658" i="2"/>
  <c r="AR658" i="2" s="1"/>
  <c r="AK250" i="2"/>
  <c r="AK497" i="2"/>
  <c r="AR497" i="2" s="1"/>
  <c r="AK415" i="2"/>
  <c r="AR415" i="2" s="1"/>
  <c r="AK295" i="2"/>
  <c r="AK615" i="2"/>
  <c r="AR615" i="2" s="1"/>
  <c r="AK55" i="2"/>
  <c r="AR55" i="2" s="1"/>
  <c r="AK436" i="2"/>
  <c r="AR436" i="2" s="1"/>
  <c r="AK427" i="2"/>
  <c r="AR427" i="2" s="1"/>
  <c r="AK147" i="2"/>
  <c r="AR147" i="2" s="1"/>
  <c r="AK82" i="2"/>
  <c r="AR82" i="2" s="1"/>
  <c r="AK445" i="2"/>
  <c r="AR445" i="2" s="1"/>
  <c r="AK188" i="2"/>
  <c r="AR188" i="2" s="1"/>
  <c r="AK271" i="2"/>
  <c r="AR271" i="2" s="1"/>
  <c r="AK137" i="2"/>
  <c r="AK306" i="2"/>
  <c r="AK106" i="2"/>
  <c r="AR106" i="2" s="1"/>
  <c r="AK220" i="2"/>
  <c r="AR220" i="2" s="1"/>
  <c r="AK568" i="2"/>
  <c r="AR568" i="2" s="1"/>
  <c r="AK71" i="2"/>
  <c r="AK624" i="2"/>
  <c r="AR624" i="2" s="1"/>
  <c r="AK393" i="2"/>
  <c r="AR393" i="2" s="1"/>
  <c r="AK139" i="2"/>
  <c r="AK267" i="2"/>
  <c r="AR267" i="2" s="1"/>
  <c r="AK35" i="2"/>
  <c r="AK208" i="2"/>
  <c r="AR208" i="2" s="1"/>
  <c r="AK668" i="2"/>
  <c r="AR668" i="2" s="1"/>
  <c r="AK381" i="2"/>
  <c r="AK532" i="2"/>
  <c r="AR532" i="2" s="1"/>
  <c r="AK11" i="2"/>
  <c r="AK547" i="2"/>
  <c r="AR547" i="2" s="1"/>
  <c r="AK314" i="2"/>
  <c r="AK265" i="2"/>
  <c r="AR265" i="2" s="1"/>
  <c r="AK514" i="2"/>
  <c r="AR514" i="2" s="1"/>
  <c r="AK409" i="2"/>
  <c r="AR409" i="2" s="1"/>
  <c r="AK110" i="2"/>
  <c r="AK170" i="2"/>
  <c r="AK423" i="2"/>
  <c r="AR423" i="2" s="1"/>
  <c r="AK36" i="2"/>
  <c r="AK359" i="2"/>
  <c r="AR359" i="2" s="1"/>
  <c r="AK107" i="2"/>
  <c r="AK120" i="2"/>
  <c r="AR120" i="2" s="1"/>
  <c r="AK597" i="2"/>
  <c r="AR597" i="2" s="1"/>
  <c r="AK580" i="2"/>
  <c r="AR580" i="2" s="1"/>
  <c r="AK439" i="2"/>
  <c r="AR439" i="2" s="1"/>
  <c r="AK416" i="2"/>
  <c r="AR416" i="2" s="1"/>
  <c r="AK391" i="2"/>
  <c r="AR391" i="2" s="1"/>
  <c r="AK50" i="2"/>
  <c r="AK638" i="2"/>
  <c r="AR638" i="2" s="1"/>
  <c r="AK38" i="2"/>
  <c r="AK324" i="2"/>
  <c r="AR324" i="2" s="1"/>
  <c r="AK440" i="2"/>
  <c r="AR440" i="2" s="1"/>
  <c r="AK59" i="2"/>
  <c r="AK708" i="2"/>
  <c r="AR708" i="2" s="1"/>
  <c r="AK421" i="2"/>
  <c r="AR421" i="2" s="1"/>
  <c r="AK385" i="2"/>
  <c r="AR385" i="2" s="1"/>
  <c r="AK604" i="2"/>
  <c r="AR604" i="2" s="1"/>
  <c r="AK418" i="2"/>
  <c r="AK49" i="2"/>
  <c r="AK524" i="2"/>
  <c r="AK715" i="2"/>
  <c r="AR715" i="2" s="1"/>
  <c r="AK591" i="2"/>
  <c r="AR591" i="2" s="1"/>
  <c r="AK109" i="2"/>
  <c r="AK240" i="2"/>
  <c r="AR240" i="2" s="1"/>
  <c r="AK487" i="2"/>
  <c r="AR487" i="2" s="1"/>
  <c r="AK408" i="2"/>
  <c r="AK448" i="2"/>
  <c r="AR448" i="2" s="1"/>
  <c r="AK429" i="2"/>
  <c r="AR429" i="2" s="1"/>
  <c r="AK253" i="2"/>
  <c r="AK352" i="2"/>
  <c r="AK370" i="2"/>
  <c r="AR370" i="2" s="1"/>
  <c r="AK198" i="2"/>
  <c r="AR198" i="2" s="1"/>
  <c r="AK538" i="2"/>
  <c r="AR538" i="2" s="1"/>
  <c r="AK21" i="2"/>
  <c r="AR21" i="2" s="1"/>
  <c r="AK119" i="2"/>
  <c r="AR119" i="2" s="1"/>
  <c r="AK315" i="2"/>
  <c r="AR315" i="2" s="1"/>
  <c r="AK479" i="2"/>
  <c r="AR479" i="2" s="1"/>
  <c r="AK25" i="2"/>
  <c r="AR25" i="2" s="1"/>
  <c r="AK730" i="2"/>
  <c r="AR730" i="2" s="1"/>
  <c r="AK563" i="2"/>
  <c r="AR563" i="2" s="1"/>
  <c r="AK457" i="2"/>
  <c r="AK164" i="2"/>
  <c r="AR164" i="2" s="1"/>
  <c r="AK169" i="2"/>
  <c r="AK460" i="2"/>
  <c r="AR460" i="2" s="1"/>
  <c r="AK384" i="2"/>
  <c r="AR384" i="2" s="1"/>
  <c r="AK256" i="2"/>
  <c r="AK486" i="2"/>
  <c r="AK54" i="2"/>
  <c r="AK96" i="2"/>
  <c r="AR96" i="2" s="1"/>
  <c r="AK148" i="2"/>
  <c r="AK617" i="2"/>
  <c r="AR617" i="2" s="1"/>
  <c r="AK4" i="2"/>
  <c r="AK149" i="2"/>
  <c r="AR149" i="2" s="1"/>
  <c r="AK491" i="2"/>
  <c r="AR491" i="2" s="1"/>
  <c r="AK68" i="2"/>
  <c r="AR68" i="2" s="1"/>
  <c r="AK159" i="2"/>
  <c r="AK97" i="2"/>
  <c r="AK361" i="2"/>
  <c r="AR361" i="2" s="1"/>
  <c r="AK661" i="2"/>
  <c r="AR661" i="2" s="1"/>
  <c r="AK203" i="2"/>
  <c r="AK186" i="2"/>
  <c r="AK494" i="2"/>
  <c r="AR494" i="2" s="1"/>
  <c r="AK178" i="2"/>
  <c r="AK559" i="2"/>
  <c r="AK691" i="2"/>
  <c r="AR691" i="2" s="1"/>
  <c r="AK118" i="2"/>
  <c r="AR118" i="2" s="1"/>
  <c r="AK76" i="2"/>
  <c r="AK363" i="2"/>
  <c r="AR363" i="2" s="1"/>
  <c r="AK239" i="2"/>
  <c r="AR239" i="2" s="1"/>
  <c r="AK3" i="2"/>
  <c r="AK299" i="2"/>
  <c r="AR299" i="2" s="1"/>
  <c r="AK450" i="2"/>
  <c r="AR450" i="2" s="1"/>
  <c r="AK349" i="2"/>
  <c r="AR349" i="2" s="1"/>
  <c r="AK565" i="2"/>
  <c r="AR565" i="2" s="1"/>
  <c r="AK66" i="2"/>
  <c r="AR66" i="2" s="1"/>
  <c r="AK138" i="2"/>
  <c r="AR138" i="2" s="1"/>
  <c r="AK527" i="2"/>
  <c r="AR527" i="2" s="1"/>
  <c r="AK32" i="2"/>
  <c r="AK685" i="2"/>
  <c r="AR685" i="2" s="1"/>
  <c r="AK367" i="2"/>
  <c r="AR367" i="2" s="1"/>
  <c r="AK255" i="2"/>
  <c r="AR255" i="2" s="1"/>
  <c r="AK241" i="2"/>
  <c r="AR241" i="2" s="1"/>
  <c r="AK278" i="2"/>
  <c r="AR278" i="2" s="1"/>
  <c r="AK52" i="2"/>
  <c r="AK395" i="2"/>
  <c r="AR395" i="2" s="1"/>
  <c r="AK180" i="2"/>
  <c r="AK124" i="2"/>
  <c r="AK641" i="2"/>
  <c r="AR641" i="2" s="1"/>
  <c r="AK326" i="2"/>
  <c r="AR326" i="2" s="1"/>
  <c r="AK126" i="2"/>
  <c r="AR126" i="2" s="1"/>
  <c r="AK512" i="2"/>
  <c r="AR512" i="2" s="1"/>
  <c r="AK402" i="2"/>
  <c r="AR402" i="2" s="1"/>
  <c r="AK545" i="2"/>
  <c r="AR545" i="2" s="1"/>
  <c r="AK519" i="2"/>
  <c r="AR519" i="2" s="1"/>
  <c r="AK58" i="2"/>
  <c r="AK634" i="2"/>
  <c r="AR634" i="2" s="1"/>
  <c r="AK182" i="2"/>
  <c r="AK277" i="2"/>
  <c r="AR277" i="2" s="1"/>
  <c r="AK102" i="2"/>
  <c r="AR102" i="2" s="1"/>
  <c r="AK163" i="2"/>
  <c r="AR163" i="2" s="1"/>
  <c r="AK302" i="2"/>
  <c r="AR302" i="2" s="1"/>
  <c r="AK166" i="2"/>
  <c r="AR166" i="2" s="1"/>
  <c r="AK46" i="2"/>
  <c r="AK623" i="2"/>
  <c r="AR623" i="2" s="1"/>
  <c r="AK304" i="2"/>
  <c r="AR304" i="2" s="1"/>
  <c r="AK403" i="2"/>
  <c r="AR403" i="2" s="1"/>
  <c r="AK151" i="2"/>
  <c r="AR151" i="2" s="1"/>
  <c r="AK187" i="2"/>
  <c r="AK152" i="2"/>
  <c r="AK92" i="2"/>
  <c r="AR92" i="2" s="1"/>
  <c r="AK33" i="2"/>
  <c r="AR33" i="2" s="1"/>
  <c r="AK683" i="2"/>
  <c r="AR683" i="2" s="1"/>
  <c r="AK221" i="2"/>
  <c r="AK63" i="2"/>
  <c r="AK167" i="2"/>
  <c r="AK452" i="2"/>
  <c r="AR452" i="2" s="1"/>
  <c r="AK129" i="2"/>
  <c r="AR129" i="2" s="1"/>
  <c r="AK2" i="2"/>
  <c r="AK631" i="2"/>
  <c r="AR631" i="2" s="1"/>
  <c r="AK495" i="2"/>
  <c r="AR495" i="2" s="1"/>
  <c r="AK171" i="2"/>
  <c r="AK461" i="2"/>
  <c r="AR461" i="2" s="1"/>
  <c r="AK48" i="2"/>
  <c r="AK31" i="2"/>
  <c r="AK404" i="2"/>
  <c r="AR404" i="2" s="1"/>
  <c r="AK117" i="2"/>
  <c r="AK42" i="2"/>
  <c r="AR42" i="2" s="1"/>
  <c r="AK376" i="2"/>
  <c r="AR376" i="2" s="1"/>
  <c r="AK83" i="2"/>
  <c r="AK273" i="2"/>
  <c r="AR273" i="2" s="1"/>
  <c r="AK712" i="2"/>
  <c r="AR712" i="2" s="1"/>
  <c r="AK732" i="2"/>
  <c r="AR732" i="2" s="1"/>
  <c r="AK7" i="2"/>
  <c r="AK183" i="2"/>
  <c r="AR183" i="2" s="1"/>
  <c r="AK587" i="2"/>
  <c r="AR587" i="2" s="1"/>
  <c r="AK584" i="2"/>
  <c r="AR584" i="2" s="1"/>
  <c r="AK199" i="2"/>
  <c r="AK146" i="2"/>
  <c r="AK413" i="2"/>
  <c r="AR413" i="2" s="1"/>
  <c r="AK468" i="2"/>
  <c r="AR468" i="2" s="1"/>
  <c r="AK603" i="2"/>
  <c r="AR603" i="2" s="1"/>
  <c r="AK437" i="2"/>
  <c r="AR437" i="2" s="1"/>
  <c r="AK504" i="2"/>
  <c r="AR504" i="2" s="1"/>
  <c r="AK98" i="2"/>
  <c r="AR98" i="2" s="1"/>
  <c r="AK23" i="2"/>
  <c r="AK209" i="2"/>
  <c r="AK114" i="2"/>
  <c r="AR114" i="2" s="1"/>
  <c r="AK211" i="2"/>
  <c r="AR211" i="2" s="1"/>
  <c r="AK99" i="2"/>
  <c r="AK41" i="2"/>
  <c r="AR41" i="2" s="1"/>
  <c r="AK251" i="2"/>
  <c r="AR251" i="2" s="1"/>
  <c r="AK441" i="2"/>
  <c r="AR441" i="2" s="1"/>
  <c r="AK521" i="2"/>
  <c r="AR521" i="2" s="1"/>
  <c r="AK577" i="2"/>
  <c r="AR577" i="2" s="1"/>
  <c r="AK17" i="2"/>
  <c r="AR17" i="2" s="1"/>
  <c r="AK341" i="2"/>
  <c r="AR341" i="2" s="1"/>
  <c r="AK336" i="2"/>
  <c r="AR336" i="2" s="1"/>
  <c r="AK552" i="2"/>
  <c r="AR552" i="2" s="1"/>
  <c r="AK686" i="2"/>
  <c r="AR686" i="2" s="1"/>
  <c r="AK235" i="2"/>
  <c r="AR235" i="2" s="1"/>
  <c r="AK8" i="2"/>
  <c r="AK191" i="2"/>
  <c r="AR191" i="2" s="1"/>
  <c r="AK656" i="2"/>
  <c r="AR656" i="2" s="1"/>
  <c r="AK707" i="2"/>
  <c r="AR707" i="2" s="1"/>
  <c r="AK141" i="2"/>
  <c r="AK651" i="2"/>
  <c r="AR651" i="2" s="1"/>
  <c r="AK664" i="2"/>
  <c r="AR664" i="2" s="1"/>
  <c r="AK462" i="2"/>
  <c r="AR462" i="2" s="1"/>
  <c r="AK496" i="2"/>
  <c r="AR496" i="2" s="1"/>
  <c r="AK507" i="2"/>
  <c r="AR507" i="2" s="1"/>
  <c r="AK576" i="2"/>
  <c r="AR576" i="2" s="1"/>
  <c r="AK14" i="2"/>
  <c r="AR14" i="2" s="1"/>
  <c r="AK27" i="2"/>
  <c r="AK396" i="2"/>
  <c r="AR396" i="2" s="1"/>
  <c r="AK323" i="2"/>
  <c r="AR323" i="2" s="1"/>
  <c r="AK290" i="2"/>
  <c r="AR290" i="2" s="1"/>
  <c r="AK177" i="2"/>
  <c r="AR177" i="2" s="1"/>
  <c r="AK672" i="2"/>
  <c r="AR672" i="2" s="1"/>
  <c r="AK61" i="2"/>
  <c r="AK433" i="2"/>
  <c r="AK231" i="2"/>
  <c r="AR231" i="2" s="1"/>
  <c r="AK228" i="2"/>
  <c r="AR228" i="2" s="1"/>
  <c r="AK443" i="2"/>
  <c r="AR443" i="2" s="1"/>
  <c r="AK243" i="2"/>
  <c r="AR243" i="2" s="1"/>
  <c r="AK15" i="2"/>
  <c r="AK24" i="2"/>
  <c r="AK136" i="2"/>
  <c r="AK472" i="2"/>
  <c r="AR472" i="2" s="1"/>
  <c r="AK564" i="2"/>
  <c r="AR564" i="2" s="1"/>
  <c r="AK609" i="2"/>
  <c r="AR609" i="2" s="1"/>
  <c r="AK268" i="2"/>
  <c r="AR268" i="2" s="1"/>
  <c r="AK6" i="2"/>
  <c r="AK526" i="2"/>
  <c r="AR526" i="2" s="1"/>
  <c r="AK150" i="2"/>
  <c r="AR150" i="2" s="1"/>
  <c r="AK217" i="2"/>
  <c r="AK474" i="2"/>
  <c r="AR474" i="2" s="1"/>
  <c r="AK399" i="2"/>
  <c r="AR399" i="2" s="1"/>
  <c r="AK272" i="2"/>
  <c r="AK230" i="2"/>
  <c r="AR230" i="2" s="1"/>
  <c r="AK279" i="2"/>
  <c r="AR279" i="2" s="1"/>
  <c r="AK207" i="2"/>
  <c r="AR207" i="2" s="1"/>
  <c r="AK387" i="2"/>
  <c r="AR387" i="2" s="1"/>
  <c r="AK719" i="2"/>
  <c r="AR719" i="2" s="1"/>
  <c r="AK701" i="2"/>
  <c r="AR701" i="2" s="1"/>
  <c r="AK93" i="2"/>
  <c r="AK663" i="2"/>
  <c r="AR663" i="2" s="1"/>
  <c r="AK442" i="2"/>
  <c r="AR442" i="2" s="1"/>
  <c r="AK162" i="2"/>
  <c r="AK642" i="2"/>
  <c r="AR642" i="2" s="1"/>
  <c r="AK233" i="2"/>
  <c r="AK618" i="2"/>
  <c r="AR618" i="2" s="1"/>
  <c r="AK546" i="2"/>
  <c r="AR546" i="2" s="1"/>
  <c r="AK143" i="2"/>
  <c r="AK531" i="2"/>
  <c r="AR531" i="2" s="1"/>
  <c r="AK9" i="2"/>
  <c r="AK593" i="2"/>
  <c r="AR593" i="2" s="1"/>
  <c r="AK488" i="2"/>
  <c r="AR488" i="2" s="1"/>
  <c r="AK10" i="2"/>
  <c r="AK263" i="2"/>
  <c r="AR263" i="2" s="1"/>
  <c r="AK640" i="2"/>
  <c r="AR640" i="2" s="1"/>
  <c r="AK103" i="2"/>
  <c r="AK500" i="2"/>
  <c r="AR500" i="2" s="1"/>
  <c r="AK464" i="2"/>
  <c r="AR464" i="2" s="1"/>
  <c r="AK172" i="2"/>
  <c r="AK142" i="2"/>
  <c r="AK425" i="2"/>
  <c r="AR425" i="2" s="1"/>
  <c r="AK135" i="2"/>
  <c r="AR135" i="2" s="1"/>
  <c r="AK648" i="2"/>
  <c r="AR648" i="2" s="1"/>
  <c r="AK630" i="2"/>
  <c r="AR630" i="2" s="1"/>
  <c r="AK12" i="2"/>
  <c r="AK165" i="2"/>
  <c r="AR165" i="2" s="1"/>
  <c r="AK705" i="2"/>
  <c r="AR705" i="2" s="1"/>
  <c r="AK407" i="2"/>
  <c r="AR407" i="2" s="1"/>
  <c r="AK280" i="2"/>
  <c r="AR280" i="2" s="1"/>
  <c r="AK305" i="2"/>
  <c r="AK330" i="2"/>
  <c r="AR330" i="2" s="1"/>
  <c r="AK525" i="2"/>
  <c r="AR525" i="2" s="1"/>
  <c r="AK95" i="2"/>
  <c r="AR95" i="2" s="1"/>
  <c r="AK725" i="2"/>
  <c r="AR725" i="2" s="1"/>
  <c r="AK30" i="2"/>
  <c r="AK643" i="2"/>
  <c r="AR643" i="2" s="1"/>
  <c r="AK542" i="2"/>
  <c r="AR542" i="2" s="1"/>
  <c r="AK662" i="2"/>
  <c r="AR662" i="2" s="1"/>
  <c r="AK723" i="2"/>
  <c r="AR723" i="2" s="1"/>
  <c r="AK611" i="2"/>
  <c r="AR611" i="2" s="1"/>
  <c r="AK300" i="2"/>
  <c r="AR300" i="2" s="1"/>
  <c r="AK366" i="2"/>
  <c r="AR366" i="2" s="1"/>
  <c r="AK227" i="2"/>
  <c r="AR227" i="2" s="1"/>
  <c r="AK223" i="2"/>
  <c r="AK134" i="2"/>
  <c r="AR134" i="2" s="1"/>
  <c r="AK296" i="2"/>
  <c r="AK308" i="2"/>
  <c r="AK266" i="2"/>
  <c r="AR266" i="2" s="1"/>
  <c r="AK346" i="2"/>
  <c r="AR346" i="2" s="1"/>
  <c r="AK105" i="2"/>
  <c r="AK274" i="2"/>
  <c r="AK313" i="2"/>
  <c r="AR313" i="2" s="1"/>
  <c r="AK592" i="2"/>
  <c r="AR592" i="2" s="1"/>
  <c r="AK716" i="2"/>
  <c r="AR716" i="2" s="1"/>
  <c r="AK249" i="2"/>
  <c r="AR249" i="2" s="1"/>
  <c r="AK581" i="2"/>
  <c r="AR581" i="2" s="1"/>
  <c r="AK144" i="2"/>
  <c r="AR144" i="2" s="1"/>
  <c r="AK334" i="2"/>
  <c r="AR334" i="2" s="1"/>
  <c r="AK645" i="2"/>
  <c r="AR645" i="2" s="1"/>
  <c r="AK26" i="2"/>
  <c r="AR26" i="2" s="1"/>
  <c r="AK45" i="2"/>
  <c r="AK34" i="2"/>
  <c r="AK56" i="2"/>
  <c r="AK720" i="2"/>
  <c r="AR720" i="2" s="1"/>
  <c r="AK569" i="2"/>
  <c r="AR569" i="2" s="1"/>
  <c r="AK544" i="2"/>
  <c r="AR544" i="2" s="1"/>
  <c r="AK317" i="2"/>
  <c r="AR317" i="2" s="1"/>
  <c r="AK572" i="2"/>
  <c r="AK75" i="2"/>
  <c r="AK575" i="2"/>
  <c r="AR575" i="2" s="1"/>
  <c r="AK430" i="2"/>
  <c r="AR430" i="2" s="1"/>
  <c r="AK598" i="2"/>
  <c r="AR598" i="2" s="1"/>
  <c r="AK70" i="2"/>
  <c r="AK246" i="2"/>
  <c r="AK458" i="2"/>
  <c r="AR458" i="2" s="1"/>
  <c r="AK431" i="2"/>
  <c r="AK657" i="2"/>
  <c r="AR657" i="2" s="1"/>
  <c r="AK392" i="2"/>
  <c r="AR392" i="2" s="1"/>
  <c r="AK560" i="2"/>
  <c r="AR560" i="2" s="1"/>
  <c r="AK261" i="2"/>
  <c r="AR261" i="2" s="1"/>
  <c r="AK718" i="2"/>
  <c r="AR718" i="2" s="1"/>
  <c r="AK60" i="2"/>
  <c r="AK194" i="2"/>
  <c r="AR194" i="2" s="1"/>
  <c r="AK397" i="2"/>
  <c r="AR397" i="2" s="1"/>
  <c r="AK635" i="2"/>
  <c r="AR635" i="2" s="1"/>
  <c r="AK289" i="2"/>
  <c r="AK260" i="2"/>
  <c r="AR260" i="2" s="1"/>
  <c r="AK646" i="2"/>
  <c r="AR646" i="2" s="1"/>
  <c r="AK600" i="2"/>
  <c r="AR600" i="2" s="1"/>
  <c r="AK125" i="2"/>
  <c r="AR125" i="2" s="1"/>
  <c r="AK374" i="2"/>
  <c r="AR374" i="2" s="1"/>
  <c r="AK307" i="2"/>
  <c r="AR307" i="2" s="1"/>
  <c r="AK680" i="2"/>
  <c r="AR680" i="2" s="1"/>
  <c r="AK362" i="2"/>
  <c r="AR362" i="2" s="1"/>
  <c r="AK128" i="2"/>
  <c r="AR128" i="2" s="1"/>
  <c r="AK573" i="2"/>
  <c r="AR573" i="2" s="1"/>
  <c r="AK351" i="2"/>
  <c r="AR351" i="2" s="1"/>
  <c r="AK236" i="2"/>
  <c r="AR236" i="2" s="1"/>
  <c r="AK558" i="2"/>
  <c r="AR558" i="2" s="1"/>
  <c r="AK232" i="2"/>
  <c r="AK510" i="2"/>
  <c r="AR510" i="2" s="1"/>
  <c r="AK562" i="2"/>
  <c r="AR562" i="2" s="1"/>
  <c r="AK481" i="2"/>
  <c r="AR481" i="2" s="1"/>
  <c r="AK700" i="2"/>
  <c r="AR700" i="2" s="1"/>
  <c r="AK578" i="2"/>
  <c r="AR578" i="2" s="1"/>
  <c r="AK469" i="2"/>
  <c r="AR469" i="2" s="1"/>
  <c r="AK456" i="2"/>
  <c r="AR456" i="2" s="1"/>
  <c r="AK225" i="2"/>
  <c r="AK541" i="2"/>
  <c r="AR541" i="2" s="1"/>
  <c r="AK73" i="2"/>
  <c r="AK589" i="2"/>
  <c r="AR589" i="2" s="1"/>
  <c r="AK43" i="2"/>
  <c r="AK190" i="2"/>
  <c r="AK482" i="2"/>
  <c r="AR482" i="2" s="1"/>
  <c r="AK101" i="2"/>
  <c r="AR101" i="2" s="1"/>
  <c r="AK459" i="2"/>
  <c r="AR459" i="2" s="1"/>
  <c r="AK596" i="2"/>
  <c r="AR596" i="2" s="1"/>
  <c r="AK579" i="2"/>
  <c r="AK237" i="2"/>
  <c r="AR237" i="2" s="1"/>
  <c r="AK722" i="2"/>
  <c r="AR722" i="2" s="1"/>
  <c r="AK322" i="2"/>
  <c r="AK619" i="2"/>
  <c r="AR619" i="2" s="1"/>
  <c r="AK202" i="2"/>
  <c r="AR202" i="2" s="1"/>
  <c r="AK386" i="2"/>
  <c r="AR386" i="2" s="1"/>
  <c r="AK735" i="2"/>
  <c r="AR735" i="2" s="1"/>
  <c r="AK549" i="2"/>
  <c r="AR549" i="2" s="1"/>
  <c r="AK432" i="2"/>
  <c r="AR432" i="2" s="1"/>
  <c r="AK158" i="2"/>
  <c r="AR158" i="2" s="1"/>
  <c r="AK113" i="2"/>
  <c r="AK518" i="2"/>
  <c r="AR518" i="2" s="1"/>
  <c r="AK347" i="2"/>
  <c r="AR347" i="2" s="1"/>
  <c r="AK327" i="2"/>
  <c r="AR327" i="2" s="1"/>
  <c r="AK390" i="2"/>
  <c r="AR390" i="2" s="1"/>
  <c r="AK551" i="2"/>
  <c r="AR551" i="2" s="1"/>
  <c r="AK692" i="2"/>
  <c r="AR692" i="2" s="1"/>
  <c r="AK659" i="2"/>
  <c r="AR659" i="2" s="1"/>
  <c r="AK666" i="2"/>
  <c r="AR666" i="2" s="1"/>
  <c r="AK210" i="2"/>
  <c r="AK121" i="2"/>
  <c r="AK115" i="2"/>
  <c r="AR115" i="2" s="1"/>
  <c r="AK133" i="2"/>
  <c r="AR133" i="2" s="1"/>
  <c r="AK515" i="2"/>
  <c r="AR515" i="2" s="1"/>
  <c r="AK676" i="2"/>
  <c r="AR676" i="2" s="1"/>
  <c r="AK74" i="2"/>
  <c r="AR74" i="2" s="1"/>
  <c r="AK80" i="2"/>
  <c r="AK269" i="2"/>
  <c r="AR269" i="2" s="1"/>
  <c r="AK599" i="2"/>
  <c r="AR599" i="2" s="1"/>
  <c r="AK84" i="2"/>
  <c r="AR84" i="2" s="1"/>
  <c r="AK449" i="2"/>
  <c r="AR449" i="2" s="1"/>
  <c r="AK454" i="2"/>
  <c r="AR454" i="2" s="1"/>
  <c r="AK284" i="2"/>
  <c r="AR284" i="2" s="1"/>
  <c r="AK570" i="2"/>
  <c r="AR570" i="2" s="1"/>
  <c r="AK629" i="2"/>
  <c r="AR629" i="2" s="1"/>
  <c r="AK382" i="2"/>
  <c r="AR382" i="2" s="1"/>
  <c r="AK636" i="2"/>
  <c r="AR636" i="2" s="1"/>
  <c r="AK64" i="2"/>
  <c r="AK548" i="2"/>
  <c r="AR548" i="2" s="1"/>
  <c r="AK328" i="2"/>
  <c r="AR328" i="2" s="1"/>
  <c r="AK332" i="2"/>
  <c r="AR332" i="2" s="1"/>
  <c r="AK51" i="2"/>
  <c r="AR51" i="2" s="1"/>
  <c r="AK252" i="2"/>
  <c r="AK286" i="2"/>
  <c r="AK594" i="2"/>
  <c r="AR594" i="2" s="1"/>
  <c r="AK540" i="2"/>
  <c r="AR540" i="2" s="1"/>
  <c r="AK72" i="2"/>
  <c r="AR72" i="2" s="1"/>
  <c r="AK649" i="2"/>
  <c r="AR649" i="2" s="1"/>
  <c r="AK694" i="2"/>
  <c r="AR694" i="2" s="1"/>
  <c r="AK535" i="2"/>
  <c r="AK258" i="2"/>
  <c r="AR258" i="2" s="1"/>
  <c r="AK625" i="2"/>
  <c r="AR625" i="2" s="1"/>
  <c r="AK270" i="2"/>
  <c r="AK704" i="2"/>
  <c r="AR704" i="2" s="1"/>
  <c r="AK669" i="2"/>
  <c r="AR669" i="2" s="1"/>
  <c r="AK417" i="2"/>
  <c r="AR417" i="2" s="1"/>
  <c r="AK201" i="2"/>
  <c r="AR201" i="2" s="1"/>
  <c r="AK222" i="2"/>
  <c r="AR222" i="2" s="1"/>
  <c r="AK508" i="2"/>
  <c r="AR508" i="2" s="1"/>
  <c r="AK372" i="2"/>
  <c r="AR372" i="2" s="1"/>
  <c r="AK62" i="2"/>
  <c r="AK175" i="2"/>
  <c r="AR175" i="2" s="1"/>
  <c r="AK224" i="2"/>
  <c r="AR224" i="2" s="1"/>
  <c r="AK706" i="2"/>
  <c r="AR706" i="2" s="1"/>
  <c r="AK213" i="2"/>
  <c r="AR213" i="2" s="1"/>
  <c r="AK620" i="2"/>
  <c r="AR620" i="2" s="1"/>
  <c r="AK717" i="2"/>
  <c r="AR717" i="2" s="1"/>
  <c r="AK111" i="2"/>
  <c r="AR111" i="2" s="1"/>
  <c r="AK401" i="2"/>
  <c r="AR401" i="2" s="1"/>
  <c r="AK257" i="2"/>
  <c r="AK238" i="2"/>
  <c r="AK91" i="2"/>
  <c r="AK205" i="2"/>
  <c r="AK696" i="2"/>
  <c r="AR696" i="2" s="1"/>
  <c r="AK644" i="2"/>
  <c r="AR644" i="2" s="1"/>
  <c r="AK606" i="2"/>
  <c r="AR606" i="2" s="1"/>
  <c r="AK321" i="2"/>
  <c r="AK283" i="2"/>
  <c r="AK607" i="2"/>
  <c r="AR607" i="2" s="1"/>
  <c r="AK517" i="2"/>
  <c r="AR517" i="2" s="1"/>
  <c r="AK736" i="2"/>
  <c r="AR736" i="2" s="1"/>
  <c r="AK710" i="2"/>
  <c r="AR710" i="2" s="1"/>
  <c r="AK601" i="2"/>
  <c r="AR601" i="2" s="1"/>
  <c r="AK131" i="2"/>
  <c r="AK262" i="2"/>
  <c r="AR262" i="2" s="1"/>
  <c r="AK489" i="2"/>
  <c r="AR489" i="2" s="1"/>
  <c r="AK585" i="2"/>
  <c r="AR585" i="2" s="1"/>
  <c r="AK677" i="2"/>
  <c r="AR677" i="2" s="1"/>
  <c r="AK276" i="2"/>
  <c r="AR276" i="2" s="1"/>
  <c r="AK734" i="2"/>
  <c r="AR734" i="2" s="1"/>
  <c r="AK94" i="2"/>
  <c r="AR94" i="2" s="1"/>
  <c r="AK505" i="2"/>
  <c r="AR505" i="2" s="1"/>
  <c r="AK550" i="2"/>
  <c r="AR550" i="2" s="1"/>
  <c r="AK335" i="2"/>
  <c r="AR335" i="2" s="1"/>
  <c r="AK480" i="2"/>
  <c r="AR480" i="2" s="1"/>
  <c r="AK528" i="2"/>
  <c r="AR528" i="2" s="1"/>
  <c r="AK612" i="2"/>
  <c r="AR612" i="2" s="1"/>
  <c r="AK254" i="2"/>
  <c r="AK86" i="2"/>
  <c r="AR86" i="2" s="1"/>
  <c r="AK506" i="2"/>
  <c r="AR506" i="2" s="1"/>
  <c r="AK726" i="2"/>
  <c r="AR726" i="2" s="1"/>
  <c r="AK698" i="2"/>
  <c r="AR698" i="2" s="1"/>
  <c r="AK520" i="2"/>
  <c r="AR520" i="2" s="1"/>
  <c r="AK702" i="2"/>
  <c r="AR702" i="2" s="1"/>
  <c r="AK451" i="2"/>
  <c r="AR451" i="2" s="1"/>
  <c r="AK428" i="2"/>
  <c r="AR428" i="2" s="1"/>
  <c r="AK522" i="2"/>
  <c r="AR522" i="2" s="1"/>
  <c r="AK184" i="2"/>
  <c r="AR184" i="2" s="1"/>
  <c r="AK310" i="2"/>
  <c r="AR310" i="2" s="1"/>
  <c r="AK713" i="2"/>
  <c r="AR713" i="2" s="1"/>
  <c r="AK388" i="2"/>
  <c r="AR388" i="2" s="1"/>
  <c r="AK242" i="2"/>
  <c r="AK566" i="2"/>
  <c r="AR566" i="2" s="1"/>
  <c r="AK245" i="2"/>
  <c r="AR245" i="2" s="1"/>
  <c r="AK493" i="2"/>
  <c r="AR493" i="2" s="1"/>
  <c r="AK85" i="2"/>
  <c r="AR85" i="2" s="1"/>
  <c r="AK650" i="2"/>
  <c r="AR650" i="2" s="1"/>
  <c r="AK571" i="2"/>
  <c r="AR571" i="2" s="1"/>
  <c r="AK311" i="2"/>
  <c r="AR311" i="2" s="1"/>
  <c r="AK364" i="2"/>
  <c r="AR364" i="2" s="1"/>
  <c r="AK196" i="2"/>
  <c r="AK345" i="2"/>
  <c r="AK398" i="2"/>
  <c r="AK293" i="2"/>
  <c r="AK259" i="2"/>
  <c r="AK473" i="2"/>
  <c r="AR473" i="2" s="1"/>
  <c r="AK583" i="2"/>
  <c r="AR583" i="2" s="1"/>
  <c r="AK155" i="2"/>
  <c r="AR155" i="2" s="1"/>
  <c r="AK446" i="2"/>
  <c r="AR446" i="2" s="1"/>
  <c r="AK610" i="2"/>
  <c r="AR610" i="2" s="1"/>
  <c r="AK318" i="2"/>
  <c r="AK613" i="2"/>
  <c r="AR613" i="2" s="1"/>
  <c r="AK379" i="2"/>
  <c r="AR379" i="2" s="1"/>
  <c r="AK582" i="2"/>
  <c r="AR582" i="2" s="1"/>
  <c r="AK693" i="2"/>
  <c r="AR693" i="2" s="1"/>
  <c r="AK281" i="2"/>
  <c r="AR281" i="2" s="1"/>
  <c r="AK394" i="2"/>
  <c r="AK731" i="2"/>
  <c r="AR731" i="2" s="1"/>
  <c r="AK687" i="2"/>
  <c r="AR687" i="2" s="1"/>
  <c r="AK212" i="2"/>
  <c r="AR212" i="2" s="1"/>
  <c r="AK682" i="2"/>
  <c r="AR682" i="2" s="1"/>
  <c r="AK626" i="2"/>
  <c r="AR626" i="2" s="1"/>
  <c r="AK523" i="2"/>
  <c r="AR523" i="2" s="1"/>
  <c r="AK602" i="2"/>
  <c r="AR602" i="2" s="1"/>
  <c r="AK557" i="2"/>
  <c r="AR557" i="2" s="1"/>
  <c r="AK679" i="2"/>
  <c r="AR679" i="2" s="1"/>
  <c r="AK476" i="2"/>
  <c r="AR476" i="2" s="1"/>
  <c r="AK282" i="2"/>
  <c r="AR282" i="2" s="1"/>
  <c r="AK652" i="2"/>
  <c r="AR652" i="2" s="1"/>
  <c r="AK660" i="2"/>
  <c r="AR660" i="2" s="1"/>
  <c r="AK699" i="2"/>
  <c r="AR699" i="2" s="1"/>
  <c r="AK509" i="2"/>
  <c r="AR509" i="2" s="1"/>
  <c r="AK556" i="2"/>
  <c r="AR556" i="2" s="1"/>
  <c r="AK729" i="2"/>
  <c r="AR729" i="2" s="1"/>
  <c r="AK681" i="2"/>
  <c r="AR681" i="2" s="1"/>
  <c r="AK529" i="2"/>
  <c r="AR529" i="2" s="1"/>
  <c r="AK690" i="2"/>
  <c r="AR690" i="2" s="1"/>
  <c r="AK674" i="2"/>
  <c r="AR674" i="2" s="1"/>
  <c r="AK689" i="2"/>
  <c r="AR689" i="2" s="1"/>
  <c r="AK709" i="2"/>
  <c r="AR709" i="2" s="1"/>
  <c r="AK695" i="2"/>
  <c r="AR695" i="2" s="1"/>
  <c r="AK733" i="2"/>
  <c r="AR733" i="2" s="1"/>
  <c r="AK728" i="2"/>
  <c r="AR728" i="2" s="1"/>
  <c r="AK637" i="2"/>
  <c r="AR637" i="2" s="1"/>
  <c r="AK727" i="2"/>
  <c r="AR727" i="2" s="1"/>
  <c r="AK678" i="2"/>
  <c r="AR678" i="2" s="1"/>
  <c r="AK714" i="2"/>
  <c r="AR714" i="2" s="1"/>
  <c r="AK737" i="2"/>
  <c r="AR737" i="2" s="1"/>
  <c r="AC475" i="2"/>
  <c r="AD475" i="2"/>
  <c r="AE475" i="2"/>
  <c r="AF475" i="2"/>
  <c r="AG475" i="2"/>
  <c r="AH475" i="2"/>
  <c r="AC490" i="2"/>
  <c r="AD490" i="2"/>
  <c r="AE490" i="2"/>
  <c r="AF490" i="2"/>
  <c r="AG490" i="2"/>
  <c r="AH490" i="2"/>
  <c r="AC81" i="2"/>
  <c r="AD81" i="2"/>
  <c r="AE81" i="2"/>
  <c r="AF81" i="2"/>
  <c r="AG81" i="2"/>
  <c r="AH81" i="2"/>
  <c r="AC234" i="2"/>
  <c r="AD234" i="2"/>
  <c r="AE234" i="2"/>
  <c r="AF234" i="2"/>
  <c r="AG234" i="2"/>
  <c r="AH234" i="2"/>
  <c r="AC348" i="2"/>
  <c r="AD348" i="2"/>
  <c r="AE348" i="2"/>
  <c r="AF348" i="2"/>
  <c r="AG348" i="2"/>
  <c r="AH348" i="2"/>
  <c r="AC344" i="2"/>
  <c r="AD344" i="2"/>
  <c r="AE344" i="2"/>
  <c r="AF344" i="2"/>
  <c r="AG344" i="2"/>
  <c r="AH344" i="2"/>
  <c r="AC331" i="2"/>
  <c r="AD331" i="2"/>
  <c r="AE331" i="2"/>
  <c r="AF331" i="2"/>
  <c r="AG331" i="2"/>
  <c r="AH331" i="2"/>
  <c r="AC503" i="2"/>
  <c r="AD503" i="2"/>
  <c r="AE503" i="2"/>
  <c r="AF503" i="2"/>
  <c r="AG503" i="2"/>
  <c r="AH503" i="2"/>
  <c r="AC608" i="2"/>
  <c r="AD608" i="2"/>
  <c r="AE608" i="2"/>
  <c r="AF608" i="2"/>
  <c r="AG608" i="2"/>
  <c r="AH608" i="2"/>
  <c r="AC160" i="2"/>
  <c r="AD160" i="2"/>
  <c r="AE160" i="2"/>
  <c r="AF160" i="2"/>
  <c r="AG160" i="2"/>
  <c r="AH160" i="2"/>
  <c r="AC337" i="2"/>
  <c r="AD337" i="2"/>
  <c r="AE337" i="2"/>
  <c r="AF337" i="2"/>
  <c r="AG337" i="2"/>
  <c r="AH337" i="2"/>
  <c r="AC130" i="2"/>
  <c r="AD130" i="2"/>
  <c r="AE130" i="2"/>
  <c r="AF130" i="2"/>
  <c r="AG130" i="2"/>
  <c r="AH130" i="2"/>
  <c r="AC654" i="2"/>
  <c r="AD654" i="2"/>
  <c r="AE654" i="2"/>
  <c r="AF654" i="2"/>
  <c r="AG654" i="2"/>
  <c r="AH654" i="2"/>
  <c r="AC161" i="2"/>
  <c r="AD161" i="2"/>
  <c r="AE161" i="2"/>
  <c r="AF161" i="2"/>
  <c r="AG161" i="2"/>
  <c r="AH161" i="2"/>
  <c r="AC419" i="2"/>
  <c r="AD419" i="2"/>
  <c r="AE419" i="2"/>
  <c r="AF419" i="2"/>
  <c r="AG419" i="2"/>
  <c r="AH419" i="2"/>
  <c r="AC588" i="2"/>
  <c r="AD588" i="2"/>
  <c r="AE588" i="2"/>
  <c r="AF588" i="2"/>
  <c r="AG588" i="2"/>
  <c r="AH588" i="2"/>
  <c r="AC621" i="2"/>
  <c r="AD621" i="2"/>
  <c r="AE621" i="2"/>
  <c r="AF621" i="2"/>
  <c r="AG621" i="2"/>
  <c r="AH621" i="2"/>
  <c r="AC53" i="2"/>
  <c r="AD53" i="2"/>
  <c r="AE53" i="2"/>
  <c r="AF53" i="2"/>
  <c r="AG53" i="2"/>
  <c r="AH53" i="2"/>
  <c r="AC406" i="2"/>
  <c r="AD406" i="2"/>
  <c r="AE406" i="2"/>
  <c r="AF406" i="2"/>
  <c r="AG406" i="2"/>
  <c r="AH406" i="2"/>
  <c r="AC435" i="2"/>
  <c r="AD435" i="2"/>
  <c r="AE435" i="2"/>
  <c r="AF435" i="2"/>
  <c r="AG435" i="2"/>
  <c r="AH435" i="2"/>
  <c r="AC368" i="2"/>
  <c r="AD368" i="2"/>
  <c r="AE368" i="2"/>
  <c r="AF368" i="2"/>
  <c r="AG368" i="2"/>
  <c r="AH368" i="2"/>
  <c r="AC369" i="2"/>
  <c r="AD369" i="2"/>
  <c r="AE369" i="2"/>
  <c r="AF369" i="2"/>
  <c r="AG369" i="2"/>
  <c r="AH369" i="2"/>
  <c r="AC247" i="2"/>
  <c r="AD247" i="2"/>
  <c r="AE247" i="2"/>
  <c r="AF247" i="2"/>
  <c r="AG247" i="2"/>
  <c r="AH247" i="2"/>
  <c r="AC553" i="2"/>
  <c r="AD553" i="2"/>
  <c r="AE553" i="2"/>
  <c r="AF553" i="2"/>
  <c r="AG553" i="2"/>
  <c r="AH553" i="2"/>
  <c r="AC567" i="2"/>
  <c r="AD567" i="2"/>
  <c r="AE567" i="2"/>
  <c r="AF567" i="2"/>
  <c r="AG567" i="2"/>
  <c r="AH567" i="2"/>
  <c r="AC116" i="2"/>
  <c r="AD116" i="2"/>
  <c r="AE116" i="2"/>
  <c r="AF116" i="2"/>
  <c r="AG116" i="2"/>
  <c r="AH116" i="2"/>
  <c r="AC319" i="2"/>
  <c r="AD319" i="2"/>
  <c r="AE319" i="2"/>
  <c r="AF319" i="2"/>
  <c r="AG319" i="2"/>
  <c r="AH319" i="2"/>
  <c r="AC127" i="2"/>
  <c r="AD127" i="2"/>
  <c r="AE127" i="2"/>
  <c r="AF127" i="2"/>
  <c r="AG127" i="2"/>
  <c r="AH127" i="2"/>
  <c r="AC590" i="2"/>
  <c r="AD590" i="2"/>
  <c r="AE590" i="2"/>
  <c r="AF590" i="2"/>
  <c r="AG590" i="2"/>
  <c r="AH590" i="2"/>
  <c r="AC383" i="2"/>
  <c r="AD383" i="2"/>
  <c r="AE383" i="2"/>
  <c r="AF383" i="2"/>
  <c r="AG383" i="2"/>
  <c r="AH383" i="2"/>
  <c r="AC703" i="2"/>
  <c r="AD703" i="2"/>
  <c r="AE703" i="2"/>
  <c r="AF703" i="2"/>
  <c r="AG703" i="2"/>
  <c r="AH703" i="2"/>
  <c r="AC168" i="2"/>
  <c r="AD168" i="2"/>
  <c r="AE168" i="2"/>
  <c r="AF168" i="2"/>
  <c r="AG168" i="2"/>
  <c r="AH168" i="2"/>
  <c r="AC711" i="2"/>
  <c r="AD711" i="2"/>
  <c r="AE711" i="2"/>
  <c r="AF711" i="2"/>
  <c r="AG711" i="2"/>
  <c r="AH711" i="2"/>
  <c r="AC444" i="2"/>
  <c r="AD444" i="2"/>
  <c r="AE444" i="2"/>
  <c r="AF444" i="2"/>
  <c r="AG444" i="2"/>
  <c r="AH444" i="2"/>
  <c r="AC78" i="2"/>
  <c r="AD78" i="2"/>
  <c r="AE78" i="2"/>
  <c r="AF78" i="2"/>
  <c r="AG78" i="2"/>
  <c r="AH78" i="2"/>
  <c r="AC16" i="2"/>
  <c r="AD16" i="2"/>
  <c r="AE16" i="2"/>
  <c r="AF16" i="2"/>
  <c r="AG16" i="2"/>
  <c r="AH16" i="2"/>
  <c r="AC378" i="2"/>
  <c r="AD378" i="2"/>
  <c r="AE378" i="2"/>
  <c r="AF378" i="2"/>
  <c r="AG378" i="2"/>
  <c r="AH378" i="2"/>
  <c r="AC297" i="2"/>
  <c r="AD297" i="2"/>
  <c r="AE297" i="2"/>
  <c r="AF297" i="2"/>
  <c r="AG297" i="2"/>
  <c r="AH297" i="2"/>
  <c r="AC673" i="2"/>
  <c r="AD673" i="2"/>
  <c r="AE673" i="2"/>
  <c r="AF673" i="2"/>
  <c r="AG673" i="2"/>
  <c r="AH673" i="2"/>
  <c r="AC371" i="2"/>
  <c r="AD371" i="2"/>
  <c r="AE371" i="2"/>
  <c r="AF371" i="2"/>
  <c r="AG371" i="2"/>
  <c r="AH371" i="2"/>
  <c r="AC47" i="2"/>
  <c r="AD47" i="2"/>
  <c r="AE47" i="2"/>
  <c r="AF47" i="2"/>
  <c r="AG47" i="2"/>
  <c r="AH47" i="2"/>
  <c r="AC492" i="2"/>
  <c r="AD492" i="2"/>
  <c r="AE492" i="2"/>
  <c r="AF492" i="2"/>
  <c r="AG492" i="2"/>
  <c r="AH492" i="2"/>
  <c r="AC484" i="2"/>
  <c r="AD484" i="2"/>
  <c r="AE484" i="2"/>
  <c r="AF484" i="2"/>
  <c r="AG484" i="2"/>
  <c r="AH484" i="2"/>
  <c r="AC389" i="2"/>
  <c r="AD389" i="2"/>
  <c r="AE389" i="2"/>
  <c r="AF389" i="2"/>
  <c r="AG389" i="2"/>
  <c r="AH389" i="2"/>
  <c r="AC216" i="2"/>
  <c r="AD216" i="2"/>
  <c r="AE216" i="2"/>
  <c r="AF216" i="2"/>
  <c r="AG216" i="2"/>
  <c r="AH216" i="2"/>
  <c r="AC193" i="2"/>
  <c r="AD193" i="2"/>
  <c r="AE193" i="2"/>
  <c r="AF193" i="2"/>
  <c r="AG193" i="2"/>
  <c r="AH193" i="2"/>
  <c r="AC463" i="2"/>
  <c r="AD463" i="2"/>
  <c r="AE463" i="2"/>
  <c r="AF463" i="2"/>
  <c r="AG463" i="2"/>
  <c r="AH463" i="2"/>
  <c r="AC605" i="2"/>
  <c r="AD605" i="2"/>
  <c r="AE605" i="2"/>
  <c r="AF605" i="2"/>
  <c r="AG605" i="2"/>
  <c r="AH605" i="2"/>
  <c r="AC288" i="2"/>
  <c r="AD288" i="2"/>
  <c r="AE288" i="2"/>
  <c r="AF288" i="2"/>
  <c r="AG288" i="2"/>
  <c r="AH288" i="2"/>
  <c r="AC353" i="2"/>
  <c r="AD353" i="2"/>
  <c r="AE353" i="2"/>
  <c r="AF353" i="2"/>
  <c r="AG353" i="2"/>
  <c r="AH353" i="2"/>
  <c r="AC291" i="2"/>
  <c r="AD291" i="2"/>
  <c r="AE291" i="2"/>
  <c r="AF291" i="2"/>
  <c r="AG291" i="2"/>
  <c r="AH291" i="2"/>
  <c r="AC424" i="2"/>
  <c r="AD424" i="2"/>
  <c r="AE424" i="2"/>
  <c r="AF424" i="2"/>
  <c r="AG424" i="2"/>
  <c r="AH424" i="2"/>
  <c r="AC498" i="2"/>
  <c r="AD498" i="2"/>
  <c r="AE498" i="2"/>
  <c r="AF498" i="2"/>
  <c r="AG498" i="2"/>
  <c r="AH498" i="2"/>
  <c r="AC195" i="2"/>
  <c r="AD195" i="2"/>
  <c r="AE195" i="2"/>
  <c r="AF195" i="2"/>
  <c r="AG195" i="2"/>
  <c r="AH195" i="2"/>
  <c r="AC338" i="2"/>
  <c r="AD338" i="2"/>
  <c r="AE338" i="2"/>
  <c r="AF338" i="2"/>
  <c r="AG338" i="2"/>
  <c r="AH338" i="2"/>
  <c r="AC156" i="2"/>
  <c r="AD156" i="2"/>
  <c r="AE156" i="2"/>
  <c r="AF156" i="2"/>
  <c r="AG156" i="2"/>
  <c r="AH156" i="2"/>
  <c r="AC466" i="2"/>
  <c r="AD466" i="2"/>
  <c r="AE466" i="2"/>
  <c r="AF466" i="2"/>
  <c r="AG466" i="2"/>
  <c r="AH466" i="2"/>
  <c r="AC287" i="2"/>
  <c r="AD287" i="2"/>
  <c r="AE287" i="2"/>
  <c r="AF287" i="2"/>
  <c r="AG287" i="2"/>
  <c r="AH287" i="2"/>
  <c r="AC447" i="2"/>
  <c r="AD447" i="2"/>
  <c r="AE447" i="2"/>
  <c r="AF447" i="2"/>
  <c r="AG447" i="2"/>
  <c r="AH447" i="2"/>
  <c r="AC478" i="2"/>
  <c r="AD478" i="2"/>
  <c r="AE478" i="2"/>
  <c r="AF478" i="2"/>
  <c r="AG478" i="2"/>
  <c r="AH478" i="2"/>
  <c r="AC301" i="2"/>
  <c r="AD301" i="2"/>
  <c r="AE301" i="2"/>
  <c r="AF301" i="2"/>
  <c r="AG301" i="2"/>
  <c r="AH301" i="2"/>
  <c r="AC197" i="2"/>
  <c r="AD197" i="2"/>
  <c r="AE197" i="2"/>
  <c r="AF197" i="2"/>
  <c r="AG197" i="2"/>
  <c r="AH197" i="2"/>
  <c r="AC360" i="2"/>
  <c r="AD360" i="2"/>
  <c r="AE360" i="2"/>
  <c r="AF360" i="2"/>
  <c r="AG360" i="2"/>
  <c r="AH360" i="2"/>
  <c r="AC312" i="2"/>
  <c r="AD312" i="2"/>
  <c r="AE312" i="2"/>
  <c r="AF312" i="2"/>
  <c r="AG312" i="2"/>
  <c r="AH312" i="2"/>
  <c r="AC100" i="2"/>
  <c r="AD100" i="2"/>
  <c r="AE100" i="2"/>
  <c r="AF100" i="2"/>
  <c r="AG100" i="2"/>
  <c r="AH100" i="2"/>
  <c r="AC354" i="2"/>
  <c r="AD354" i="2"/>
  <c r="AE354" i="2"/>
  <c r="AF354" i="2"/>
  <c r="AG354" i="2"/>
  <c r="AH354" i="2"/>
  <c r="AC298" i="2"/>
  <c r="AD298" i="2"/>
  <c r="AE298" i="2"/>
  <c r="AF298" i="2"/>
  <c r="AG298" i="2"/>
  <c r="AH298" i="2"/>
  <c r="AC294" i="2"/>
  <c r="AD294" i="2"/>
  <c r="AE294" i="2"/>
  <c r="AF294" i="2"/>
  <c r="AG294" i="2"/>
  <c r="AH294" i="2"/>
  <c r="AC365" i="2"/>
  <c r="AD365" i="2"/>
  <c r="AE365" i="2"/>
  <c r="AF365" i="2"/>
  <c r="AG365" i="2"/>
  <c r="AH365" i="2"/>
  <c r="AC122" i="2"/>
  <c r="AD122" i="2"/>
  <c r="AE122" i="2"/>
  <c r="AF122" i="2"/>
  <c r="AG122" i="2"/>
  <c r="AH122" i="2"/>
  <c r="AC539" i="2"/>
  <c r="AD539" i="2"/>
  <c r="AE539" i="2"/>
  <c r="AF539" i="2"/>
  <c r="AG539" i="2"/>
  <c r="AH539" i="2"/>
  <c r="AC543" i="2"/>
  <c r="AD543" i="2"/>
  <c r="AE543" i="2"/>
  <c r="AF543" i="2"/>
  <c r="AG543" i="2"/>
  <c r="AH543" i="2"/>
  <c r="AC185" i="2"/>
  <c r="AD185" i="2"/>
  <c r="AE185" i="2"/>
  <c r="AF185" i="2"/>
  <c r="AG185" i="2"/>
  <c r="AH185" i="2"/>
  <c r="AC414" i="2"/>
  <c r="AD414" i="2"/>
  <c r="AE414" i="2"/>
  <c r="AF414" i="2"/>
  <c r="AG414" i="2"/>
  <c r="AH414" i="2"/>
  <c r="AC112" i="2"/>
  <c r="AD112" i="2"/>
  <c r="AE112" i="2"/>
  <c r="AF112" i="2"/>
  <c r="AG112" i="2"/>
  <c r="AH112" i="2"/>
  <c r="AC89" i="2"/>
  <c r="AD89" i="2"/>
  <c r="AE89" i="2"/>
  <c r="AF89" i="2"/>
  <c r="AG89" i="2"/>
  <c r="AH89" i="2"/>
  <c r="AC214" i="2"/>
  <c r="AD214" i="2"/>
  <c r="AE214" i="2"/>
  <c r="AF214" i="2"/>
  <c r="AG214" i="2"/>
  <c r="AH214" i="2"/>
  <c r="AC628" i="2"/>
  <c r="AD628" i="2"/>
  <c r="AE628" i="2"/>
  <c r="AF628" i="2"/>
  <c r="AG628" i="2"/>
  <c r="AH628" i="2"/>
  <c r="AC40" i="2"/>
  <c r="AD40" i="2"/>
  <c r="AE40" i="2"/>
  <c r="AF40" i="2"/>
  <c r="AG40" i="2"/>
  <c r="AH40" i="2"/>
  <c r="AC140" i="2"/>
  <c r="AD140" i="2"/>
  <c r="AE140" i="2"/>
  <c r="AF140" i="2"/>
  <c r="AG140" i="2"/>
  <c r="AH140" i="2"/>
  <c r="AC244" i="2"/>
  <c r="AD244" i="2"/>
  <c r="AE244" i="2"/>
  <c r="AF244" i="2"/>
  <c r="AG244" i="2"/>
  <c r="AH244" i="2"/>
  <c r="AC333" i="2"/>
  <c r="AD333" i="2"/>
  <c r="AE333" i="2"/>
  <c r="AF333" i="2"/>
  <c r="AG333" i="2"/>
  <c r="AH333" i="2"/>
  <c r="AC465" i="2"/>
  <c r="AD465" i="2"/>
  <c r="AE465" i="2"/>
  <c r="AF465" i="2"/>
  <c r="AG465" i="2"/>
  <c r="AH465" i="2"/>
  <c r="AC37" i="2"/>
  <c r="AD37" i="2"/>
  <c r="AE37" i="2"/>
  <c r="AF37" i="2"/>
  <c r="AG37" i="2"/>
  <c r="AH37" i="2"/>
  <c r="AC536" i="2"/>
  <c r="AD536" i="2"/>
  <c r="AE536" i="2"/>
  <c r="AF536" i="2"/>
  <c r="AG536" i="2"/>
  <c r="AH536" i="2"/>
  <c r="AC438" i="2"/>
  <c r="AD438" i="2"/>
  <c r="AE438" i="2"/>
  <c r="AF438" i="2"/>
  <c r="AG438" i="2"/>
  <c r="AH438" i="2"/>
  <c r="AC218" i="2"/>
  <c r="AD218" i="2"/>
  <c r="AE218" i="2"/>
  <c r="AF218" i="2"/>
  <c r="AG218" i="2"/>
  <c r="AH218" i="2"/>
  <c r="AC380" i="2"/>
  <c r="AD380" i="2"/>
  <c r="AE380" i="2"/>
  <c r="AF380" i="2"/>
  <c r="AG380" i="2"/>
  <c r="AH380" i="2"/>
  <c r="AC154" i="2"/>
  <c r="AD154" i="2"/>
  <c r="AE154" i="2"/>
  <c r="AF154" i="2"/>
  <c r="AG154" i="2"/>
  <c r="AH154" i="2"/>
  <c r="AC340" i="2"/>
  <c r="AD340" i="2"/>
  <c r="AE340" i="2"/>
  <c r="AF340" i="2"/>
  <c r="AG340" i="2"/>
  <c r="AH340" i="2"/>
  <c r="AC90" i="2"/>
  <c r="AD90" i="2"/>
  <c r="AE90" i="2"/>
  <c r="AF90" i="2"/>
  <c r="AG90" i="2"/>
  <c r="AH90" i="2"/>
  <c r="AC264" i="2"/>
  <c r="AD264" i="2"/>
  <c r="AE264" i="2"/>
  <c r="AF264" i="2"/>
  <c r="AG264" i="2"/>
  <c r="AH264" i="2"/>
  <c r="AC320" i="2"/>
  <c r="AD320" i="2"/>
  <c r="AE320" i="2"/>
  <c r="AF320" i="2"/>
  <c r="AG320" i="2"/>
  <c r="AH320" i="2"/>
  <c r="AC483" i="2"/>
  <c r="AD483" i="2"/>
  <c r="AE483" i="2"/>
  <c r="AF483" i="2"/>
  <c r="AG483" i="2"/>
  <c r="AH483" i="2"/>
  <c r="AC174" i="2"/>
  <c r="AD174" i="2"/>
  <c r="AE174" i="2"/>
  <c r="AF174" i="2"/>
  <c r="AG174" i="2"/>
  <c r="AH174" i="2"/>
  <c r="AC375" i="2"/>
  <c r="AD375" i="2"/>
  <c r="AE375" i="2"/>
  <c r="AF375" i="2"/>
  <c r="AG375" i="2"/>
  <c r="AH375" i="2"/>
  <c r="AC357" i="2"/>
  <c r="AD357" i="2"/>
  <c r="AE357" i="2"/>
  <c r="AF357" i="2"/>
  <c r="AG357" i="2"/>
  <c r="AH357" i="2"/>
  <c r="AC88" i="2"/>
  <c r="AD88" i="2"/>
  <c r="AE88" i="2"/>
  <c r="AF88" i="2"/>
  <c r="AG88" i="2"/>
  <c r="AH88" i="2"/>
  <c r="AC655" i="2"/>
  <c r="AD655" i="2"/>
  <c r="AE655" i="2"/>
  <c r="AF655" i="2"/>
  <c r="AG655" i="2"/>
  <c r="AH655" i="2"/>
  <c r="AC219" i="2"/>
  <c r="AD219" i="2"/>
  <c r="AE219" i="2"/>
  <c r="AF219" i="2"/>
  <c r="AG219" i="2"/>
  <c r="AH219" i="2"/>
  <c r="AC104" i="2"/>
  <c r="AD104" i="2"/>
  <c r="AE104" i="2"/>
  <c r="AF104" i="2"/>
  <c r="AG104" i="2"/>
  <c r="AH104" i="2"/>
  <c r="AC670" i="2"/>
  <c r="AD670" i="2"/>
  <c r="AE670" i="2"/>
  <c r="AF670" i="2"/>
  <c r="AG670" i="2"/>
  <c r="AH670" i="2"/>
  <c r="AC339" i="2"/>
  <c r="AD339" i="2"/>
  <c r="AE339" i="2"/>
  <c r="AF339" i="2"/>
  <c r="AG339" i="2"/>
  <c r="AH339" i="2"/>
  <c r="AC28" i="2"/>
  <c r="AD28" i="2"/>
  <c r="AE28" i="2"/>
  <c r="AF28" i="2"/>
  <c r="AG28" i="2"/>
  <c r="AH28" i="2"/>
  <c r="AC455" i="2"/>
  <c r="AD455" i="2"/>
  <c r="AE455" i="2"/>
  <c r="AF455" i="2"/>
  <c r="AG455" i="2"/>
  <c r="AH455" i="2"/>
  <c r="AC39" i="2"/>
  <c r="AD39" i="2"/>
  <c r="AE39" i="2"/>
  <c r="AF39" i="2"/>
  <c r="AG39" i="2"/>
  <c r="AH39" i="2"/>
  <c r="AC13" i="2"/>
  <c r="AD13" i="2"/>
  <c r="AE13" i="2"/>
  <c r="AF13" i="2"/>
  <c r="AG13" i="2"/>
  <c r="AH13" i="2"/>
  <c r="AC533" i="2"/>
  <c r="AD533" i="2"/>
  <c r="AE533" i="2"/>
  <c r="AF533" i="2"/>
  <c r="AG533" i="2"/>
  <c r="AH533" i="2"/>
  <c r="AC667" i="2"/>
  <c r="AD667" i="2"/>
  <c r="AE667" i="2"/>
  <c r="AF667" i="2"/>
  <c r="AG667" i="2"/>
  <c r="AH667" i="2"/>
  <c r="AC377" i="2"/>
  <c r="AD377" i="2"/>
  <c r="AE377" i="2"/>
  <c r="AF377" i="2"/>
  <c r="AG377" i="2"/>
  <c r="AH377" i="2"/>
  <c r="AC501" i="2"/>
  <c r="AD501" i="2"/>
  <c r="AE501" i="2"/>
  <c r="AF501" i="2"/>
  <c r="AG501" i="2"/>
  <c r="AH501" i="2"/>
  <c r="AC343" i="2"/>
  <c r="AD343" i="2"/>
  <c r="AE343" i="2"/>
  <c r="AF343" i="2"/>
  <c r="AG343" i="2"/>
  <c r="AH343" i="2"/>
  <c r="AC204" i="2"/>
  <c r="AD204" i="2"/>
  <c r="AE204" i="2"/>
  <c r="AF204" i="2"/>
  <c r="AG204" i="2"/>
  <c r="AH204" i="2"/>
  <c r="AC721" i="2"/>
  <c r="AD721" i="2"/>
  <c r="AE721" i="2"/>
  <c r="AF721" i="2"/>
  <c r="AG721" i="2"/>
  <c r="AH721" i="2"/>
  <c r="AC18" i="2"/>
  <c r="AD18" i="2"/>
  <c r="AE18" i="2"/>
  <c r="AF18" i="2"/>
  <c r="AG18" i="2"/>
  <c r="AH18" i="2"/>
  <c r="AC350" i="2"/>
  <c r="AD350" i="2"/>
  <c r="AE350" i="2"/>
  <c r="AF350" i="2"/>
  <c r="AG350" i="2"/>
  <c r="AH350" i="2"/>
  <c r="AC132" i="2"/>
  <c r="AD132" i="2"/>
  <c r="AE132" i="2"/>
  <c r="AF132" i="2"/>
  <c r="AG132" i="2"/>
  <c r="AH132" i="2"/>
  <c r="AC292" i="2"/>
  <c r="AD292" i="2"/>
  <c r="AE292" i="2"/>
  <c r="AF292" i="2"/>
  <c r="AG292" i="2"/>
  <c r="AH292" i="2"/>
  <c r="AC67" i="2"/>
  <c r="AD67" i="2"/>
  <c r="AE67" i="2"/>
  <c r="AF67" i="2"/>
  <c r="AG67" i="2"/>
  <c r="AH67" i="2"/>
  <c r="AC77" i="2"/>
  <c r="AD77" i="2"/>
  <c r="AE77" i="2"/>
  <c r="AF77" i="2"/>
  <c r="AG77" i="2"/>
  <c r="AH77" i="2"/>
  <c r="AC555" i="2"/>
  <c r="AD555" i="2"/>
  <c r="AE555" i="2"/>
  <c r="AF555" i="2"/>
  <c r="AG555" i="2"/>
  <c r="AH555" i="2"/>
  <c r="AC627" i="2"/>
  <c r="AD627" i="2"/>
  <c r="AE627" i="2"/>
  <c r="AF627" i="2"/>
  <c r="AG627" i="2"/>
  <c r="AH627" i="2"/>
  <c r="AC79" i="2"/>
  <c r="AD79" i="2"/>
  <c r="AE79" i="2"/>
  <c r="AF79" i="2"/>
  <c r="AG79" i="2"/>
  <c r="AH79" i="2"/>
  <c r="AC325" i="2"/>
  <c r="AD325" i="2"/>
  <c r="AE325" i="2"/>
  <c r="AF325" i="2"/>
  <c r="AG325" i="2"/>
  <c r="AH325" i="2"/>
  <c r="AC285" i="2"/>
  <c r="AD285" i="2"/>
  <c r="AE285" i="2"/>
  <c r="AF285" i="2"/>
  <c r="AG285" i="2"/>
  <c r="AH285" i="2"/>
  <c r="AC275" i="2"/>
  <c r="AD275" i="2"/>
  <c r="AE275" i="2"/>
  <c r="AF275" i="2"/>
  <c r="AG275" i="2"/>
  <c r="AH275" i="2"/>
  <c r="AC453" i="2"/>
  <c r="AD453" i="2"/>
  <c r="AE453" i="2"/>
  <c r="AF453" i="2"/>
  <c r="AG453" i="2"/>
  <c r="AH453" i="2"/>
  <c r="AC123" i="2"/>
  <c r="AD123" i="2"/>
  <c r="AE123" i="2"/>
  <c r="AF123" i="2"/>
  <c r="AG123" i="2"/>
  <c r="AH123" i="2"/>
  <c r="AC426" i="2"/>
  <c r="AD426" i="2"/>
  <c r="AE426" i="2"/>
  <c r="AF426" i="2"/>
  <c r="AG426" i="2"/>
  <c r="AH426" i="2"/>
  <c r="AC19" i="2"/>
  <c r="AD19" i="2"/>
  <c r="AE19" i="2"/>
  <c r="AF19" i="2"/>
  <c r="AG19" i="2"/>
  <c r="AH19" i="2"/>
  <c r="AC215" i="2"/>
  <c r="AD215" i="2"/>
  <c r="AE215" i="2"/>
  <c r="AF215" i="2"/>
  <c r="AG215" i="2"/>
  <c r="AH215" i="2"/>
  <c r="AC157" i="2"/>
  <c r="AD157" i="2"/>
  <c r="AE157" i="2"/>
  <c r="AF157" i="2"/>
  <c r="AG157" i="2"/>
  <c r="AH157" i="2"/>
  <c r="AC485" i="2"/>
  <c r="AD485" i="2"/>
  <c r="AE485" i="2"/>
  <c r="AF485" i="2"/>
  <c r="AG485" i="2"/>
  <c r="AH485" i="2"/>
  <c r="AC632" i="2"/>
  <c r="AD632" i="2"/>
  <c r="AE632" i="2"/>
  <c r="AF632" i="2"/>
  <c r="AG632" i="2"/>
  <c r="AH632" i="2"/>
  <c r="AC358" i="2"/>
  <c r="AD358" i="2"/>
  <c r="AE358" i="2"/>
  <c r="AF358" i="2"/>
  <c r="AG358" i="2"/>
  <c r="AH358" i="2"/>
  <c r="AC684" i="2"/>
  <c r="AD684" i="2"/>
  <c r="AE684" i="2"/>
  <c r="AF684" i="2"/>
  <c r="AG684" i="2"/>
  <c r="AH684" i="2"/>
  <c r="AC356" i="2"/>
  <c r="AD356" i="2"/>
  <c r="AE356" i="2"/>
  <c r="AF356" i="2"/>
  <c r="AG356" i="2"/>
  <c r="AH356" i="2"/>
  <c r="AC410" i="2"/>
  <c r="AD410" i="2"/>
  <c r="AE410" i="2"/>
  <c r="AF410" i="2"/>
  <c r="AG410" i="2"/>
  <c r="AH410" i="2"/>
  <c r="AC665" i="2"/>
  <c r="AD665" i="2"/>
  <c r="AE665" i="2"/>
  <c r="AF665" i="2"/>
  <c r="AG665" i="2"/>
  <c r="AH665" i="2"/>
  <c r="AC355" i="2"/>
  <c r="AD355" i="2"/>
  <c r="AE355" i="2"/>
  <c r="AF355" i="2"/>
  <c r="AG355" i="2"/>
  <c r="AH355" i="2"/>
  <c r="AC206" i="2"/>
  <c r="AD206" i="2"/>
  <c r="AE206" i="2"/>
  <c r="AF206" i="2"/>
  <c r="AG206" i="2"/>
  <c r="AH206" i="2"/>
  <c r="AC412" i="2"/>
  <c r="AD412" i="2"/>
  <c r="AE412" i="2"/>
  <c r="AF412" i="2"/>
  <c r="AG412" i="2"/>
  <c r="AH412" i="2"/>
  <c r="AC20" i="2"/>
  <c r="AD20" i="2"/>
  <c r="AE20" i="2"/>
  <c r="AF20" i="2"/>
  <c r="AG20" i="2"/>
  <c r="AH20" i="2"/>
  <c r="AC595" i="2"/>
  <c r="AD595" i="2"/>
  <c r="AE595" i="2"/>
  <c r="AF595" i="2"/>
  <c r="AG595" i="2"/>
  <c r="AH595" i="2"/>
  <c r="AC329" i="2"/>
  <c r="AD329" i="2"/>
  <c r="AE329" i="2"/>
  <c r="AF329" i="2"/>
  <c r="AG329" i="2"/>
  <c r="AH329" i="2"/>
  <c r="AC470" i="2"/>
  <c r="AD470" i="2"/>
  <c r="AE470" i="2"/>
  <c r="AF470" i="2"/>
  <c r="AG470" i="2"/>
  <c r="AH470" i="2"/>
  <c r="AC420" i="2"/>
  <c r="AD420" i="2"/>
  <c r="AE420" i="2"/>
  <c r="AF420" i="2"/>
  <c r="AG420" i="2"/>
  <c r="AH420" i="2"/>
  <c r="AC513" i="2"/>
  <c r="AD513" i="2"/>
  <c r="AE513" i="2"/>
  <c r="AF513" i="2"/>
  <c r="AG513" i="2"/>
  <c r="AH513" i="2"/>
  <c r="AC653" i="2"/>
  <c r="AD653" i="2"/>
  <c r="AE653" i="2"/>
  <c r="AF653" i="2"/>
  <c r="AG653" i="2"/>
  <c r="AH653" i="2"/>
  <c r="AC179" i="2"/>
  <c r="AD179" i="2"/>
  <c r="AE179" i="2"/>
  <c r="AF179" i="2"/>
  <c r="AG179" i="2"/>
  <c r="AH179" i="2"/>
  <c r="AC108" i="2"/>
  <c r="AD108" i="2"/>
  <c r="AE108" i="2"/>
  <c r="AF108" i="2"/>
  <c r="AG108" i="2"/>
  <c r="AH108" i="2"/>
  <c r="AC145" i="2"/>
  <c r="AD145" i="2"/>
  <c r="AE145" i="2"/>
  <c r="AF145" i="2"/>
  <c r="AG145" i="2"/>
  <c r="AH145" i="2"/>
  <c r="AC189" i="2"/>
  <c r="AD189" i="2"/>
  <c r="AE189" i="2"/>
  <c r="AF189" i="2"/>
  <c r="AG189" i="2"/>
  <c r="AH189" i="2"/>
  <c r="AC471" i="2"/>
  <c r="AD471" i="2"/>
  <c r="AE471" i="2"/>
  <c r="AF471" i="2"/>
  <c r="AG471" i="2"/>
  <c r="AH471" i="2"/>
  <c r="AC22" i="2"/>
  <c r="AD22" i="2"/>
  <c r="AE22" i="2"/>
  <c r="AF22" i="2"/>
  <c r="AG22" i="2"/>
  <c r="AH22" i="2"/>
  <c r="AC153" i="2"/>
  <c r="AD153" i="2"/>
  <c r="AE153" i="2"/>
  <c r="AF153" i="2"/>
  <c r="AG153" i="2"/>
  <c r="AH153" i="2"/>
  <c r="AC400" i="2"/>
  <c r="AD400" i="2"/>
  <c r="AE400" i="2"/>
  <c r="AF400" i="2"/>
  <c r="AG400" i="2"/>
  <c r="AH400" i="2"/>
  <c r="AC411" i="2"/>
  <c r="AD411" i="2"/>
  <c r="AE411" i="2"/>
  <c r="AF411" i="2"/>
  <c r="AG411" i="2"/>
  <c r="AH411" i="2"/>
  <c r="AC229" i="2"/>
  <c r="AD229" i="2"/>
  <c r="AE229" i="2"/>
  <c r="AF229" i="2"/>
  <c r="AG229" i="2"/>
  <c r="AH229" i="2"/>
  <c r="AC502" i="2"/>
  <c r="AD502" i="2"/>
  <c r="AE502" i="2"/>
  <c r="AF502" i="2"/>
  <c r="AG502" i="2"/>
  <c r="AH502" i="2"/>
  <c r="AC724" i="2"/>
  <c r="AD724" i="2"/>
  <c r="AE724" i="2"/>
  <c r="AF724" i="2"/>
  <c r="AG724" i="2"/>
  <c r="AH724" i="2"/>
  <c r="AC499" i="2"/>
  <c r="AD499" i="2"/>
  <c r="AE499" i="2"/>
  <c r="AF499" i="2"/>
  <c r="AG499" i="2"/>
  <c r="AH499" i="2"/>
  <c r="AC248" i="2"/>
  <c r="AD248" i="2"/>
  <c r="AE248" i="2"/>
  <c r="AF248" i="2"/>
  <c r="AG248" i="2"/>
  <c r="AH248" i="2"/>
  <c r="AC647" i="2"/>
  <c r="AD647" i="2"/>
  <c r="AE647" i="2"/>
  <c r="AF647" i="2"/>
  <c r="AG647" i="2"/>
  <c r="AH647" i="2"/>
  <c r="AC373" i="2"/>
  <c r="AD373" i="2"/>
  <c r="AE373" i="2"/>
  <c r="AF373" i="2"/>
  <c r="AG373" i="2"/>
  <c r="AH373" i="2"/>
  <c r="AC69" i="2"/>
  <c r="AD69" i="2"/>
  <c r="AE69" i="2"/>
  <c r="AF69" i="2"/>
  <c r="AG69" i="2"/>
  <c r="AH69" i="2"/>
  <c r="AC316" i="2"/>
  <c r="AD316" i="2"/>
  <c r="AE316" i="2"/>
  <c r="AF316" i="2"/>
  <c r="AG316" i="2"/>
  <c r="AH316" i="2"/>
  <c r="AC65" i="2"/>
  <c r="AD65" i="2"/>
  <c r="AE65" i="2"/>
  <c r="AF65" i="2"/>
  <c r="AG65" i="2"/>
  <c r="AH65" i="2"/>
  <c r="AC516" i="2"/>
  <c r="AD516" i="2"/>
  <c r="AE516" i="2"/>
  <c r="AF516" i="2"/>
  <c r="AG516" i="2"/>
  <c r="AH516" i="2"/>
  <c r="AC530" i="2"/>
  <c r="AD530" i="2"/>
  <c r="AE530" i="2"/>
  <c r="AF530" i="2"/>
  <c r="AG530" i="2"/>
  <c r="AH530" i="2"/>
  <c r="AC534" i="2"/>
  <c r="AD534" i="2"/>
  <c r="AE534" i="2"/>
  <c r="AF534" i="2"/>
  <c r="AG534" i="2"/>
  <c r="AH534" i="2"/>
  <c r="AC537" i="2"/>
  <c r="AD537" i="2"/>
  <c r="AE537" i="2"/>
  <c r="AF537" i="2"/>
  <c r="AG537" i="2"/>
  <c r="AH537" i="2"/>
  <c r="AC467" i="2"/>
  <c r="AD467" i="2"/>
  <c r="AE467" i="2"/>
  <c r="AF467" i="2"/>
  <c r="AG467" i="2"/>
  <c r="AH467" i="2"/>
  <c r="AC586" i="2"/>
  <c r="AD586" i="2"/>
  <c r="AE586" i="2"/>
  <c r="AF586" i="2"/>
  <c r="AG586" i="2"/>
  <c r="AH586" i="2"/>
  <c r="AC192" i="2"/>
  <c r="AD192" i="2"/>
  <c r="AE192" i="2"/>
  <c r="AF192" i="2"/>
  <c r="AG192" i="2"/>
  <c r="AH192" i="2"/>
  <c r="AC226" i="2"/>
  <c r="AD226" i="2"/>
  <c r="AE226" i="2"/>
  <c r="AF226" i="2"/>
  <c r="AG226" i="2"/>
  <c r="AH226" i="2"/>
  <c r="AC57" i="2"/>
  <c r="AD57" i="2"/>
  <c r="AE57" i="2"/>
  <c r="AF57" i="2"/>
  <c r="AG57" i="2"/>
  <c r="AH57" i="2"/>
  <c r="AC639" i="2"/>
  <c r="AD639" i="2"/>
  <c r="AE639" i="2"/>
  <c r="AF639" i="2"/>
  <c r="AG639" i="2"/>
  <c r="AH639" i="2"/>
  <c r="AC574" i="2"/>
  <c r="AD574" i="2"/>
  <c r="AE574" i="2"/>
  <c r="AF574" i="2"/>
  <c r="AG574" i="2"/>
  <c r="AH574" i="2"/>
  <c r="AC309" i="2"/>
  <c r="AD309" i="2"/>
  <c r="AE309" i="2"/>
  <c r="AF309" i="2"/>
  <c r="AG309" i="2"/>
  <c r="AH309" i="2"/>
  <c r="AC697" i="2"/>
  <c r="AD697" i="2"/>
  <c r="AE697" i="2"/>
  <c r="AF697" i="2"/>
  <c r="AG697" i="2"/>
  <c r="AH697" i="2"/>
  <c r="AC671" i="2"/>
  <c r="AD671" i="2"/>
  <c r="AE671" i="2"/>
  <c r="AF671" i="2"/>
  <c r="AG671" i="2"/>
  <c r="AH671" i="2"/>
  <c r="AC616" i="2"/>
  <c r="AD616" i="2"/>
  <c r="AE616" i="2"/>
  <c r="AF616" i="2"/>
  <c r="AG616" i="2"/>
  <c r="AH616" i="2"/>
  <c r="AC422" i="2"/>
  <c r="AD422" i="2"/>
  <c r="AE422" i="2"/>
  <c r="AF422" i="2"/>
  <c r="AG422" i="2"/>
  <c r="AH422" i="2"/>
  <c r="AC5" i="2"/>
  <c r="AD5" i="2"/>
  <c r="AE5" i="2"/>
  <c r="AF5" i="2"/>
  <c r="AG5" i="2"/>
  <c r="AH5" i="2"/>
  <c r="AC176" i="2"/>
  <c r="AD176" i="2"/>
  <c r="AE176" i="2"/>
  <c r="AF176" i="2"/>
  <c r="AG176" i="2"/>
  <c r="AH176" i="2"/>
  <c r="AC477" i="2"/>
  <c r="AD477" i="2"/>
  <c r="AE477" i="2"/>
  <c r="AF477" i="2"/>
  <c r="AG477" i="2"/>
  <c r="AH477" i="2"/>
  <c r="AC29" i="2"/>
  <c r="AD29" i="2"/>
  <c r="AE29" i="2"/>
  <c r="AF29" i="2"/>
  <c r="AG29" i="2"/>
  <c r="AH29" i="2"/>
  <c r="AC173" i="2"/>
  <c r="AD173" i="2"/>
  <c r="AE173" i="2"/>
  <c r="AF173" i="2"/>
  <c r="AG173" i="2"/>
  <c r="AH173" i="2"/>
  <c r="AC554" i="2"/>
  <c r="AD554" i="2"/>
  <c r="AE554" i="2"/>
  <c r="AF554" i="2"/>
  <c r="AG554" i="2"/>
  <c r="AH554" i="2"/>
  <c r="AC675" i="2"/>
  <c r="AD675" i="2"/>
  <c r="AE675" i="2"/>
  <c r="AF675" i="2"/>
  <c r="AG675" i="2"/>
  <c r="AH675" i="2"/>
  <c r="AC303" i="2"/>
  <c r="AD303" i="2"/>
  <c r="AE303" i="2"/>
  <c r="AF303" i="2"/>
  <c r="AG303" i="2"/>
  <c r="AH303" i="2"/>
  <c r="AC200" i="2"/>
  <c r="AD200" i="2"/>
  <c r="AE200" i="2"/>
  <c r="AF200" i="2"/>
  <c r="AG200" i="2"/>
  <c r="AH200" i="2"/>
  <c r="AC511" i="2"/>
  <c r="AD511" i="2"/>
  <c r="AE511" i="2"/>
  <c r="AF511" i="2"/>
  <c r="AG511" i="2"/>
  <c r="AH511" i="2"/>
  <c r="AC614" i="2"/>
  <c r="AD614" i="2"/>
  <c r="AE614" i="2"/>
  <c r="AF614" i="2"/>
  <c r="AG614" i="2"/>
  <c r="AH614" i="2"/>
  <c r="AC561" i="2"/>
  <c r="AD561" i="2"/>
  <c r="AE561" i="2"/>
  <c r="AF561" i="2"/>
  <c r="AG561" i="2"/>
  <c r="AH561" i="2"/>
  <c r="AC342" i="2"/>
  <c r="AD342" i="2"/>
  <c r="AE342" i="2"/>
  <c r="AF342" i="2"/>
  <c r="AG342" i="2"/>
  <c r="AH342" i="2"/>
  <c r="AC44" i="2"/>
  <c r="AD44" i="2"/>
  <c r="AE44" i="2"/>
  <c r="AF44" i="2"/>
  <c r="AG44" i="2"/>
  <c r="AH44" i="2"/>
  <c r="AC181" i="2"/>
  <c r="AD181" i="2"/>
  <c r="AE181" i="2"/>
  <c r="AF181" i="2"/>
  <c r="AG181" i="2"/>
  <c r="AH181" i="2"/>
  <c r="AC87" i="2"/>
  <c r="AD87" i="2"/>
  <c r="AE87" i="2"/>
  <c r="AF87" i="2"/>
  <c r="AG87" i="2"/>
  <c r="AH87" i="2"/>
  <c r="AC405" i="2"/>
  <c r="AD405" i="2"/>
  <c r="AE405" i="2"/>
  <c r="AF405" i="2"/>
  <c r="AG405" i="2"/>
  <c r="AH405" i="2"/>
  <c r="AC434" i="2"/>
  <c r="AD434" i="2"/>
  <c r="AE434" i="2"/>
  <c r="AF434" i="2"/>
  <c r="AG434" i="2"/>
  <c r="AH434" i="2"/>
  <c r="AC688" i="2"/>
  <c r="AD688" i="2"/>
  <c r="AE688" i="2"/>
  <c r="AF688" i="2"/>
  <c r="AG688" i="2"/>
  <c r="AH688" i="2"/>
  <c r="AC633" i="2"/>
  <c r="AD633" i="2"/>
  <c r="AE633" i="2"/>
  <c r="AF633" i="2"/>
  <c r="AG633" i="2"/>
  <c r="AH633" i="2"/>
  <c r="AC658" i="2"/>
  <c r="AD658" i="2"/>
  <c r="AE658" i="2"/>
  <c r="AF658" i="2"/>
  <c r="AG658" i="2"/>
  <c r="AH658" i="2"/>
  <c r="AC250" i="2"/>
  <c r="AD250" i="2"/>
  <c r="AE250" i="2"/>
  <c r="AF250" i="2"/>
  <c r="AG250" i="2"/>
  <c r="AH250" i="2"/>
  <c r="AC497" i="2"/>
  <c r="AD497" i="2"/>
  <c r="AE497" i="2"/>
  <c r="AF497" i="2"/>
  <c r="AG497" i="2"/>
  <c r="AH497" i="2"/>
  <c r="AC415" i="2"/>
  <c r="AD415" i="2"/>
  <c r="AE415" i="2"/>
  <c r="AF415" i="2"/>
  <c r="AG415" i="2"/>
  <c r="AH415" i="2"/>
  <c r="AC295" i="2"/>
  <c r="AD295" i="2"/>
  <c r="AE295" i="2"/>
  <c r="AF295" i="2"/>
  <c r="AG295" i="2"/>
  <c r="AH295" i="2"/>
  <c r="AC615" i="2"/>
  <c r="AD615" i="2"/>
  <c r="AE615" i="2"/>
  <c r="AF615" i="2"/>
  <c r="AG615" i="2"/>
  <c r="AH615" i="2"/>
  <c r="AC55" i="2"/>
  <c r="AD55" i="2"/>
  <c r="AE55" i="2"/>
  <c r="AF55" i="2"/>
  <c r="AG55" i="2"/>
  <c r="AH55" i="2"/>
  <c r="AC436" i="2"/>
  <c r="AD436" i="2"/>
  <c r="AE436" i="2"/>
  <c r="AF436" i="2"/>
  <c r="AG436" i="2"/>
  <c r="AH436" i="2"/>
  <c r="AC427" i="2"/>
  <c r="AD427" i="2"/>
  <c r="AE427" i="2"/>
  <c r="AF427" i="2"/>
  <c r="AG427" i="2"/>
  <c r="AH427" i="2"/>
  <c r="AC147" i="2"/>
  <c r="AD147" i="2"/>
  <c r="AE147" i="2"/>
  <c r="AF147" i="2"/>
  <c r="AG147" i="2"/>
  <c r="AH147" i="2"/>
  <c r="AC82" i="2"/>
  <c r="AD82" i="2"/>
  <c r="AE82" i="2"/>
  <c r="AF82" i="2"/>
  <c r="AG82" i="2"/>
  <c r="AH82" i="2"/>
  <c r="AC445" i="2"/>
  <c r="AD445" i="2"/>
  <c r="AE445" i="2"/>
  <c r="AF445" i="2"/>
  <c r="AG445" i="2"/>
  <c r="AH445" i="2"/>
  <c r="AC188" i="2"/>
  <c r="AD188" i="2"/>
  <c r="AE188" i="2"/>
  <c r="AF188" i="2"/>
  <c r="AG188" i="2"/>
  <c r="AH188" i="2"/>
  <c r="AC271" i="2"/>
  <c r="AD271" i="2"/>
  <c r="AE271" i="2"/>
  <c r="AF271" i="2"/>
  <c r="AG271" i="2"/>
  <c r="AH271" i="2"/>
  <c r="AC137" i="2"/>
  <c r="AD137" i="2"/>
  <c r="AE137" i="2"/>
  <c r="AF137" i="2"/>
  <c r="AG137" i="2"/>
  <c r="AH137" i="2"/>
  <c r="AC306" i="2"/>
  <c r="AD306" i="2"/>
  <c r="AE306" i="2"/>
  <c r="AF306" i="2"/>
  <c r="AG306" i="2"/>
  <c r="AH306" i="2"/>
  <c r="AC106" i="2"/>
  <c r="AD106" i="2"/>
  <c r="AE106" i="2"/>
  <c r="AF106" i="2"/>
  <c r="AG106" i="2"/>
  <c r="AH106" i="2"/>
  <c r="AC220" i="2"/>
  <c r="AD220" i="2"/>
  <c r="AE220" i="2"/>
  <c r="AF220" i="2"/>
  <c r="AG220" i="2"/>
  <c r="AH220" i="2"/>
  <c r="AC568" i="2"/>
  <c r="AD568" i="2"/>
  <c r="AE568" i="2"/>
  <c r="AF568" i="2"/>
  <c r="AG568" i="2"/>
  <c r="AH568" i="2"/>
  <c r="AC71" i="2"/>
  <c r="AD71" i="2"/>
  <c r="AE71" i="2"/>
  <c r="AF71" i="2"/>
  <c r="AG71" i="2"/>
  <c r="AH71" i="2"/>
  <c r="AC624" i="2"/>
  <c r="AD624" i="2"/>
  <c r="AE624" i="2"/>
  <c r="AF624" i="2"/>
  <c r="AG624" i="2"/>
  <c r="AH624" i="2"/>
  <c r="AC393" i="2"/>
  <c r="AD393" i="2"/>
  <c r="AE393" i="2"/>
  <c r="AF393" i="2"/>
  <c r="AG393" i="2"/>
  <c r="AH393" i="2"/>
  <c r="AC139" i="2"/>
  <c r="AD139" i="2"/>
  <c r="AE139" i="2"/>
  <c r="AF139" i="2"/>
  <c r="AG139" i="2"/>
  <c r="AH139" i="2"/>
  <c r="AC267" i="2"/>
  <c r="AD267" i="2"/>
  <c r="AE267" i="2"/>
  <c r="AF267" i="2"/>
  <c r="AG267" i="2"/>
  <c r="AH267" i="2"/>
  <c r="AC35" i="2"/>
  <c r="AD35" i="2"/>
  <c r="AE35" i="2"/>
  <c r="AF35" i="2"/>
  <c r="AG35" i="2"/>
  <c r="AH35" i="2"/>
  <c r="AC208" i="2"/>
  <c r="AD208" i="2"/>
  <c r="AE208" i="2"/>
  <c r="AF208" i="2"/>
  <c r="AG208" i="2"/>
  <c r="AH208" i="2"/>
  <c r="AC668" i="2"/>
  <c r="AD668" i="2"/>
  <c r="AE668" i="2"/>
  <c r="AF668" i="2"/>
  <c r="AG668" i="2"/>
  <c r="AH668" i="2"/>
  <c r="AC381" i="2"/>
  <c r="AD381" i="2"/>
  <c r="AE381" i="2"/>
  <c r="AF381" i="2"/>
  <c r="AG381" i="2"/>
  <c r="AH381" i="2"/>
  <c r="AC532" i="2"/>
  <c r="AD532" i="2"/>
  <c r="AE532" i="2"/>
  <c r="AF532" i="2"/>
  <c r="AG532" i="2"/>
  <c r="AH532" i="2"/>
  <c r="AC11" i="2"/>
  <c r="AD11" i="2"/>
  <c r="AE11" i="2"/>
  <c r="AF11" i="2"/>
  <c r="AG11" i="2"/>
  <c r="AH11" i="2"/>
  <c r="AC547" i="2"/>
  <c r="AD547" i="2"/>
  <c r="AE547" i="2"/>
  <c r="AF547" i="2"/>
  <c r="AG547" i="2"/>
  <c r="AH547" i="2"/>
  <c r="AC314" i="2"/>
  <c r="AD314" i="2"/>
  <c r="AE314" i="2"/>
  <c r="AF314" i="2"/>
  <c r="AG314" i="2"/>
  <c r="AH314" i="2"/>
  <c r="AC265" i="2"/>
  <c r="AD265" i="2"/>
  <c r="AE265" i="2"/>
  <c r="AF265" i="2"/>
  <c r="AG265" i="2"/>
  <c r="AH265" i="2"/>
  <c r="AC514" i="2"/>
  <c r="AD514" i="2"/>
  <c r="AE514" i="2"/>
  <c r="AF514" i="2"/>
  <c r="AG514" i="2"/>
  <c r="AH514" i="2"/>
  <c r="AC409" i="2"/>
  <c r="AD409" i="2"/>
  <c r="AE409" i="2"/>
  <c r="AF409" i="2"/>
  <c r="AG409" i="2"/>
  <c r="AH409" i="2"/>
  <c r="AC110" i="2"/>
  <c r="AD110" i="2"/>
  <c r="AE110" i="2"/>
  <c r="AF110" i="2"/>
  <c r="AG110" i="2"/>
  <c r="AH110" i="2"/>
  <c r="AC170" i="2"/>
  <c r="AD170" i="2"/>
  <c r="AE170" i="2"/>
  <c r="AF170" i="2"/>
  <c r="AG170" i="2"/>
  <c r="AH170" i="2"/>
  <c r="AC423" i="2"/>
  <c r="AD423" i="2"/>
  <c r="AE423" i="2"/>
  <c r="AF423" i="2"/>
  <c r="AG423" i="2"/>
  <c r="AH423" i="2"/>
  <c r="AC36" i="2"/>
  <c r="AD36" i="2"/>
  <c r="AE36" i="2"/>
  <c r="AF36" i="2"/>
  <c r="AG36" i="2"/>
  <c r="AH36" i="2"/>
  <c r="AC359" i="2"/>
  <c r="AD359" i="2"/>
  <c r="AE359" i="2"/>
  <c r="AF359" i="2"/>
  <c r="AG359" i="2"/>
  <c r="AH359" i="2"/>
  <c r="AC107" i="2"/>
  <c r="AD107" i="2"/>
  <c r="AE107" i="2"/>
  <c r="AF107" i="2"/>
  <c r="AG107" i="2"/>
  <c r="AH107" i="2"/>
  <c r="AC120" i="2"/>
  <c r="AD120" i="2"/>
  <c r="AE120" i="2"/>
  <c r="AF120" i="2"/>
  <c r="AG120" i="2"/>
  <c r="AH120" i="2"/>
  <c r="AC597" i="2"/>
  <c r="AD597" i="2"/>
  <c r="AE597" i="2"/>
  <c r="AF597" i="2"/>
  <c r="AG597" i="2"/>
  <c r="AH597" i="2"/>
  <c r="AC580" i="2"/>
  <c r="AD580" i="2"/>
  <c r="AE580" i="2"/>
  <c r="AF580" i="2"/>
  <c r="AG580" i="2"/>
  <c r="AH580" i="2"/>
  <c r="AC439" i="2"/>
  <c r="AD439" i="2"/>
  <c r="AE439" i="2"/>
  <c r="AF439" i="2"/>
  <c r="AG439" i="2"/>
  <c r="AH439" i="2"/>
  <c r="AC416" i="2"/>
  <c r="AD416" i="2"/>
  <c r="AE416" i="2"/>
  <c r="AF416" i="2"/>
  <c r="AG416" i="2"/>
  <c r="AH416" i="2"/>
  <c r="AC391" i="2"/>
  <c r="AD391" i="2"/>
  <c r="AE391" i="2"/>
  <c r="AF391" i="2"/>
  <c r="AG391" i="2"/>
  <c r="AH391" i="2"/>
  <c r="AC50" i="2"/>
  <c r="AD50" i="2"/>
  <c r="AE50" i="2"/>
  <c r="AF50" i="2"/>
  <c r="AG50" i="2"/>
  <c r="AH50" i="2"/>
  <c r="AC638" i="2"/>
  <c r="AD638" i="2"/>
  <c r="AE638" i="2"/>
  <c r="AF638" i="2"/>
  <c r="AG638" i="2"/>
  <c r="AH638" i="2"/>
  <c r="AC38" i="2"/>
  <c r="AD38" i="2"/>
  <c r="AE38" i="2"/>
  <c r="AF38" i="2"/>
  <c r="AG38" i="2"/>
  <c r="AH38" i="2"/>
  <c r="AC324" i="2"/>
  <c r="AD324" i="2"/>
  <c r="AE324" i="2"/>
  <c r="AF324" i="2"/>
  <c r="AG324" i="2"/>
  <c r="AH324" i="2"/>
  <c r="AC440" i="2"/>
  <c r="AD440" i="2"/>
  <c r="AE440" i="2"/>
  <c r="AF440" i="2"/>
  <c r="AG440" i="2"/>
  <c r="AH440" i="2"/>
  <c r="AC59" i="2"/>
  <c r="AD59" i="2"/>
  <c r="AE59" i="2"/>
  <c r="AF59" i="2"/>
  <c r="AG59" i="2"/>
  <c r="AH59" i="2"/>
  <c r="AC708" i="2"/>
  <c r="AD708" i="2"/>
  <c r="AE708" i="2"/>
  <c r="AF708" i="2"/>
  <c r="AG708" i="2"/>
  <c r="AH708" i="2"/>
  <c r="AC421" i="2"/>
  <c r="AD421" i="2"/>
  <c r="AE421" i="2"/>
  <c r="AF421" i="2"/>
  <c r="AG421" i="2"/>
  <c r="AH421" i="2"/>
  <c r="AC385" i="2"/>
  <c r="AD385" i="2"/>
  <c r="AE385" i="2"/>
  <c r="AF385" i="2"/>
  <c r="AG385" i="2"/>
  <c r="AH385" i="2"/>
  <c r="AC604" i="2"/>
  <c r="AD604" i="2"/>
  <c r="AE604" i="2"/>
  <c r="AF604" i="2"/>
  <c r="AG604" i="2"/>
  <c r="AH604" i="2"/>
  <c r="AC418" i="2"/>
  <c r="AD418" i="2"/>
  <c r="AE418" i="2"/>
  <c r="AF418" i="2"/>
  <c r="AG418" i="2"/>
  <c r="AH418" i="2"/>
  <c r="AC49" i="2"/>
  <c r="AD49" i="2"/>
  <c r="AE49" i="2"/>
  <c r="AF49" i="2"/>
  <c r="AG49" i="2"/>
  <c r="AH49" i="2"/>
  <c r="AC524" i="2"/>
  <c r="AD524" i="2"/>
  <c r="AE524" i="2"/>
  <c r="AF524" i="2"/>
  <c r="AG524" i="2"/>
  <c r="AH524" i="2"/>
  <c r="AC715" i="2"/>
  <c r="AD715" i="2"/>
  <c r="AE715" i="2"/>
  <c r="AF715" i="2"/>
  <c r="AG715" i="2"/>
  <c r="AH715" i="2"/>
  <c r="AC591" i="2"/>
  <c r="AD591" i="2"/>
  <c r="AE591" i="2"/>
  <c r="AF591" i="2"/>
  <c r="AG591" i="2"/>
  <c r="AH591" i="2"/>
  <c r="AC109" i="2"/>
  <c r="AD109" i="2"/>
  <c r="AE109" i="2"/>
  <c r="AF109" i="2"/>
  <c r="AG109" i="2"/>
  <c r="AH109" i="2"/>
  <c r="AC240" i="2"/>
  <c r="AD240" i="2"/>
  <c r="AE240" i="2"/>
  <c r="AF240" i="2"/>
  <c r="AG240" i="2"/>
  <c r="AH240" i="2"/>
  <c r="AC487" i="2"/>
  <c r="AD487" i="2"/>
  <c r="AE487" i="2"/>
  <c r="AF487" i="2"/>
  <c r="AG487" i="2"/>
  <c r="AH487" i="2"/>
  <c r="AC408" i="2"/>
  <c r="AD408" i="2"/>
  <c r="AE408" i="2"/>
  <c r="AF408" i="2"/>
  <c r="AG408" i="2"/>
  <c r="AH408" i="2"/>
  <c r="AC448" i="2"/>
  <c r="AD448" i="2"/>
  <c r="AE448" i="2"/>
  <c r="AF448" i="2"/>
  <c r="AG448" i="2"/>
  <c r="AH448" i="2"/>
  <c r="AC429" i="2"/>
  <c r="AD429" i="2"/>
  <c r="AE429" i="2"/>
  <c r="AF429" i="2"/>
  <c r="AG429" i="2"/>
  <c r="AH429" i="2"/>
  <c r="AC253" i="2"/>
  <c r="AD253" i="2"/>
  <c r="AE253" i="2"/>
  <c r="AF253" i="2"/>
  <c r="AG253" i="2"/>
  <c r="AH253" i="2"/>
  <c r="AC352" i="2"/>
  <c r="AD352" i="2"/>
  <c r="AE352" i="2"/>
  <c r="AF352" i="2"/>
  <c r="AG352" i="2"/>
  <c r="AH352" i="2"/>
  <c r="AC370" i="2"/>
  <c r="AD370" i="2"/>
  <c r="AE370" i="2"/>
  <c r="AF370" i="2"/>
  <c r="AG370" i="2"/>
  <c r="AH370" i="2"/>
  <c r="AC198" i="2"/>
  <c r="AD198" i="2"/>
  <c r="AE198" i="2"/>
  <c r="AF198" i="2"/>
  <c r="AG198" i="2"/>
  <c r="AH198" i="2"/>
  <c r="AC538" i="2"/>
  <c r="AD538" i="2"/>
  <c r="AE538" i="2"/>
  <c r="AF538" i="2"/>
  <c r="AG538" i="2"/>
  <c r="AH538" i="2"/>
  <c r="AC21" i="2"/>
  <c r="AD21" i="2"/>
  <c r="AE21" i="2"/>
  <c r="AF21" i="2"/>
  <c r="AG21" i="2"/>
  <c r="AH21" i="2"/>
  <c r="AC119" i="2"/>
  <c r="AD119" i="2"/>
  <c r="AE119" i="2"/>
  <c r="AF119" i="2"/>
  <c r="AG119" i="2"/>
  <c r="AH119" i="2"/>
  <c r="AC315" i="2"/>
  <c r="AD315" i="2"/>
  <c r="AE315" i="2"/>
  <c r="AF315" i="2"/>
  <c r="AG315" i="2"/>
  <c r="AH315" i="2"/>
  <c r="AC479" i="2"/>
  <c r="AD479" i="2"/>
  <c r="AE479" i="2"/>
  <c r="AF479" i="2"/>
  <c r="AG479" i="2"/>
  <c r="AH479" i="2"/>
  <c r="AC25" i="2"/>
  <c r="AD25" i="2"/>
  <c r="AE25" i="2"/>
  <c r="AF25" i="2"/>
  <c r="AG25" i="2"/>
  <c r="AH25" i="2"/>
  <c r="AC730" i="2"/>
  <c r="AD730" i="2"/>
  <c r="AE730" i="2"/>
  <c r="AF730" i="2"/>
  <c r="AG730" i="2"/>
  <c r="AH730" i="2"/>
  <c r="AC563" i="2"/>
  <c r="AD563" i="2"/>
  <c r="AE563" i="2"/>
  <c r="AF563" i="2"/>
  <c r="AG563" i="2"/>
  <c r="AH563" i="2"/>
  <c r="AC457" i="2"/>
  <c r="AD457" i="2"/>
  <c r="AE457" i="2"/>
  <c r="AF457" i="2"/>
  <c r="AG457" i="2"/>
  <c r="AH457" i="2"/>
  <c r="AC164" i="2"/>
  <c r="AD164" i="2"/>
  <c r="AE164" i="2"/>
  <c r="AF164" i="2"/>
  <c r="AG164" i="2"/>
  <c r="AH164" i="2"/>
  <c r="AC169" i="2"/>
  <c r="AD169" i="2"/>
  <c r="AE169" i="2"/>
  <c r="AF169" i="2"/>
  <c r="AG169" i="2"/>
  <c r="AH169" i="2"/>
  <c r="AC460" i="2"/>
  <c r="AD460" i="2"/>
  <c r="AE460" i="2"/>
  <c r="AF460" i="2"/>
  <c r="AG460" i="2"/>
  <c r="AH460" i="2"/>
  <c r="AC384" i="2"/>
  <c r="AD384" i="2"/>
  <c r="AE384" i="2"/>
  <c r="AF384" i="2"/>
  <c r="AG384" i="2"/>
  <c r="AH384" i="2"/>
  <c r="AC256" i="2"/>
  <c r="AD256" i="2"/>
  <c r="AE256" i="2"/>
  <c r="AF256" i="2"/>
  <c r="AG256" i="2"/>
  <c r="AH256" i="2"/>
  <c r="AC486" i="2"/>
  <c r="AD486" i="2"/>
  <c r="AE486" i="2"/>
  <c r="AF486" i="2"/>
  <c r="AG486" i="2"/>
  <c r="AH486" i="2"/>
  <c r="AC54" i="2"/>
  <c r="AD54" i="2"/>
  <c r="AE54" i="2"/>
  <c r="AF54" i="2"/>
  <c r="AG54" i="2"/>
  <c r="AH54" i="2"/>
  <c r="AC96" i="2"/>
  <c r="AD96" i="2"/>
  <c r="AE96" i="2"/>
  <c r="AF96" i="2"/>
  <c r="AG96" i="2"/>
  <c r="AH96" i="2"/>
  <c r="AC148" i="2"/>
  <c r="AD148" i="2"/>
  <c r="AE148" i="2"/>
  <c r="AF148" i="2"/>
  <c r="AG148" i="2"/>
  <c r="AH148" i="2"/>
  <c r="AC617" i="2"/>
  <c r="AD617" i="2"/>
  <c r="AE617" i="2"/>
  <c r="AF617" i="2"/>
  <c r="AG617" i="2"/>
  <c r="AH617" i="2"/>
  <c r="AC4" i="2"/>
  <c r="AD4" i="2"/>
  <c r="AE4" i="2"/>
  <c r="AF4" i="2"/>
  <c r="AG4" i="2"/>
  <c r="AH4" i="2"/>
  <c r="AC149" i="2"/>
  <c r="AD149" i="2"/>
  <c r="AE149" i="2"/>
  <c r="AF149" i="2"/>
  <c r="AG149" i="2"/>
  <c r="AH149" i="2"/>
  <c r="AC491" i="2"/>
  <c r="AD491" i="2"/>
  <c r="AE491" i="2"/>
  <c r="AF491" i="2"/>
  <c r="AG491" i="2"/>
  <c r="AH491" i="2"/>
  <c r="AC68" i="2"/>
  <c r="AD68" i="2"/>
  <c r="AE68" i="2"/>
  <c r="AF68" i="2"/>
  <c r="AG68" i="2"/>
  <c r="AH68" i="2"/>
  <c r="AC159" i="2"/>
  <c r="AD159" i="2"/>
  <c r="AE159" i="2"/>
  <c r="AF159" i="2"/>
  <c r="AG159" i="2"/>
  <c r="AH159" i="2"/>
  <c r="AC97" i="2"/>
  <c r="AD97" i="2"/>
  <c r="AE97" i="2"/>
  <c r="AF97" i="2"/>
  <c r="AG97" i="2"/>
  <c r="AH97" i="2"/>
  <c r="AC361" i="2"/>
  <c r="AD361" i="2"/>
  <c r="AE361" i="2"/>
  <c r="AF361" i="2"/>
  <c r="AG361" i="2"/>
  <c r="AH361" i="2"/>
  <c r="AC661" i="2"/>
  <c r="AD661" i="2"/>
  <c r="AE661" i="2"/>
  <c r="AF661" i="2"/>
  <c r="AG661" i="2"/>
  <c r="AH661" i="2"/>
  <c r="AC203" i="2"/>
  <c r="AD203" i="2"/>
  <c r="AE203" i="2"/>
  <c r="AF203" i="2"/>
  <c r="AG203" i="2"/>
  <c r="AH203" i="2"/>
  <c r="AC186" i="2"/>
  <c r="AD186" i="2"/>
  <c r="AE186" i="2"/>
  <c r="AF186" i="2"/>
  <c r="AG186" i="2"/>
  <c r="AH186" i="2"/>
  <c r="AC494" i="2"/>
  <c r="AD494" i="2"/>
  <c r="AE494" i="2"/>
  <c r="AF494" i="2"/>
  <c r="AG494" i="2"/>
  <c r="AH494" i="2"/>
  <c r="AC178" i="2"/>
  <c r="AD178" i="2"/>
  <c r="AE178" i="2"/>
  <c r="AF178" i="2"/>
  <c r="AG178" i="2"/>
  <c r="AH178" i="2"/>
  <c r="AC559" i="2"/>
  <c r="AD559" i="2"/>
  <c r="AE559" i="2"/>
  <c r="AF559" i="2"/>
  <c r="AG559" i="2"/>
  <c r="AH559" i="2"/>
  <c r="AC691" i="2"/>
  <c r="AD691" i="2"/>
  <c r="AE691" i="2"/>
  <c r="AF691" i="2"/>
  <c r="AG691" i="2"/>
  <c r="AH691" i="2"/>
  <c r="AC118" i="2"/>
  <c r="AD118" i="2"/>
  <c r="AE118" i="2"/>
  <c r="AF118" i="2"/>
  <c r="AG118" i="2"/>
  <c r="AH118" i="2"/>
  <c r="AC76" i="2"/>
  <c r="AD76" i="2"/>
  <c r="AE76" i="2"/>
  <c r="AF76" i="2"/>
  <c r="AG76" i="2"/>
  <c r="AH76" i="2"/>
  <c r="AC363" i="2"/>
  <c r="AD363" i="2"/>
  <c r="AE363" i="2"/>
  <c r="AF363" i="2"/>
  <c r="AG363" i="2"/>
  <c r="AH363" i="2"/>
  <c r="AC239" i="2"/>
  <c r="AD239" i="2"/>
  <c r="AE239" i="2"/>
  <c r="AF239" i="2"/>
  <c r="AG239" i="2"/>
  <c r="AH239" i="2"/>
  <c r="AC3" i="2"/>
  <c r="AD3" i="2"/>
  <c r="AE3" i="2"/>
  <c r="AF3" i="2"/>
  <c r="AG3" i="2"/>
  <c r="AH3" i="2"/>
  <c r="AC299" i="2"/>
  <c r="AD299" i="2"/>
  <c r="AE299" i="2"/>
  <c r="AF299" i="2"/>
  <c r="AG299" i="2"/>
  <c r="AH299" i="2"/>
  <c r="AC450" i="2"/>
  <c r="AD450" i="2"/>
  <c r="AE450" i="2"/>
  <c r="AF450" i="2"/>
  <c r="AG450" i="2"/>
  <c r="AH450" i="2"/>
  <c r="AC349" i="2"/>
  <c r="AD349" i="2"/>
  <c r="AE349" i="2"/>
  <c r="AF349" i="2"/>
  <c r="AG349" i="2"/>
  <c r="AH349" i="2"/>
  <c r="AC565" i="2"/>
  <c r="AD565" i="2"/>
  <c r="AE565" i="2"/>
  <c r="AF565" i="2"/>
  <c r="AG565" i="2"/>
  <c r="AH565" i="2"/>
  <c r="AC66" i="2"/>
  <c r="AD66" i="2"/>
  <c r="AE66" i="2"/>
  <c r="AF66" i="2"/>
  <c r="AG66" i="2"/>
  <c r="AH66" i="2"/>
  <c r="AC138" i="2"/>
  <c r="AD138" i="2"/>
  <c r="AE138" i="2"/>
  <c r="AF138" i="2"/>
  <c r="AG138" i="2"/>
  <c r="AH138" i="2"/>
  <c r="AC527" i="2"/>
  <c r="AD527" i="2"/>
  <c r="AE527" i="2"/>
  <c r="AF527" i="2"/>
  <c r="AG527" i="2"/>
  <c r="AH527" i="2"/>
  <c r="AC32" i="2"/>
  <c r="AD32" i="2"/>
  <c r="AE32" i="2"/>
  <c r="AF32" i="2"/>
  <c r="AG32" i="2"/>
  <c r="AH32" i="2"/>
  <c r="AC685" i="2"/>
  <c r="AD685" i="2"/>
  <c r="AE685" i="2"/>
  <c r="AF685" i="2"/>
  <c r="AG685" i="2"/>
  <c r="AH685" i="2"/>
  <c r="AC367" i="2"/>
  <c r="AD367" i="2"/>
  <c r="AE367" i="2"/>
  <c r="AF367" i="2"/>
  <c r="AG367" i="2"/>
  <c r="AH367" i="2"/>
  <c r="AC255" i="2"/>
  <c r="AD255" i="2"/>
  <c r="AE255" i="2"/>
  <c r="AF255" i="2"/>
  <c r="AG255" i="2"/>
  <c r="AH255" i="2"/>
  <c r="AC241" i="2"/>
  <c r="AD241" i="2"/>
  <c r="AE241" i="2"/>
  <c r="AF241" i="2"/>
  <c r="AG241" i="2"/>
  <c r="AH241" i="2"/>
  <c r="AC278" i="2"/>
  <c r="AD278" i="2"/>
  <c r="AE278" i="2"/>
  <c r="AF278" i="2"/>
  <c r="AG278" i="2"/>
  <c r="AH278" i="2"/>
  <c r="AC52" i="2"/>
  <c r="AD52" i="2"/>
  <c r="AE52" i="2"/>
  <c r="AF52" i="2"/>
  <c r="AG52" i="2"/>
  <c r="AH52" i="2"/>
  <c r="AC395" i="2"/>
  <c r="AD395" i="2"/>
  <c r="AE395" i="2"/>
  <c r="AF395" i="2"/>
  <c r="AG395" i="2"/>
  <c r="AH395" i="2"/>
  <c r="AC180" i="2"/>
  <c r="AD180" i="2"/>
  <c r="AE180" i="2"/>
  <c r="AF180" i="2"/>
  <c r="AG180" i="2"/>
  <c r="AH180" i="2"/>
  <c r="AC124" i="2"/>
  <c r="AD124" i="2"/>
  <c r="AE124" i="2"/>
  <c r="AF124" i="2"/>
  <c r="AG124" i="2"/>
  <c r="AH124" i="2"/>
  <c r="AC641" i="2"/>
  <c r="AD641" i="2"/>
  <c r="AE641" i="2"/>
  <c r="AF641" i="2"/>
  <c r="AG641" i="2"/>
  <c r="AH641" i="2"/>
  <c r="AC326" i="2"/>
  <c r="AD326" i="2"/>
  <c r="AE326" i="2"/>
  <c r="AF326" i="2"/>
  <c r="AG326" i="2"/>
  <c r="AH326" i="2"/>
  <c r="AC126" i="2"/>
  <c r="AD126" i="2"/>
  <c r="AE126" i="2"/>
  <c r="AF126" i="2"/>
  <c r="AG126" i="2"/>
  <c r="AH126" i="2"/>
  <c r="AC512" i="2"/>
  <c r="AD512" i="2"/>
  <c r="AE512" i="2"/>
  <c r="AF512" i="2"/>
  <c r="AG512" i="2"/>
  <c r="AH512" i="2"/>
  <c r="AC402" i="2"/>
  <c r="AD402" i="2"/>
  <c r="AE402" i="2"/>
  <c r="AF402" i="2"/>
  <c r="AG402" i="2"/>
  <c r="AH402" i="2"/>
  <c r="AC545" i="2"/>
  <c r="AD545" i="2"/>
  <c r="AE545" i="2"/>
  <c r="AF545" i="2"/>
  <c r="AG545" i="2"/>
  <c r="AH545" i="2"/>
  <c r="AC519" i="2"/>
  <c r="AD519" i="2"/>
  <c r="AE519" i="2"/>
  <c r="AF519" i="2"/>
  <c r="AG519" i="2"/>
  <c r="AH519" i="2"/>
  <c r="AC58" i="2"/>
  <c r="AD58" i="2"/>
  <c r="AE58" i="2"/>
  <c r="AF58" i="2"/>
  <c r="AG58" i="2"/>
  <c r="AH58" i="2"/>
  <c r="AC634" i="2"/>
  <c r="AD634" i="2"/>
  <c r="AE634" i="2"/>
  <c r="AF634" i="2"/>
  <c r="AG634" i="2"/>
  <c r="AH634" i="2"/>
  <c r="AC182" i="2"/>
  <c r="AD182" i="2"/>
  <c r="AE182" i="2"/>
  <c r="AF182" i="2"/>
  <c r="AG182" i="2"/>
  <c r="AH182" i="2"/>
  <c r="AC277" i="2"/>
  <c r="AD277" i="2"/>
  <c r="AE277" i="2"/>
  <c r="AF277" i="2"/>
  <c r="AG277" i="2"/>
  <c r="AH277" i="2"/>
  <c r="AC102" i="2"/>
  <c r="AD102" i="2"/>
  <c r="AE102" i="2"/>
  <c r="AF102" i="2"/>
  <c r="AG102" i="2"/>
  <c r="AH102" i="2"/>
  <c r="AC163" i="2"/>
  <c r="AD163" i="2"/>
  <c r="AE163" i="2"/>
  <c r="AF163" i="2"/>
  <c r="AG163" i="2"/>
  <c r="AH163" i="2"/>
  <c r="AC302" i="2"/>
  <c r="AD302" i="2"/>
  <c r="AE302" i="2"/>
  <c r="AF302" i="2"/>
  <c r="AG302" i="2"/>
  <c r="AH302" i="2"/>
  <c r="AC166" i="2"/>
  <c r="AD166" i="2"/>
  <c r="AE166" i="2"/>
  <c r="AF166" i="2"/>
  <c r="AG166" i="2"/>
  <c r="AH166" i="2"/>
  <c r="AC46" i="2"/>
  <c r="AD46" i="2"/>
  <c r="AE46" i="2"/>
  <c r="AF46" i="2"/>
  <c r="AG46" i="2"/>
  <c r="AH46" i="2"/>
  <c r="AC623" i="2"/>
  <c r="AD623" i="2"/>
  <c r="AE623" i="2"/>
  <c r="AF623" i="2"/>
  <c r="AG623" i="2"/>
  <c r="AH623" i="2"/>
  <c r="AC304" i="2"/>
  <c r="AD304" i="2"/>
  <c r="AE304" i="2"/>
  <c r="AF304" i="2"/>
  <c r="AG304" i="2"/>
  <c r="AH304" i="2"/>
  <c r="AC403" i="2"/>
  <c r="AD403" i="2"/>
  <c r="AE403" i="2"/>
  <c r="AF403" i="2"/>
  <c r="AG403" i="2"/>
  <c r="AH403" i="2"/>
  <c r="AC151" i="2"/>
  <c r="AD151" i="2"/>
  <c r="AE151" i="2"/>
  <c r="AF151" i="2"/>
  <c r="AG151" i="2"/>
  <c r="AH151" i="2"/>
  <c r="AC187" i="2"/>
  <c r="AD187" i="2"/>
  <c r="AE187" i="2"/>
  <c r="AF187" i="2"/>
  <c r="AG187" i="2"/>
  <c r="AH187" i="2"/>
  <c r="AC152" i="2"/>
  <c r="AD152" i="2"/>
  <c r="AE152" i="2"/>
  <c r="AF152" i="2"/>
  <c r="AG152" i="2"/>
  <c r="AH152" i="2"/>
  <c r="AC92" i="2"/>
  <c r="AD92" i="2"/>
  <c r="AE92" i="2"/>
  <c r="AF92" i="2"/>
  <c r="AG92" i="2"/>
  <c r="AH92" i="2"/>
  <c r="AC33" i="2"/>
  <c r="AD33" i="2"/>
  <c r="AE33" i="2"/>
  <c r="AF33" i="2"/>
  <c r="AG33" i="2"/>
  <c r="AH33" i="2"/>
  <c r="AC683" i="2"/>
  <c r="AD683" i="2"/>
  <c r="AE683" i="2"/>
  <c r="AF683" i="2"/>
  <c r="AG683" i="2"/>
  <c r="AH683" i="2"/>
  <c r="AC221" i="2"/>
  <c r="AD221" i="2"/>
  <c r="AE221" i="2"/>
  <c r="AF221" i="2"/>
  <c r="AG221" i="2"/>
  <c r="AH221" i="2"/>
  <c r="AC63" i="2"/>
  <c r="AD63" i="2"/>
  <c r="AE63" i="2"/>
  <c r="AF63" i="2"/>
  <c r="AG63" i="2"/>
  <c r="AH63" i="2"/>
  <c r="AC167" i="2"/>
  <c r="AD167" i="2"/>
  <c r="AE167" i="2"/>
  <c r="AF167" i="2"/>
  <c r="AG167" i="2"/>
  <c r="AH167" i="2"/>
  <c r="AC452" i="2"/>
  <c r="AD452" i="2"/>
  <c r="AE452" i="2"/>
  <c r="AF452" i="2"/>
  <c r="AG452" i="2"/>
  <c r="AH452" i="2"/>
  <c r="AC129" i="2"/>
  <c r="AD129" i="2"/>
  <c r="AE129" i="2"/>
  <c r="AF129" i="2"/>
  <c r="AG129" i="2"/>
  <c r="AH129" i="2"/>
  <c r="AC2" i="2"/>
  <c r="AD2" i="2"/>
  <c r="AE2" i="2"/>
  <c r="AF2" i="2"/>
  <c r="AG2" i="2"/>
  <c r="AH2" i="2"/>
  <c r="AC631" i="2"/>
  <c r="AD631" i="2"/>
  <c r="AE631" i="2"/>
  <c r="AF631" i="2"/>
  <c r="AG631" i="2"/>
  <c r="AH631" i="2"/>
  <c r="AC495" i="2"/>
  <c r="AD495" i="2"/>
  <c r="AE495" i="2"/>
  <c r="AF495" i="2"/>
  <c r="AG495" i="2"/>
  <c r="AH495" i="2"/>
  <c r="AC171" i="2"/>
  <c r="AD171" i="2"/>
  <c r="AE171" i="2"/>
  <c r="AF171" i="2"/>
  <c r="AG171" i="2"/>
  <c r="AH171" i="2"/>
  <c r="AC461" i="2"/>
  <c r="AD461" i="2"/>
  <c r="AE461" i="2"/>
  <c r="AF461" i="2"/>
  <c r="AG461" i="2"/>
  <c r="AH461" i="2"/>
  <c r="AC48" i="2"/>
  <c r="AD48" i="2"/>
  <c r="AE48" i="2"/>
  <c r="AF48" i="2"/>
  <c r="AG48" i="2"/>
  <c r="AH48" i="2"/>
  <c r="AC31" i="2"/>
  <c r="AD31" i="2"/>
  <c r="AE31" i="2"/>
  <c r="AF31" i="2"/>
  <c r="AG31" i="2"/>
  <c r="AH31" i="2"/>
  <c r="AC404" i="2"/>
  <c r="AD404" i="2"/>
  <c r="AE404" i="2"/>
  <c r="AF404" i="2"/>
  <c r="AG404" i="2"/>
  <c r="AH404" i="2"/>
  <c r="AC117" i="2"/>
  <c r="AD117" i="2"/>
  <c r="AE117" i="2"/>
  <c r="AF117" i="2"/>
  <c r="AG117" i="2"/>
  <c r="AH117" i="2"/>
  <c r="AC42" i="2"/>
  <c r="AD42" i="2"/>
  <c r="AE42" i="2"/>
  <c r="AF42" i="2"/>
  <c r="AG42" i="2"/>
  <c r="AH42" i="2"/>
  <c r="AC376" i="2"/>
  <c r="AD376" i="2"/>
  <c r="AE376" i="2"/>
  <c r="AF376" i="2"/>
  <c r="AG376" i="2"/>
  <c r="AH376" i="2"/>
  <c r="AC83" i="2"/>
  <c r="AD83" i="2"/>
  <c r="AE83" i="2"/>
  <c r="AF83" i="2"/>
  <c r="AG83" i="2"/>
  <c r="AH83" i="2"/>
  <c r="AC273" i="2"/>
  <c r="AD273" i="2"/>
  <c r="AE273" i="2"/>
  <c r="AF273" i="2"/>
  <c r="AG273" i="2"/>
  <c r="AH273" i="2"/>
  <c r="AC712" i="2"/>
  <c r="AD712" i="2"/>
  <c r="AE712" i="2"/>
  <c r="AF712" i="2"/>
  <c r="AG712" i="2"/>
  <c r="AH712" i="2"/>
  <c r="AC732" i="2"/>
  <c r="AD732" i="2"/>
  <c r="AE732" i="2"/>
  <c r="AF732" i="2"/>
  <c r="AG732" i="2"/>
  <c r="AH732" i="2"/>
  <c r="AC7" i="2"/>
  <c r="AD7" i="2"/>
  <c r="AE7" i="2"/>
  <c r="AF7" i="2"/>
  <c r="AG7" i="2"/>
  <c r="AH7" i="2"/>
  <c r="AC183" i="2"/>
  <c r="AD183" i="2"/>
  <c r="AE183" i="2"/>
  <c r="AF183" i="2"/>
  <c r="AG183" i="2"/>
  <c r="AH183" i="2"/>
  <c r="AC587" i="2"/>
  <c r="AD587" i="2"/>
  <c r="AE587" i="2"/>
  <c r="AF587" i="2"/>
  <c r="AG587" i="2"/>
  <c r="AH587" i="2"/>
  <c r="AC584" i="2"/>
  <c r="AD584" i="2"/>
  <c r="AE584" i="2"/>
  <c r="AF584" i="2"/>
  <c r="AG584" i="2"/>
  <c r="AH584" i="2"/>
  <c r="AC199" i="2"/>
  <c r="AD199" i="2"/>
  <c r="AE199" i="2"/>
  <c r="AF199" i="2"/>
  <c r="AG199" i="2"/>
  <c r="AH199" i="2"/>
  <c r="AC146" i="2"/>
  <c r="AD146" i="2"/>
  <c r="AE146" i="2"/>
  <c r="AF146" i="2"/>
  <c r="AG146" i="2"/>
  <c r="AH146" i="2"/>
  <c r="AC413" i="2"/>
  <c r="AD413" i="2"/>
  <c r="AE413" i="2"/>
  <c r="AF413" i="2"/>
  <c r="AG413" i="2"/>
  <c r="AH413" i="2"/>
  <c r="AC468" i="2"/>
  <c r="AD468" i="2"/>
  <c r="AE468" i="2"/>
  <c r="AF468" i="2"/>
  <c r="AG468" i="2"/>
  <c r="AH468" i="2"/>
  <c r="AC603" i="2"/>
  <c r="AD603" i="2"/>
  <c r="AE603" i="2"/>
  <c r="AF603" i="2"/>
  <c r="AG603" i="2"/>
  <c r="AH603" i="2"/>
  <c r="AC437" i="2"/>
  <c r="AD437" i="2"/>
  <c r="AE437" i="2"/>
  <c r="AF437" i="2"/>
  <c r="AG437" i="2"/>
  <c r="AH437" i="2"/>
  <c r="AC504" i="2"/>
  <c r="AD504" i="2"/>
  <c r="AE504" i="2"/>
  <c r="AF504" i="2"/>
  <c r="AG504" i="2"/>
  <c r="AH504" i="2"/>
  <c r="AC98" i="2"/>
  <c r="AD98" i="2"/>
  <c r="AE98" i="2"/>
  <c r="AF98" i="2"/>
  <c r="AG98" i="2"/>
  <c r="AH98" i="2"/>
  <c r="AC23" i="2"/>
  <c r="AD23" i="2"/>
  <c r="AE23" i="2"/>
  <c r="AF23" i="2"/>
  <c r="AG23" i="2"/>
  <c r="AH23" i="2"/>
  <c r="AC209" i="2"/>
  <c r="AD209" i="2"/>
  <c r="AE209" i="2"/>
  <c r="AF209" i="2"/>
  <c r="AG209" i="2"/>
  <c r="AH209" i="2"/>
  <c r="AC114" i="2"/>
  <c r="AD114" i="2"/>
  <c r="AE114" i="2"/>
  <c r="AF114" i="2"/>
  <c r="AG114" i="2"/>
  <c r="AH114" i="2"/>
  <c r="AC211" i="2"/>
  <c r="AD211" i="2"/>
  <c r="AE211" i="2"/>
  <c r="AF211" i="2"/>
  <c r="AG211" i="2"/>
  <c r="AH211" i="2"/>
  <c r="AC99" i="2"/>
  <c r="AD99" i="2"/>
  <c r="AE99" i="2"/>
  <c r="AF99" i="2"/>
  <c r="AG99" i="2"/>
  <c r="AH99" i="2"/>
  <c r="AC41" i="2"/>
  <c r="AD41" i="2"/>
  <c r="AE41" i="2"/>
  <c r="AF41" i="2"/>
  <c r="AG41" i="2"/>
  <c r="AH41" i="2"/>
  <c r="AC251" i="2"/>
  <c r="AD251" i="2"/>
  <c r="AE251" i="2"/>
  <c r="AF251" i="2"/>
  <c r="AG251" i="2"/>
  <c r="AH251" i="2"/>
  <c r="AC441" i="2"/>
  <c r="AD441" i="2"/>
  <c r="AE441" i="2"/>
  <c r="AF441" i="2"/>
  <c r="AG441" i="2"/>
  <c r="AH441" i="2"/>
  <c r="AC521" i="2"/>
  <c r="AD521" i="2"/>
  <c r="AE521" i="2"/>
  <c r="AF521" i="2"/>
  <c r="AG521" i="2"/>
  <c r="AH521" i="2"/>
  <c r="AC577" i="2"/>
  <c r="AD577" i="2"/>
  <c r="AE577" i="2"/>
  <c r="AF577" i="2"/>
  <c r="AG577" i="2"/>
  <c r="AH577" i="2"/>
  <c r="AC17" i="2"/>
  <c r="AD17" i="2"/>
  <c r="AE17" i="2"/>
  <c r="AF17" i="2"/>
  <c r="AG17" i="2"/>
  <c r="AH17" i="2"/>
  <c r="AC341" i="2"/>
  <c r="AD341" i="2"/>
  <c r="AE341" i="2"/>
  <c r="AF341" i="2"/>
  <c r="AG341" i="2"/>
  <c r="AH341" i="2"/>
  <c r="AC336" i="2"/>
  <c r="AD336" i="2"/>
  <c r="AE336" i="2"/>
  <c r="AF336" i="2"/>
  <c r="AG336" i="2"/>
  <c r="AH336" i="2"/>
  <c r="AC552" i="2"/>
  <c r="AD552" i="2"/>
  <c r="AE552" i="2"/>
  <c r="AF552" i="2"/>
  <c r="AG552" i="2"/>
  <c r="AH552" i="2"/>
  <c r="AC686" i="2"/>
  <c r="AD686" i="2"/>
  <c r="AE686" i="2"/>
  <c r="AF686" i="2"/>
  <c r="AG686" i="2"/>
  <c r="AH686" i="2"/>
  <c r="AC235" i="2"/>
  <c r="AD235" i="2"/>
  <c r="AE235" i="2"/>
  <c r="AF235" i="2"/>
  <c r="AG235" i="2"/>
  <c r="AH235" i="2"/>
  <c r="AC8" i="2"/>
  <c r="AD8" i="2"/>
  <c r="AE8" i="2"/>
  <c r="AF8" i="2"/>
  <c r="AG8" i="2"/>
  <c r="AH8" i="2"/>
  <c r="AC191" i="2"/>
  <c r="AD191" i="2"/>
  <c r="AE191" i="2"/>
  <c r="AF191" i="2"/>
  <c r="AG191" i="2"/>
  <c r="AH191" i="2"/>
  <c r="AC656" i="2"/>
  <c r="AD656" i="2"/>
  <c r="AE656" i="2"/>
  <c r="AF656" i="2"/>
  <c r="AG656" i="2"/>
  <c r="AH656" i="2"/>
  <c r="AC707" i="2"/>
  <c r="AD707" i="2"/>
  <c r="AE707" i="2"/>
  <c r="AF707" i="2"/>
  <c r="AG707" i="2"/>
  <c r="AH707" i="2"/>
  <c r="AC141" i="2"/>
  <c r="AD141" i="2"/>
  <c r="AE141" i="2"/>
  <c r="AF141" i="2"/>
  <c r="AG141" i="2"/>
  <c r="AH141" i="2"/>
  <c r="AC651" i="2"/>
  <c r="AD651" i="2"/>
  <c r="AE651" i="2"/>
  <c r="AF651" i="2"/>
  <c r="AG651" i="2"/>
  <c r="AH651" i="2"/>
  <c r="AC664" i="2"/>
  <c r="AD664" i="2"/>
  <c r="AE664" i="2"/>
  <c r="AF664" i="2"/>
  <c r="AG664" i="2"/>
  <c r="AH664" i="2"/>
  <c r="AC462" i="2"/>
  <c r="AD462" i="2"/>
  <c r="AE462" i="2"/>
  <c r="AF462" i="2"/>
  <c r="AG462" i="2"/>
  <c r="AH462" i="2"/>
  <c r="AC496" i="2"/>
  <c r="AD496" i="2"/>
  <c r="AE496" i="2"/>
  <c r="AF496" i="2"/>
  <c r="AG496" i="2"/>
  <c r="AH496" i="2"/>
  <c r="AC507" i="2"/>
  <c r="AD507" i="2"/>
  <c r="AE507" i="2"/>
  <c r="AF507" i="2"/>
  <c r="AG507" i="2"/>
  <c r="AH507" i="2"/>
  <c r="AC576" i="2"/>
  <c r="AD576" i="2"/>
  <c r="AE576" i="2"/>
  <c r="AF576" i="2"/>
  <c r="AG576" i="2"/>
  <c r="AH576" i="2"/>
  <c r="AC14" i="2"/>
  <c r="AD14" i="2"/>
  <c r="AE14" i="2"/>
  <c r="AF14" i="2"/>
  <c r="AG14" i="2"/>
  <c r="AH14" i="2"/>
  <c r="AC27" i="2"/>
  <c r="AD27" i="2"/>
  <c r="AE27" i="2"/>
  <c r="AF27" i="2"/>
  <c r="AG27" i="2"/>
  <c r="AH27" i="2"/>
  <c r="AC396" i="2"/>
  <c r="AD396" i="2"/>
  <c r="AE396" i="2"/>
  <c r="AF396" i="2"/>
  <c r="AG396" i="2"/>
  <c r="AH396" i="2"/>
  <c r="AC323" i="2"/>
  <c r="AD323" i="2"/>
  <c r="AE323" i="2"/>
  <c r="AF323" i="2"/>
  <c r="AG323" i="2"/>
  <c r="AH323" i="2"/>
  <c r="AC290" i="2"/>
  <c r="AD290" i="2"/>
  <c r="AE290" i="2"/>
  <c r="AF290" i="2"/>
  <c r="AG290" i="2"/>
  <c r="AH290" i="2"/>
  <c r="AC177" i="2"/>
  <c r="AD177" i="2"/>
  <c r="AE177" i="2"/>
  <c r="AF177" i="2"/>
  <c r="AG177" i="2"/>
  <c r="AH177" i="2"/>
  <c r="AC672" i="2"/>
  <c r="AD672" i="2"/>
  <c r="AE672" i="2"/>
  <c r="AF672" i="2"/>
  <c r="AG672" i="2"/>
  <c r="AH672" i="2"/>
  <c r="AC61" i="2"/>
  <c r="AD61" i="2"/>
  <c r="AE61" i="2"/>
  <c r="AF61" i="2"/>
  <c r="AG61" i="2"/>
  <c r="AH61" i="2"/>
  <c r="AC433" i="2"/>
  <c r="AD433" i="2"/>
  <c r="AE433" i="2"/>
  <c r="AF433" i="2"/>
  <c r="AG433" i="2"/>
  <c r="AH433" i="2"/>
  <c r="AC231" i="2"/>
  <c r="AD231" i="2"/>
  <c r="AE231" i="2"/>
  <c r="AF231" i="2"/>
  <c r="AG231" i="2"/>
  <c r="AH231" i="2"/>
  <c r="AC228" i="2"/>
  <c r="AD228" i="2"/>
  <c r="AE228" i="2"/>
  <c r="AF228" i="2"/>
  <c r="AG228" i="2"/>
  <c r="AH228" i="2"/>
  <c r="AC443" i="2"/>
  <c r="AD443" i="2"/>
  <c r="AE443" i="2"/>
  <c r="AF443" i="2"/>
  <c r="AG443" i="2"/>
  <c r="AH443" i="2"/>
  <c r="AC243" i="2"/>
  <c r="AD243" i="2"/>
  <c r="AE243" i="2"/>
  <c r="AF243" i="2"/>
  <c r="AG243" i="2"/>
  <c r="AH243" i="2"/>
  <c r="AC15" i="2"/>
  <c r="AD15" i="2"/>
  <c r="AE15" i="2"/>
  <c r="AF15" i="2"/>
  <c r="AG15" i="2"/>
  <c r="AH15" i="2"/>
  <c r="AC24" i="2"/>
  <c r="AD24" i="2"/>
  <c r="AE24" i="2"/>
  <c r="AF24" i="2"/>
  <c r="AG24" i="2"/>
  <c r="AH24" i="2"/>
  <c r="AC136" i="2"/>
  <c r="AD136" i="2"/>
  <c r="AE136" i="2"/>
  <c r="AF136" i="2"/>
  <c r="AG136" i="2"/>
  <c r="AH136" i="2"/>
  <c r="AC472" i="2"/>
  <c r="AD472" i="2"/>
  <c r="AE472" i="2"/>
  <c r="AF472" i="2"/>
  <c r="AG472" i="2"/>
  <c r="AH472" i="2"/>
  <c r="AC564" i="2"/>
  <c r="AD564" i="2"/>
  <c r="AE564" i="2"/>
  <c r="AF564" i="2"/>
  <c r="AG564" i="2"/>
  <c r="AH564" i="2"/>
  <c r="AC609" i="2"/>
  <c r="AD609" i="2"/>
  <c r="AE609" i="2"/>
  <c r="AF609" i="2"/>
  <c r="AG609" i="2"/>
  <c r="AH609" i="2"/>
  <c r="AC268" i="2"/>
  <c r="AD268" i="2"/>
  <c r="AE268" i="2"/>
  <c r="AF268" i="2"/>
  <c r="AG268" i="2"/>
  <c r="AH268" i="2"/>
  <c r="AC6" i="2"/>
  <c r="AD6" i="2"/>
  <c r="AE6" i="2"/>
  <c r="AF6" i="2"/>
  <c r="AG6" i="2"/>
  <c r="AH6" i="2"/>
  <c r="AC526" i="2"/>
  <c r="AD526" i="2"/>
  <c r="AE526" i="2"/>
  <c r="AF526" i="2"/>
  <c r="AG526" i="2"/>
  <c r="AH526" i="2"/>
  <c r="AC150" i="2"/>
  <c r="AD150" i="2"/>
  <c r="AE150" i="2"/>
  <c r="AF150" i="2"/>
  <c r="AG150" i="2"/>
  <c r="AH150" i="2"/>
  <c r="AC217" i="2"/>
  <c r="AD217" i="2"/>
  <c r="AE217" i="2"/>
  <c r="AF217" i="2"/>
  <c r="AG217" i="2"/>
  <c r="AH217" i="2"/>
  <c r="AC474" i="2"/>
  <c r="AD474" i="2"/>
  <c r="AE474" i="2"/>
  <c r="AF474" i="2"/>
  <c r="AG474" i="2"/>
  <c r="AH474" i="2"/>
  <c r="AC399" i="2"/>
  <c r="AD399" i="2"/>
  <c r="AE399" i="2"/>
  <c r="AF399" i="2"/>
  <c r="AG399" i="2"/>
  <c r="AH399" i="2"/>
  <c r="AC272" i="2"/>
  <c r="AD272" i="2"/>
  <c r="AE272" i="2"/>
  <c r="AF272" i="2"/>
  <c r="AG272" i="2"/>
  <c r="AH272" i="2"/>
  <c r="AC230" i="2"/>
  <c r="AD230" i="2"/>
  <c r="AE230" i="2"/>
  <c r="AF230" i="2"/>
  <c r="AG230" i="2"/>
  <c r="AH230" i="2"/>
  <c r="AC279" i="2"/>
  <c r="AD279" i="2"/>
  <c r="AE279" i="2"/>
  <c r="AF279" i="2"/>
  <c r="AG279" i="2"/>
  <c r="AH279" i="2"/>
  <c r="AC207" i="2"/>
  <c r="AD207" i="2"/>
  <c r="AE207" i="2"/>
  <c r="AF207" i="2"/>
  <c r="AG207" i="2"/>
  <c r="AH207" i="2"/>
  <c r="AC387" i="2"/>
  <c r="AD387" i="2"/>
  <c r="AE387" i="2"/>
  <c r="AF387" i="2"/>
  <c r="AG387" i="2"/>
  <c r="AH387" i="2"/>
  <c r="AC719" i="2"/>
  <c r="AD719" i="2"/>
  <c r="AE719" i="2"/>
  <c r="AF719" i="2"/>
  <c r="AG719" i="2"/>
  <c r="AH719" i="2"/>
  <c r="AC701" i="2"/>
  <c r="AD701" i="2"/>
  <c r="AE701" i="2"/>
  <c r="AF701" i="2"/>
  <c r="AG701" i="2"/>
  <c r="AH701" i="2"/>
  <c r="AC93" i="2"/>
  <c r="AD93" i="2"/>
  <c r="AE93" i="2"/>
  <c r="AF93" i="2"/>
  <c r="AG93" i="2"/>
  <c r="AH93" i="2"/>
  <c r="AC663" i="2"/>
  <c r="AD663" i="2"/>
  <c r="AE663" i="2"/>
  <c r="AF663" i="2"/>
  <c r="AG663" i="2"/>
  <c r="AH663" i="2"/>
  <c r="AC442" i="2"/>
  <c r="AD442" i="2"/>
  <c r="AE442" i="2"/>
  <c r="AF442" i="2"/>
  <c r="AG442" i="2"/>
  <c r="AH442" i="2"/>
  <c r="AC162" i="2"/>
  <c r="AD162" i="2"/>
  <c r="AE162" i="2"/>
  <c r="AF162" i="2"/>
  <c r="AG162" i="2"/>
  <c r="AH162" i="2"/>
  <c r="AC642" i="2"/>
  <c r="AD642" i="2"/>
  <c r="AE642" i="2"/>
  <c r="AF642" i="2"/>
  <c r="AG642" i="2"/>
  <c r="AH642" i="2"/>
  <c r="AC233" i="2"/>
  <c r="AD233" i="2"/>
  <c r="AE233" i="2"/>
  <c r="AF233" i="2"/>
  <c r="AG233" i="2"/>
  <c r="AH233" i="2"/>
  <c r="AC618" i="2"/>
  <c r="AD618" i="2"/>
  <c r="AE618" i="2"/>
  <c r="AF618" i="2"/>
  <c r="AG618" i="2"/>
  <c r="AH618" i="2"/>
  <c r="AC546" i="2"/>
  <c r="AD546" i="2"/>
  <c r="AE546" i="2"/>
  <c r="AF546" i="2"/>
  <c r="AG546" i="2"/>
  <c r="AH546" i="2"/>
  <c r="AC143" i="2"/>
  <c r="AD143" i="2"/>
  <c r="AE143" i="2"/>
  <c r="AF143" i="2"/>
  <c r="AG143" i="2"/>
  <c r="AH143" i="2"/>
  <c r="AC531" i="2"/>
  <c r="AD531" i="2"/>
  <c r="AE531" i="2"/>
  <c r="AF531" i="2"/>
  <c r="AG531" i="2"/>
  <c r="AH531" i="2"/>
  <c r="AC9" i="2"/>
  <c r="AD9" i="2"/>
  <c r="AE9" i="2"/>
  <c r="AF9" i="2"/>
  <c r="AG9" i="2"/>
  <c r="AH9" i="2"/>
  <c r="AC593" i="2"/>
  <c r="AD593" i="2"/>
  <c r="AE593" i="2"/>
  <c r="AF593" i="2"/>
  <c r="AG593" i="2"/>
  <c r="AH593" i="2"/>
  <c r="AC488" i="2"/>
  <c r="AD488" i="2"/>
  <c r="AE488" i="2"/>
  <c r="AF488" i="2"/>
  <c r="AG488" i="2"/>
  <c r="AH488" i="2"/>
  <c r="AC10" i="2"/>
  <c r="AD10" i="2"/>
  <c r="AE10" i="2"/>
  <c r="AF10" i="2"/>
  <c r="AG10" i="2"/>
  <c r="AH10" i="2"/>
  <c r="AC263" i="2"/>
  <c r="AD263" i="2"/>
  <c r="AE263" i="2"/>
  <c r="AF263" i="2"/>
  <c r="AG263" i="2"/>
  <c r="AH263" i="2"/>
  <c r="AC640" i="2"/>
  <c r="AD640" i="2"/>
  <c r="AE640" i="2"/>
  <c r="AF640" i="2"/>
  <c r="AG640" i="2"/>
  <c r="AH640" i="2"/>
  <c r="AC103" i="2"/>
  <c r="AD103" i="2"/>
  <c r="AE103" i="2"/>
  <c r="AF103" i="2"/>
  <c r="AG103" i="2"/>
  <c r="AH103" i="2"/>
  <c r="AC500" i="2"/>
  <c r="AD500" i="2"/>
  <c r="AE500" i="2"/>
  <c r="AF500" i="2"/>
  <c r="AG500" i="2"/>
  <c r="AH500" i="2"/>
  <c r="AC464" i="2"/>
  <c r="AD464" i="2"/>
  <c r="AE464" i="2"/>
  <c r="AF464" i="2"/>
  <c r="AG464" i="2"/>
  <c r="AH464" i="2"/>
  <c r="AC172" i="2"/>
  <c r="AD172" i="2"/>
  <c r="AE172" i="2"/>
  <c r="AF172" i="2"/>
  <c r="AG172" i="2"/>
  <c r="AH172" i="2"/>
  <c r="AC142" i="2"/>
  <c r="AD142" i="2"/>
  <c r="AE142" i="2"/>
  <c r="AF142" i="2"/>
  <c r="AG142" i="2"/>
  <c r="AH142" i="2"/>
  <c r="AC425" i="2"/>
  <c r="AD425" i="2"/>
  <c r="AE425" i="2"/>
  <c r="AF425" i="2"/>
  <c r="AG425" i="2"/>
  <c r="AH425" i="2"/>
  <c r="AC135" i="2"/>
  <c r="AD135" i="2"/>
  <c r="AE135" i="2"/>
  <c r="AF135" i="2"/>
  <c r="AG135" i="2"/>
  <c r="AH135" i="2"/>
  <c r="AC648" i="2"/>
  <c r="AD648" i="2"/>
  <c r="AE648" i="2"/>
  <c r="AF648" i="2"/>
  <c r="AG648" i="2"/>
  <c r="AH648" i="2"/>
  <c r="AC630" i="2"/>
  <c r="AD630" i="2"/>
  <c r="AE630" i="2"/>
  <c r="AF630" i="2"/>
  <c r="AG630" i="2"/>
  <c r="AH630" i="2"/>
  <c r="AC12" i="2"/>
  <c r="AD12" i="2"/>
  <c r="AE12" i="2"/>
  <c r="AF12" i="2"/>
  <c r="AG12" i="2"/>
  <c r="AH12" i="2"/>
  <c r="AC165" i="2"/>
  <c r="AD165" i="2"/>
  <c r="AE165" i="2"/>
  <c r="AF165" i="2"/>
  <c r="AG165" i="2"/>
  <c r="AH165" i="2"/>
  <c r="AC705" i="2"/>
  <c r="AD705" i="2"/>
  <c r="AE705" i="2"/>
  <c r="AF705" i="2"/>
  <c r="AG705" i="2"/>
  <c r="AH705" i="2"/>
  <c r="AC407" i="2"/>
  <c r="AD407" i="2"/>
  <c r="AE407" i="2"/>
  <c r="AF407" i="2"/>
  <c r="AG407" i="2"/>
  <c r="AH407" i="2"/>
  <c r="AC280" i="2"/>
  <c r="AD280" i="2"/>
  <c r="AE280" i="2"/>
  <c r="AF280" i="2"/>
  <c r="AG280" i="2"/>
  <c r="AH280" i="2"/>
  <c r="AC305" i="2"/>
  <c r="AD305" i="2"/>
  <c r="AE305" i="2"/>
  <c r="AF305" i="2"/>
  <c r="AG305" i="2"/>
  <c r="AH305" i="2"/>
  <c r="AC330" i="2"/>
  <c r="AD330" i="2"/>
  <c r="AE330" i="2"/>
  <c r="AF330" i="2"/>
  <c r="AG330" i="2"/>
  <c r="AH330" i="2"/>
  <c r="AC525" i="2"/>
  <c r="AD525" i="2"/>
  <c r="AE525" i="2"/>
  <c r="AF525" i="2"/>
  <c r="AG525" i="2"/>
  <c r="AH525" i="2"/>
  <c r="AC95" i="2"/>
  <c r="AD95" i="2"/>
  <c r="AE95" i="2"/>
  <c r="AF95" i="2"/>
  <c r="AG95" i="2"/>
  <c r="AH95" i="2"/>
  <c r="AC725" i="2"/>
  <c r="AD725" i="2"/>
  <c r="AE725" i="2"/>
  <c r="AF725" i="2"/>
  <c r="AG725" i="2"/>
  <c r="AH725" i="2"/>
  <c r="AC30" i="2"/>
  <c r="AD30" i="2"/>
  <c r="AE30" i="2"/>
  <c r="AF30" i="2"/>
  <c r="AG30" i="2"/>
  <c r="AH30" i="2"/>
  <c r="AC643" i="2"/>
  <c r="AD643" i="2"/>
  <c r="AE643" i="2"/>
  <c r="AF643" i="2"/>
  <c r="AG643" i="2"/>
  <c r="AH643" i="2"/>
  <c r="AC542" i="2"/>
  <c r="AD542" i="2"/>
  <c r="AE542" i="2"/>
  <c r="AF542" i="2"/>
  <c r="AG542" i="2"/>
  <c r="AH542" i="2"/>
  <c r="AC662" i="2"/>
  <c r="AD662" i="2"/>
  <c r="AE662" i="2"/>
  <c r="AF662" i="2"/>
  <c r="AG662" i="2"/>
  <c r="AH662" i="2"/>
  <c r="AC723" i="2"/>
  <c r="AD723" i="2"/>
  <c r="AE723" i="2"/>
  <c r="AF723" i="2"/>
  <c r="AG723" i="2"/>
  <c r="AH723" i="2"/>
  <c r="AC611" i="2"/>
  <c r="AD611" i="2"/>
  <c r="AE611" i="2"/>
  <c r="AF611" i="2"/>
  <c r="AG611" i="2"/>
  <c r="AH611" i="2"/>
  <c r="AC300" i="2"/>
  <c r="AD300" i="2"/>
  <c r="AE300" i="2"/>
  <c r="AF300" i="2"/>
  <c r="AG300" i="2"/>
  <c r="AH300" i="2"/>
  <c r="AC366" i="2"/>
  <c r="AD366" i="2"/>
  <c r="AE366" i="2"/>
  <c r="AF366" i="2"/>
  <c r="AG366" i="2"/>
  <c r="AH366" i="2"/>
  <c r="AC227" i="2"/>
  <c r="AD227" i="2"/>
  <c r="AE227" i="2"/>
  <c r="AF227" i="2"/>
  <c r="AG227" i="2"/>
  <c r="AH227" i="2"/>
  <c r="AC223" i="2"/>
  <c r="AD223" i="2"/>
  <c r="AE223" i="2"/>
  <c r="AF223" i="2"/>
  <c r="AG223" i="2"/>
  <c r="AH223" i="2"/>
  <c r="AC134" i="2"/>
  <c r="AD134" i="2"/>
  <c r="AE134" i="2"/>
  <c r="AF134" i="2"/>
  <c r="AG134" i="2"/>
  <c r="AH134" i="2"/>
  <c r="AC296" i="2"/>
  <c r="AD296" i="2"/>
  <c r="AE296" i="2"/>
  <c r="AF296" i="2"/>
  <c r="AG296" i="2"/>
  <c r="AH296" i="2"/>
  <c r="AC308" i="2"/>
  <c r="AD308" i="2"/>
  <c r="AE308" i="2"/>
  <c r="AF308" i="2"/>
  <c r="AG308" i="2"/>
  <c r="AH308" i="2"/>
  <c r="AC266" i="2"/>
  <c r="AD266" i="2"/>
  <c r="AE266" i="2"/>
  <c r="AF266" i="2"/>
  <c r="AG266" i="2"/>
  <c r="AH266" i="2"/>
  <c r="AC346" i="2"/>
  <c r="AD346" i="2"/>
  <c r="AE346" i="2"/>
  <c r="AF346" i="2"/>
  <c r="AG346" i="2"/>
  <c r="AH346" i="2"/>
  <c r="AC105" i="2"/>
  <c r="AD105" i="2"/>
  <c r="AE105" i="2"/>
  <c r="AF105" i="2"/>
  <c r="AG105" i="2"/>
  <c r="AH105" i="2"/>
  <c r="AC274" i="2"/>
  <c r="AD274" i="2"/>
  <c r="AE274" i="2"/>
  <c r="AF274" i="2"/>
  <c r="AG274" i="2"/>
  <c r="AH274" i="2"/>
  <c r="AC313" i="2"/>
  <c r="AD313" i="2"/>
  <c r="AE313" i="2"/>
  <c r="AF313" i="2"/>
  <c r="AG313" i="2"/>
  <c r="AH313" i="2"/>
  <c r="AC592" i="2"/>
  <c r="AD592" i="2"/>
  <c r="AE592" i="2"/>
  <c r="AF592" i="2"/>
  <c r="AG592" i="2"/>
  <c r="AH592" i="2"/>
  <c r="AC716" i="2"/>
  <c r="AD716" i="2"/>
  <c r="AE716" i="2"/>
  <c r="AF716" i="2"/>
  <c r="AG716" i="2"/>
  <c r="AH716" i="2"/>
  <c r="AC249" i="2"/>
  <c r="AD249" i="2"/>
  <c r="AE249" i="2"/>
  <c r="AF249" i="2"/>
  <c r="AG249" i="2"/>
  <c r="AH249" i="2"/>
  <c r="AC581" i="2"/>
  <c r="AD581" i="2"/>
  <c r="AE581" i="2"/>
  <c r="AF581" i="2"/>
  <c r="AG581" i="2"/>
  <c r="AH581" i="2"/>
  <c r="AC144" i="2"/>
  <c r="AD144" i="2"/>
  <c r="AE144" i="2"/>
  <c r="AF144" i="2"/>
  <c r="AG144" i="2"/>
  <c r="AH144" i="2"/>
  <c r="AC334" i="2"/>
  <c r="AD334" i="2"/>
  <c r="AE334" i="2"/>
  <c r="AF334" i="2"/>
  <c r="AG334" i="2"/>
  <c r="AH334" i="2"/>
  <c r="AC645" i="2"/>
  <c r="AD645" i="2"/>
  <c r="AE645" i="2"/>
  <c r="AF645" i="2"/>
  <c r="AG645" i="2"/>
  <c r="AH645" i="2"/>
  <c r="AC26" i="2"/>
  <c r="AD26" i="2"/>
  <c r="AE26" i="2"/>
  <c r="AF26" i="2"/>
  <c r="AG26" i="2"/>
  <c r="AH26" i="2"/>
  <c r="AC45" i="2"/>
  <c r="AD45" i="2"/>
  <c r="AE45" i="2"/>
  <c r="AF45" i="2"/>
  <c r="AG45" i="2"/>
  <c r="AH45" i="2"/>
  <c r="AC34" i="2"/>
  <c r="AD34" i="2"/>
  <c r="AE34" i="2"/>
  <c r="AF34" i="2"/>
  <c r="AG34" i="2"/>
  <c r="AH34" i="2"/>
  <c r="AC56" i="2"/>
  <c r="AD56" i="2"/>
  <c r="AE56" i="2"/>
  <c r="AF56" i="2"/>
  <c r="AG56" i="2"/>
  <c r="AH56" i="2"/>
  <c r="AC720" i="2"/>
  <c r="AD720" i="2"/>
  <c r="AE720" i="2"/>
  <c r="AF720" i="2"/>
  <c r="AG720" i="2"/>
  <c r="AH720" i="2"/>
  <c r="AC569" i="2"/>
  <c r="AD569" i="2"/>
  <c r="AE569" i="2"/>
  <c r="AF569" i="2"/>
  <c r="AG569" i="2"/>
  <c r="AH569" i="2"/>
  <c r="AC544" i="2"/>
  <c r="AD544" i="2"/>
  <c r="AE544" i="2"/>
  <c r="AF544" i="2"/>
  <c r="AG544" i="2"/>
  <c r="AH544" i="2"/>
  <c r="AC317" i="2"/>
  <c r="AD317" i="2"/>
  <c r="AE317" i="2"/>
  <c r="AF317" i="2"/>
  <c r="AG317" i="2"/>
  <c r="AH317" i="2"/>
  <c r="AC572" i="2"/>
  <c r="AD572" i="2"/>
  <c r="AE572" i="2"/>
  <c r="AF572" i="2"/>
  <c r="AG572" i="2"/>
  <c r="AH572" i="2"/>
  <c r="AC75" i="2"/>
  <c r="AD75" i="2"/>
  <c r="AE75" i="2"/>
  <c r="AF75" i="2"/>
  <c r="AG75" i="2"/>
  <c r="AH75" i="2"/>
  <c r="AC575" i="2"/>
  <c r="AD575" i="2"/>
  <c r="AE575" i="2"/>
  <c r="AF575" i="2"/>
  <c r="AG575" i="2"/>
  <c r="AH575" i="2"/>
  <c r="AC430" i="2"/>
  <c r="AD430" i="2"/>
  <c r="AE430" i="2"/>
  <c r="AF430" i="2"/>
  <c r="AG430" i="2"/>
  <c r="AH430" i="2"/>
  <c r="AC598" i="2"/>
  <c r="AD598" i="2"/>
  <c r="AE598" i="2"/>
  <c r="AF598" i="2"/>
  <c r="AG598" i="2"/>
  <c r="AH598" i="2"/>
  <c r="AC70" i="2"/>
  <c r="AD70" i="2"/>
  <c r="AE70" i="2"/>
  <c r="AF70" i="2"/>
  <c r="AG70" i="2"/>
  <c r="AH70" i="2"/>
  <c r="AC246" i="2"/>
  <c r="AD246" i="2"/>
  <c r="AE246" i="2"/>
  <c r="AF246" i="2"/>
  <c r="AG246" i="2"/>
  <c r="AH246" i="2"/>
  <c r="AC458" i="2"/>
  <c r="AD458" i="2"/>
  <c r="AE458" i="2"/>
  <c r="AF458" i="2"/>
  <c r="AG458" i="2"/>
  <c r="AH458" i="2"/>
  <c r="AC431" i="2"/>
  <c r="AD431" i="2"/>
  <c r="AE431" i="2"/>
  <c r="AF431" i="2"/>
  <c r="AG431" i="2"/>
  <c r="AH431" i="2"/>
  <c r="AC657" i="2"/>
  <c r="AD657" i="2"/>
  <c r="AE657" i="2"/>
  <c r="AF657" i="2"/>
  <c r="AG657" i="2"/>
  <c r="AH657" i="2"/>
  <c r="AC392" i="2"/>
  <c r="AD392" i="2"/>
  <c r="AE392" i="2"/>
  <c r="AF392" i="2"/>
  <c r="AG392" i="2"/>
  <c r="AH392" i="2"/>
  <c r="AC560" i="2"/>
  <c r="AD560" i="2"/>
  <c r="AE560" i="2"/>
  <c r="AF560" i="2"/>
  <c r="AG560" i="2"/>
  <c r="AH560" i="2"/>
  <c r="AC261" i="2"/>
  <c r="AD261" i="2"/>
  <c r="AE261" i="2"/>
  <c r="AF261" i="2"/>
  <c r="AG261" i="2"/>
  <c r="AH261" i="2"/>
  <c r="AC718" i="2"/>
  <c r="AD718" i="2"/>
  <c r="AE718" i="2"/>
  <c r="AF718" i="2"/>
  <c r="AG718" i="2"/>
  <c r="AH718" i="2"/>
  <c r="AC60" i="2"/>
  <c r="AD60" i="2"/>
  <c r="AE60" i="2"/>
  <c r="AF60" i="2"/>
  <c r="AG60" i="2"/>
  <c r="AH60" i="2"/>
  <c r="AC194" i="2"/>
  <c r="AD194" i="2"/>
  <c r="AE194" i="2"/>
  <c r="AF194" i="2"/>
  <c r="AG194" i="2"/>
  <c r="AH194" i="2"/>
  <c r="AC397" i="2"/>
  <c r="AD397" i="2"/>
  <c r="AE397" i="2"/>
  <c r="AF397" i="2"/>
  <c r="AG397" i="2"/>
  <c r="AH397" i="2"/>
  <c r="AC635" i="2"/>
  <c r="AD635" i="2"/>
  <c r="AE635" i="2"/>
  <c r="AF635" i="2"/>
  <c r="AG635" i="2"/>
  <c r="AH635" i="2"/>
  <c r="AC289" i="2"/>
  <c r="AD289" i="2"/>
  <c r="AE289" i="2"/>
  <c r="AF289" i="2"/>
  <c r="AG289" i="2"/>
  <c r="AH289" i="2"/>
  <c r="AC260" i="2"/>
  <c r="AD260" i="2"/>
  <c r="AE260" i="2"/>
  <c r="AF260" i="2"/>
  <c r="AG260" i="2"/>
  <c r="AH260" i="2"/>
  <c r="AC646" i="2"/>
  <c r="AD646" i="2"/>
  <c r="AE646" i="2"/>
  <c r="AF646" i="2"/>
  <c r="AG646" i="2"/>
  <c r="AH646" i="2"/>
  <c r="AC600" i="2"/>
  <c r="AD600" i="2"/>
  <c r="AE600" i="2"/>
  <c r="AF600" i="2"/>
  <c r="AG600" i="2"/>
  <c r="AH600" i="2"/>
  <c r="AC125" i="2"/>
  <c r="AD125" i="2"/>
  <c r="AE125" i="2"/>
  <c r="AF125" i="2"/>
  <c r="AG125" i="2"/>
  <c r="AH125" i="2"/>
  <c r="AC374" i="2"/>
  <c r="AD374" i="2"/>
  <c r="AE374" i="2"/>
  <c r="AF374" i="2"/>
  <c r="AG374" i="2"/>
  <c r="AH374" i="2"/>
  <c r="AC307" i="2"/>
  <c r="AD307" i="2"/>
  <c r="AE307" i="2"/>
  <c r="AF307" i="2"/>
  <c r="AG307" i="2"/>
  <c r="AH307" i="2"/>
  <c r="AC680" i="2"/>
  <c r="AD680" i="2"/>
  <c r="AE680" i="2"/>
  <c r="AF680" i="2"/>
  <c r="AG680" i="2"/>
  <c r="AH680" i="2"/>
  <c r="AC362" i="2"/>
  <c r="AD362" i="2"/>
  <c r="AE362" i="2"/>
  <c r="AF362" i="2"/>
  <c r="AG362" i="2"/>
  <c r="AH362" i="2"/>
  <c r="AC128" i="2"/>
  <c r="AD128" i="2"/>
  <c r="AE128" i="2"/>
  <c r="AF128" i="2"/>
  <c r="AG128" i="2"/>
  <c r="AH128" i="2"/>
  <c r="AC573" i="2"/>
  <c r="AD573" i="2"/>
  <c r="AE573" i="2"/>
  <c r="AF573" i="2"/>
  <c r="AG573" i="2"/>
  <c r="AH573" i="2"/>
  <c r="AC351" i="2"/>
  <c r="AD351" i="2"/>
  <c r="AE351" i="2"/>
  <c r="AF351" i="2"/>
  <c r="AG351" i="2"/>
  <c r="AH351" i="2"/>
  <c r="AC236" i="2"/>
  <c r="AD236" i="2"/>
  <c r="AE236" i="2"/>
  <c r="AF236" i="2"/>
  <c r="AG236" i="2"/>
  <c r="AH236" i="2"/>
  <c r="AC558" i="2"/>
  <c r="AD558" i="2"/>
  <c r="AE558" i="2"/>
  <c r="AF558" i="2"/>
  <c r="AG558" i="2"/>
  <c r="AH558" i="2"/>
  <c r="AC232" i="2"/>
  <c r="AD232" i="2"/>
  <c r="AE232" i="2"/>
  <c r="AF232" i="2"/>
  <c r="AG232" i="2"/>
  <c r="AH232" i="2"/>
  <c r="AC510" i="2"/>
  <c r="AD510" i="2"/>
  <c r="AE510" i="2"/>
  <c r="AF510" i="2"/>
  <c r="AG510" i="2"/>
  <c r="AH510" i="2"/>
  <c r="AC562" i="2"/>
  <c r="AD562" i="2"/>
  <c r="AE562" i="2"/>
  <c r="AF562" i="2"/>
  <c r="AG562" i="2"/>
  <c r="AH562" i="2"/>
  <c r="AC481" i="2"/>
  <c r="AD481" i="2"/>
  <c r="AE481" i="2"/>
  <c r="AF481" i="2"/>
  <c r="AG481" i="2"/>
  <c r="AH481" i="2"/>
  <c r="AC700" i="2"/>
  <c r="AD700" i="2"/>
  <c r="AE700" i="2"/>
  <c r="AF700" i="2"/>
  <c r="AG700" i="2"/>
  <c r="AH700" i="2"/>
  <c r="AC578" i="2"/>
  <c r="AD578" i="2"/>
  <c r="AE578" i="2"/>
  <c r="AF578" i="2"/>
  <c r="AG578" i="2"/>
  <c r="AH578" i="2"/>
  <c r="AC469" i="2"/>
  <c r="AD469" i="2"/>
  <c r="AE469" i="2"/>
  <c r="AF469" i="2"/>
  <c r="AG469" i="2"/>
  <c r="AH469" i="2"/>
  <c r="AC456" i="2"/>
  <c r="AD456" i="2"/>
  <c r="AE456" i="2"/>
  <c r="AF456" i="2"/>
  <c r="AG456" i="2"/>
  <c r="AH456" i="2"/>
  <c r="AC225" i="2"/>
  <c r="AD225" i="2"/>
  <c r="AE225" i="2"/>
  <c r="AF225" i="2"/>
  <c r="AG225" i="2"/>
  <c r="AH225" i="2"/>
  <c r="AC541" i="2"/>
  <c r="AD541" i="2"/>
  <c r="AE541" i="2"/>
  <c r="AF541" i="2"/>
  <c r="AG541" i="2"/>
  <c r="AH541" i="2"/>
  <c r="AC73" i="2"/>
  <c r="AD73" i="2"/>
  <c r="AE73" i="2"/>
  <c r="AF73" i="2"/>
  <c r="AG73" i="2"/>
  <c r="AH73" i="2"/>
  <c r="AC589" i="2"/>
  <c r="AD589" i="2"/>
  <c r="AE589" i="2"/>
  <c r="AF589" i="2"/>
  <c r="AG589" i="2"/>
  <c r="AH589" i="2"/>
  <c r="AC43" i="2"/>
  <c r="AD43" i="2"/>
  <c r="AE43" i="2"/>
  <c r="AF43" i="2"/>
  <c r="AG43" i="2"/>
  <c r="AH43" i="2"/>
  <c r="AC190" i="2"/>
  <c r="AD190" i="2"/>
  <c r="AE190" i="2"/>
  <c r="AF190" i="2"/>
  <c r="AG190" i="2"/>
  <c r="AH190" i="2"/>
  <c r="AC482" i="2"/>
  <c r="AD482" i="2"/>
  <c r="AE482" i="2"/>
  <c r="AF482" i="2"/>
  <c r="AG482" i="2"/>
  <c r="AH482" i="2"/>
  <c r="AC101" i="2"/>
  <c r="AD101" i="2"/>
  <c r="AE101" i="2"/>
  <c r="AF101" i="2"/>
  <c r="AG101" i="2"/>
  <c r="AH101" i="2"/>
  <c r="AC459" i="2"/>
  <c r="AD459" i="2"/>
  <c r="AE459" i="2"/>
  <c r="AF459" i="2"/>
  <c r="AG459" i="2"/>
  <c r="AH459" i="2"/>
  <c r="AC596" i="2"/>
  <c r="AD596" i="2"/>
  <c r="AE596" i="2"/>
  <c r="AF596" i="2"/>
  <c r="AG596" i="2"/>
  <c r="AH596" i="2"/>
  <c r="AC579" i="2"/>
  <c r="AD579" i="2"/>
  <c r="AE579" i="2"/>
  <c r="AF579" i="2"/>
  <c r="AG579" i="2"/>
  <c r="AH579" i="2"/>
  <c r="AC237" i="2"/>
  <c r="AD237" i="2"/>
  <c r="AE237" i="2"/>
  <c r="AF237" i="2"/>
  <c r="AG237" i="2"/>
  <c r="AH237" i="2"/>
  <c r="AC722" i="2"/>
  <c r="AD722" i="2"/>
  <c r="AE722" i="2"/>
  <c r="AF722" i="2"/>
  <c r="AG722" i="2"/>
  <c r="AH722" i="2"/>
  <c r="AC322" i="2"/>
  <c r="AD322" i="2"/>
  <c r="AE322" i="2"/>
  <c r="AF322" i="2"/>
  <c r="AG322" i="2"/>
  <c r="AH322" i="2"/>
  <c r="AC619" i="2"/>
  <c r="AD619" i="2"/>
  <c r="AE619" i="2"/>
  <c r="AF619" i="2"/>
  <c r="AG619" i="2"/>
  <c r="AH619" i="2"/>
  <c r="AC202" i="2"/>
  <c r="AD202" i="2"/>
  <c r="AE202" i="2"/>
  <c r="AF202" i="2"/>
  <c r="AG202" i="2"/>
  <c r="AH202" i="2"/>
  <c r="AC386" i="2"/>
  <c r="AD386" i="2"/>
  <c r="AE386" i="2"/>
  <c r="AF386" i="2"/>
  <c r="AG386" i="2"/>
  <c r="AH386" i="2"/>
  <c r="AC735" i="2"/>
  <c r="AD735" i="2"/>
  <c r="AE735" i="2"/>
  <c r="AF735" i="2"/>
  <c r="AG735" i="2"/>
  <c r="AH735" i="2"/>
  <c r="AC549" i="2"/>
  <c r="AD549" i="2"/>
  <c r="AE549" i="2"/>
  <c r="AF549" i="2"/>
  <c r="AG549" i="2"/>
  <c r="AH549" i="2"/>
  <c r="AC432" i="2"/>
  <c r="AD432" i="2"/>
  <c r="AE432" i="2"/>
  <c r="AF432" i="2"/>
  <c r="AG432" i="2"/>
  <c r="AH432" i="2"/>
  <c r="AC158" i="2"/>
  <c r="AD158" i="2"/>
  <c r="AE158" i="2"/>
  <c r="AF158" i="2"/>
  <c r="AG158" i="2"/>
  <c r="AH158" i="2"/>
  <c r="AC113" i="2"/>
  <c r="AD113" i="2"/>
  <c r="AE113" i="2"/>
  <c r="AF113" i="2"/>
  <c r="AG113" i="2"/>
  <c r="AH113" i="2"/>
  <c r="AC518" i="2"/>
  <c r="AD518" i="2"/>
  <c r="AE518" i="2"/>
  <c r="AF518" i="2"/>
  <c r="AG518" i="2"/>
  <c r="AH518" i="2"/>
  <c r="AC347" i="2"/>
  <c r="AD347" i="2"/>
  <c r="AE347" i="2"/>
  <c r="AF347" i="2"/>
  <c r="AG347" i="2"/>
  <c r="AH347" i="2"/>
  <c r="AC327" i="2"/>
  <c r="AD327" i="2"/>
  <c r="AE327" i="2"/>
  <c r="AF327" i="2"/>
  <c r="AG327" i="2"/>
  <c r="AH327" i="2"/>
  <c r="AC390" i="2"/>
  <c r="AD390" i="2"/>
  <c r="AE390" i="2"/>
  <c r="AF390" i="2"/>
  <c r="AG390" i="2"/>
  <c r="AH390" i="2"/>
  <c r="AC551" i="2"/>
  <c r="AD551" i="2"/>
  <c r="AE551" i="2"/>
  <c r="AF551" i="2"/>
  <c r="AG551" i="2"/>
  <c r="AH551" i="2"/>
  <c r="AC692" i="2"/>
  <c r="AD692" i="2"/>
  <c r="AE692" i="2"/>
  <c r="AF692" i="2"/>
  <c r="AG692" i="2"/>
  <c r="AH692" i="2"/>
  <c r="AC659" i="2"/>
  <c r="AD659" i="2"/>
  <c r="AE659" i="2"/>
  <c r="AF659" i="2"/>
  <c r="AG659" i="2"/>
  <c r="AH659" i="2"/>
  <c r="AC666" i="2"/>
  <c r="AD666" i="2"/>
  <c r="AE666" i="2"/>
  <c r="AF666" i="2"/>
  <c r="AG666" i="2"/>
  <c r="AH666" i="2"/>
  <c r="AC210" i="2"/>
  <c r="AD210" i="2"/>
  <c r="AE210" i="2"/>
  <c r="AF210" i="2"/>
  <c r="AG210" i="2"/>
  <c r="AH210" i="2"/>
  <c r="AC121" i="2"/>
  <c r="AD121" i="2"/>
  <c r="AE121" i="2"/>
  <c r="AF121" i="2"/>
  <c r="AG121" i="2"/>
  <c r="AH121" i="2"/>
  <c r="AC115" i="2"/>
  <c r="AD115" i="2"/>
  <c r="AE115" i="2"/>
  <c r="AF115" i="2"/>
  <c r="AG115" i="2"/>
  <c r="AH115" i="2"/>
  <c r="AC133" i="2"/>
  <c r="AD133" i="2"/>
  <c r="AE133" i="2"/>
  <c r="AF133" i="2"/>
  <c r="AG133" i="2"/>
  <c r="AH133" i="2"/>
  <c r="AC515" i="2"/>
  <c r="AD515" i="2"/>
  <c r="AE515" i="2"/>
  <c r="AF515" i="2"/>
  <c r="AG515" i="2"/>
  <c r="AH515" i="2"/>
  <c r="AC676" i="2"/>
  <c r="AD676" i="2"/>
  <c r="AE676" i="2"/>
  <c r="AF676" i="2"/>
  <c r="AG676" i="2"/>
  <c r="AH676" i="2"/>
  <c r="AC74" i="2"/>
  <c r="AD74" i="2"/>
  <c r="AE74" i="2"/>
  <c r="AF74" i="2"/>
  <c r="AG74" i="2"/>
  <c r="AH74" i="2"/>
  <c r="AC80" i="2"/>
  <c r="AD80" i="2"/>
  <c r="AE80" i="2"/>
  <c r="AF80" i="2"/>
  <c r="AG80" i="2"/>
  <c r="AH80" i="2"/>
  <c r="AC269" i="2"/>
  <c r="AD269" i="2"/>
  <c r="AE269" i="2"/>
  <c r="AF269" i="2"/>
  <c r="AG269" i="2"/>
  <c r="AH269" i="2"/>
  <c r="AC599" i="2"/>
  <c r="AD599" i="2"/>
  <c r="AE599" i="2"/>
  <c r="AF599" i="2"/>
  <c r="AG599" i="2"/>
  <c r="AH599" i="2"/>
  <c r="AC84" i="2"/>
  <c r="AD84" i="2"/>
  <c r="AE84" i="2"/>
  <c r="AF84" i="2"/>
  <c r="AG84" i="2"/>
  <c r="AH84" i="2"/>
  <c r="AC449" i="2"/>
  <c r="AD449" i="2"/>
  <c r="AE449" i="2"/>
  <c r="AF449" i="2"/>
  <c r="AG449" i="2"/>
  <c r="AH449" i="2"/>
  <c r="AC454" i="2"/>
  <c r="AD454" i="2"/>
  <c r="AE454" i="2"/>
  <c r="AF454" i="2"/>
  <c r="AG454" i="2"/>
  <c r="AH454" i="2"/>
  <c r="AC284" i="2"/>
  <c r="AD284" i="2"/>
  <c r="AE284" i="2"/>
  <c r="AF284" i="2"/>
  <c r="AG284" i="2"/>
  <c r="AH284" i="2"/>
  <c r="AC570" i="2"/>
  <c r="AD570" i="2"/>
  <c r="AE570" i="2"/>
  <c r="AF570" i="2"/>
  <c r="AG570" i="2"/>
  <c r="AH570" i="2"/>
  <c r="AC629" i="2"/>
  <c r="AD629" i="2"/>
  <c r="AE629" i="2"/>
  <c r="AF629" i="2"/>
  <c r="AG629" i="2"/>
  <c r="AH629" i="2"/>
  <c r="AC382" i="2"/>
  <c r="AD382" i="2"/>
  <c r="AE382" i="2"/>
  <c r="AF382" i="2"/>
  <c r="AG382" i="2"/>
  <c r="AH382" i="2"/>
  <c r="AC636" i="2"/>
  <c r="AD636" i="2"/>
  <c r="AE636" i="2"/>
  <c r="AF636" i="2"/>
  <c r="AG636" i="2"/>
  <c r="AH636" i="2"/>
  <c r="AC64" i="2"/>
  <c r="AD64" i="2"/>
  <c r="AE64" i="2"/>
  <c r="AF64" i="2"/>
  <c r="AG64" i="2"/>
  <c r="AH64" i="2"/>
  <c r="AC548" i="2"/>
  <c r="AD548" i="2"/>
  <c r="AE548" i="2"/>
  <c r="AF548" i="2"/>
  <c r="AG548" i="2"/>
  <c r="AH548" i="2"/>
  <c r="AC328" i="2"/>
  <c r="AD328" i="2"/>
  <c r="AE328" i="2"/>
  <c r="AF328" i="2"/>
  <c r="AG328" i="2"/>
  <c r="AH328" i="2"/>
  <c r="AC332" i="2"/>
  <c r="AD332" i="2"/>
  <c r="AE332" i="2"/>
  <c r="AF332" i="2"/>
  <c r="AG332" i="2"/>
  <c r="AH332" i="2"/>
  <c r="AC51" i="2"/>
  <c r="AD51" i="2"/>
  <c r="AE51" i="2"/>
  <c r="AF51" i="2"/>
  <c r="AG51" i="2"/>
  <c r="AH51" i="2"/>
  <c r="AC252" i="2"/>
  <c r="AD252" i="2"/>
  <c r="AE252" i="2"/>
  <c r="AF252" i="2"/>
  <c r="AG252" i="2"/>
  <c r="AH252" i="2"/>
  <c r="AC286" i="2"/>
  <c r="AD286" i="2"/>
  <c r="AE286" i="2"/>
  <c r="AF286" i="2"/>
  <c r="AG286" i="2"/>
  <c r="AH286" i="2"/>
  <c r="AC594" i="2"/>
  <c r="AD594" i="2"/>
  <c r="AE594" i="2"/>
  <c r="AF594" i="2"/>
  <c r="AG594" i="2"/>
  <c r="AH594" i="2"/>
  <c r="AC540" i="2"/>
  <c r="AD540" i="2"/>
  <c r="AE540" i="2"/>
  <c r="AF540" i="2"/>
  <c r="AG540" i="2"/>
  <c r="AH540" i="2"/>
  <c r="AC72" i="2"/>
  <c r="AD72" i="2"/>
  <c r="AE72" i="2"/>
  <c r="AF72" i="2"/>
  <c r="AG72" i="2"/>
  <c r="AH72" i="2"/>
  <c r="AC649" i="2"/>
  <c r="AD649" i="2"/>
  <c r="AE649" i="2"/>
  <c r="AF649" i="2"/>
  <c r="AG649" i="2"/>
  <c r="AH649" i="2"/>
  <c r="AC694" i="2"/>
  <c r="AD694" i="2"/>
  <c r="AE694" i="2"/>
  <c r="AF694" i="2"/>
  <c r="AG694" i="2"/>
  <c r="AH694" i="2"/>
  <c r="AC535" i="2"/>
  <c r="AD535" i="2"/>
  <c r="AE535" i="2"/>
  <c r="AF535" i="2"/>
  <c r="AG535" i="2"/>
  <c r="AH535" i="2"/>
  <c r="AC258" i="2"/>
  <c r="AD258" i="2"/>
  <c r="AE258" i="2"/>
  <c r="AF258" i="2"/>
  <c r="AG258" i="2"/>
  <c r="AH258" i="2"/>
  <c r="AC625" i="2"/>
  <c r="AD625" i="2"/>
  <c r="AE625" i="2"/>
  <c r="AF625" i="2"/>
  <c r="AG625" i="2"/>
  <c r="AH625" i="2"/>
  <c r="AC270" i="2"/>
  <c r="AD270" i="2"/>
  <c r="AE270" i="2"/>
  <c r="AF270" i="2"/>
  <c r="AG270" i="2"/>
  <c r="AH270" i="2"/>
  <c r="AC704" i="2"/>
  <c r="AD704" i="2"/>
  <c r="AE704" i="2"/>
  <c r="AF704" i="2"/>
  <c r="AG704" i="2"/>
  <c r="AH704" i="2"/>
  <c r="AC669" i="2"/>
  <c r="AD669" i="2"/>
  <c r="AE669" i="2"/>
  <c r="AF669" i="2"/>
  <c r="AG669" i="2"/>
  <c r="AH669" i="2"/>
  <c r="AC417" i="2"/>
  <c r="AD417" i="2"/>
  <c r="AE417" i="2"/>
  <c r="AF417" i="2"/>
  <c r="AG417" i="2"/>
  <c r="AH417" i="2"/>
  <c r="AC201" i="2"/>
  <c r="AD201" i="2"/>
  <c r="AE201" i="2"/>
  <c r="AF201" i="2"/>
  <c r="AG201" i="2"/>
  <c r="AH201" i="2"/>
  <c r="AC222" i="2"/>
  <c r="AD222" i="2"/>
  <c r="AE222" i="2"/>
  <c r="AF222" i="2"/>
  <c r="AG222" i="2"/>
  <c r="AH222" i="2"/>
  <c r="AC508" i="2"/>
  <c r="AD508" i="2"/>
  <c r="AE508" i="2"/>
  <c r="AF508" i="2"/>
  <c r="AG508" i="2"/>
  <c r="AH508" i="2"/>
  <c r="AC372" i="2"/>
  <c r="AD372" i="2"/>
  <c r="AE372" i="2"/>
  <c r="AF372" i="2"/>
  <c r="AG372" i="2"/>
  <c r="AH372" i="2"/>
  <c r="AC62" i="2"/>
  <c r="AD62" i="2"/>
  <c r="AE62" i="2"/>
  <c r="AF62" i="2"/>
  <c r="AG62" i="2"/>
  <c r="AH62" i="2"/>
  <c r="AC175" i="2"/>
  <c r="AD175" i="2"/>
  <c r="AE175" i="2"/>
  <c r="AF175" i="2"/>
  <c r="AG175" i="2"/>
  <c r="AH175" i="2"/>
  <c r="AC224" i="2"/>
  <c r="AD224" i="2"/>
  <c r="AE224" i="2"/>
  <c r="AF224" i="2"/>
  <c r="AG224" i="2"/>
  <c r="AH224" i="2"/>
  <c r="AC706" i="2"/>
  <c r="AD706" i="2"/>
  <c r="AE706" i="2"/>
  <c r="AF706" i="2"/>
  <c r="AG706" i="2"/>
  <c r="AH706" i="2"/>
  <c r="AC213" i="2"/>
  <c r="AD213" i="2"/>
  <c r="AE213" i="2"/>
  <c r="AF213" i="2"/>
  <c r="AG213" i="2"/>
  <c r="AH213" i="2"/>
  <c r="AC620" i="2"/>
  <c r="AD620" i="2"/>
  <c r="AE620" i="2"/>
  <c r="AF620" i="2"/>
  <c r="AG620" i="2"/>
  <c r="AH620" i="2"/>
  <c r="AC717" i="2"/>
  <c r="AD717" i="2"/>
  <c r="AE717" i="2"/>
  <c r="AF717" i="2"/>
  <c r="AG717" i="2"/>
  <c r="AH717" i="2"/>
  <c r="AC111" i="2"/>
  <c r="AD111" i="2"/>
  <c r="AE111" i="2"/>
  <c r="AF111" i="2"/>
  <c r="AG111" i="2"/>
  <c r="AH111" i="2"/>
  <c r="AC401" i="2"/>
  <c r="AD401" i="2"/>
  <c r="AE401" i="2"/>
  <c r="AF401" i="2"/>
  <c r="AG401" i="2"/>
  <c r="AH401" i="2"/>
  <c r="AC257" i="2"/>
  <c r="AD257" i="2"/>
  <c r="AE257" i="2"/>
  <c r="AF257" i="2"/>
  <c r="AG257" i="2"/>
  <c r="AH257" i="2"/>
  <c r="AC238" i="2"/>
  <c r="AD238" i="2"/>
  <c r="AE238" i="2"/>
  <c r="AF238" i="2"/>
  <c r="AG238" i="2"/>
  <c r="AH238" i="2"/>
  <c r="AC91" i="2"/>
  <c r="AD91" i="2"/>
  <c r="AE91" i="2"/>
  <c r="AF91" i="2"/>
  <c r="AG91" i="2"/>
  <c r="AH91" i="2"/>
  <c r="AC205" i="2"/>
  <c r="AD205" i="2"/>
  <c r="AE205" i="2"/>
  <c r="AF205" i="2"/>
  <c r="AG205" i="2"/>
  <c r="AH205" i="2"/>
  <c r="AC696" i="2"/>
  <c r="AD696" i="2"/>
  <c r="AE696" i="2"/>
  <c r="AF696" i="2"/>
  <c r="AG696" i="2"/>
  <c r="AH696" i="2"/>
  <c r="AC644" i="2"/>
  <c r="AD644" i="2"/>
  <c r="AE644" i="2"/>
  <c r="AF644" i="2"/>
  <c r="AG644" i="2"/>
  <c r="AH644" i="2"/>
  <c r="AC606" i="2"/>
  <c r="AD606" i="2"/>
  <c r="AE606" i="2"/>
  <c r="AF606" i="2"/>
  <c r="AG606" i="2"/>
  <c r="AH606" i="2"/>
  <c r="AC321" i="2"/>
  <c r="AD321" i="2"/>
  <c r="AE321" i="2"/>
  <c r="AF321" i="2"/>
  <c r="AG321" i="2"/>
  <c r="AH321" i="2"/>
  <c r="AC283" i="2"/>
  <c r="AD283" i="2"/>
  <c r="AE283" i="2"/>
  <c r="AF283" i="2"/>
  <c r="AG283" i="2"/>
  <c r="AH283" i="2"/>
  <c r="AC607" i="2"/>
  <c r="AD607" i="2"/>
  <c r="AE607" i="2"/>
  <c r="AF607" i="2"/>
  <c r="AG607" i="2"/>
  <c r="AH607" i="2"/>
  <c r="AC517" i="2"/>
  <c r="AD517" i="2"/>
  <c r="AE517" i="2"/>
  <c r="AF517" i="2"/>
  <c r="AG517" i="2"/>
  <c r="AH517" i="2"/>
  <c r="AC736" i="2"/>
  <c r="AD736" i="2"/>
  <c r="AE736" i="2"/>
  <c r="AF736" i="2"/>
  <c r="AG736" i="2"/>
  <c r="AH736" i="2"/>
  <c r="AC710" i="2"/>
  <c r="AD710" i="2"/>
  <c r="AE710" i="2"/>
  <c r="AF710" i="2"/>
  <c r="AG710" i="2"/>
  <c r="AH710" i="2"/>
  <c r="AC601" i="2"/>
  <c r="AD601" i="2"/>
  <c r="AE601" i="2"/>
  <c r="AF601" i="2"/>
  <c r="AG601" i="2"/>
  <c r="AH601" i="2"/>
  <c r="AC131" i="2"/>
  <c r="AD131" i="2"/>
  <c r="AE131" i="2"/>
  <c r="AF131" i="2"/>
  <c r="AG131" i="2"/>
  <c r="AH131" i="2"/>
  <c r="AC262" i="2"/>
  <c r="AD262" i="2"/>
  <c r="AE262" i="2"/>
  <c r="AF262" i="2"/>
  <c r="AG262" i="2"/>
  <c r="AH262" i="2"/>
  <c r="AC489" i="2"/>
  <c r="AD489" i="2"/>
  <c r="AE489" i="2"/>
  <c r="AF489" i="2"/>
  <c r="AG489" i="2"/>
  <c r="AH489" i="2"/>
  <c r="AC585" i="2"/>
  <c r="AD585" i="2"/>
  <c r="AE585" i="2"/>
  <c r="AF585" i="2"/>
  <c r="AG585" i="2"/>
  <c r="AH585" i="2"/>
  <c r="AC677" i="2"/>
  <c r="AD677" i="2"/>
  <c r="AE677" i="2"/>
  <c r="AF677" i="2"/>
  <c r="AG677" i="2"/>
  <c r="AH677" i="2"/>
  <c r="AC276" i="2"/>
  <c r="AD276" i="2"/>
  <c r="AE276" i="2"/>
  <c r="AF276" i="2"/>
  <c r="AG276" i="2"/>
  <c r="AH276" i="2"/>
  <c r="AC734" i="2"/>
  <c r="AD734" i="2"/>
  <c r="AE734" i="2"/>
  <c r="AF734" i="2"/>
  <c r="AG734" i="2"/>
  <c r="AH734" i="2"/>
  <c r="AC94" i="2"/>
  <c r="AD94" i="2"/>
  <c r="AE94" i="2"/>
  <c r="AF94" i="2"/>
  <c r="AG94" i="2"/>
  <c r="AH94" i="2"/>
  <c r="AC505" i="2"/>
  <c r="AD505" i="2"/>
  <c r="AE505" i="2"/>
  <c r="AF505" i="2"/>
  <c r="AG505" i="2"/>
  <c r="AH505" i="2"/>
  <c r="AC550" i="2"/>
  <c r="AD550" i="2"/>
  <c r="AE550" i="2"/>
  <c r="AF550" i="2"/>
  <c r="AG550" i="2"/>
  <c r="AH550" i="2"/>
  <c r="AC335" i="2"/>
  <c r="AD335" i="2"/>
  <c r="AE335" i="2"/>
  <c r="AF335" i="2"/>
  <c r="AG335" i="2"/>
  <c r="AH335" i="2"/>
  <c r="AC480" i="2"/>
  <c r="AD480" i="2"/>
  <c r="AE480" i="2"/>
  <c r="AF480" i="2"/>
  <c r="AG480" i="2"/>
  <c r="AH480" i="2"/>
  <c r="AC528" i="2"/>
  <c r="AD528" i="2"/>
  <c r="AE528" i="2"/>
  <c r="AF528" i="2"/>
  <c r="AG528" i="2"/>
  <c r="AH528" i="2"/>
  <c r="AC612" i="2"/>
  <c r="AD612" i="2"/>
  <c r="AE612" i="2"/>
  <c r="AF612" i="2"/>
  <c r="AG612" i="2"/>
  <c r="AH612" i="2"/>
  <c r="AC254" i="2"/>
  <c r="AD254" i="2"/>
  <c r="AE254" i="2"/>
  <c r="AF254" i="2"/>
  <c r="AG254" i="2"/>
  <c r="AH254" i="2"/>
  <c r="AC86" i="2"/>
  <c r="AD86" i="2"/>
  <c r="AE86" i="2"/>
  <c r="AF86" i="2"/>
  <c r="AG86" i="2"/>
  <c r="AH86" i="2"/>
  <c r="AC506" i="2"/>
  <c r="AD506" i="2"/>
  <c r="AE506" i="2"/>
  <c r="AF506" i="2"/>
  <c r="AG506" i="2"/>
  <c r="AH506" i="2"/>
  <c r="AC726" i="2"/>
  <c r="AD726" i="2"/>
  <c r="AE726" i="2"/>
  <c r="AF726" i="2"/>
  <c r="AG726" i="2"/>
  <c r="AH726" i="2"/>
  <c r="AC698" i="2"/>
  <c r="AD698" i="2"/>
  <c r="AE698" i="2"/>
  <c r="AF698" i="2"/>
  <c r="AG698" i="2"/>
  <c r="AH698" i="2"/>
  <c r="AC520" i="2"/>
  <c r="AD520" i="2"/>
  <c r="AE520" i="2"/>
  <c r="AF520" i="2"/>
  <c r="AG520" i="2"/>
  <c r="AH520" i="2"/>
  <c r="AC702" i="2"/>
  <c r="AD702" i="2"/>
  <c r="AE702" i="2"/>
  <c r="AF702" i="2"/>
  <c r="AG702" i="2"/>
  <c r="AH702" i="2"/>
  <c r="AC451" i="2"/>
  <c r="AD451" i="2"/>
  <c r="AE451" i="2"/>
  <c r="AF451" i="2"/>
  <c r="AG451" i="2"/>
  <c r="AH451" i="2"/>
  <c r="AC428" i="2"/>
  <c r="AD428" i="2"/>
  <c r="AE428" i="2"/>
  <c r="AF428" i="2"/>
  <c r="AG428" i="2"/>
  <c r="AH428" i="2"/>
  <c r="AC522" i="2"/>
  <c r="AD522" i="2"/>
  <c r="AE522" i="2"/>
  <c r="AF522" i="2"/>
  <c r="AG522" i="2"/>
  <c r="AH522" i="2"/>
  <c r="AC184" i="2"/>
  <c r="AD184" i="2"/>
  <c r="AE184" i="2"/>
  <c r="AF184" i="2"/>
  <c r="AG184" i="2"/>
  <c r="AH184" i="2"/>
  <c r="AC310" i="2"/>
  <c r="AD310" i="2"/>
  <c r="AE310" i="2"/>
  <c r="AF310" i="2"/>
  <c r="AG310" i="2"/>
  <c r="AH310" i="2"/>
  <c r="AC713" i="2"/>
  <c r="AD713" i="2"/>
  <c r="AE713" i="2"/>
  <c r="AF713" i="2"/>
  <c r="AG713" i="2"/>
  <c r="AH713" i="2"/>
  <c r="AC388" i="2"/>
  <c r="AD388" i="2"/>
  <c r="AE388" i="2"/>
  <c r="AF388" i="2"/>
  <c r="AG388" i="2"/>
  <c r="AH388" i="2"/>
  <c r="AC242" i="2"/>
  <c r="AD242" i="2"/>
  <c r="AE242" i="2"/>
  <c r="AF242" i="2"/>
  <c r="AG242" i="2"/>
  <c r="AH242" i="2"/>
  <c r="AC566" i="2"/>
  <c r="AD566" i="2"/>
  <c r="AE566" i="2"/>
  <c r="AF566" i="2"/>
  <c r="AG566" i="2"/>
  <c r="AH566" i="2"/>
  <c r="AC245" i="2"/>
  <c r="AD245" i="2"/>
  <c r="AE245" i="2"/>
  <c r="AF245" i="2"/>
  <c r="AG245" i="2"/>
  <c r="AH245" i="2"/>
  <c r="AC493" i="2"/>
  <c r="AD493" i="2"/>
  <c r="AE493" i="2"/>
  <c r="AF493" i="2"/>
  <c r="AG493" i="2"/>
  <c r="AH493" i="2"/>
  <c r="AC85" i="2"/>
  <c r="AD85" i="2"/>
  <c r="AE85" i="2"/>
  <c r="AF85" i="2"/>
  <c r="AG85" i="2"/>
  <c r="AH85" i="2"/>
  <c r="AC650" i="2"/>
  <c r="AD650" i="2"/>
  <c r="AE650" i="2"/>
  <c r="AF650" i="2"/>
  <c r="AG650" i="2"/>
  <c r="AH650" i="2"/>
  <c r="AC571" i="2"/>
  <c r="AD571" i="2"/>
  <c r="AE571" i="2"/>
  <c r="AF571" i="2"/>
  <c r="AG571" i="2"/>
  <c r="AH571" i="2"/>
  <c r="AC311" i="2"/>
  <c r="AD311" i="2"/>
  <c r="AE311" i="2"/>
  <c r="AF311" i="2"/>
  <c r="AG311" i="2"/>
  <c r="AH311" i="2"/>
  <c r="AC364" i="2"/>
  <c r="AD364" i="2"/>
  <c r="AE364" i="2"/>
  <c r="AF364" i="2"/>
  <c r="AG364" i="2"/>
  <c r="AH364" i="2"/>
  <c r="AC196" i="2"/>
  <c r="AD196" i="2"/>
  <c r="AE196" i="2"/>
  <c r="AF196" i="2"/>
  <c r="AG196" i="2"/>
  <c r="AH196" i="2"/>
  <c r="AC345" i="2"/>
  <c r="AD345" i="2"/>
  <c r="AE345" i="2"/>
  <c r="AF345" i="2"/>
  <c r="AG345" i="2"/>
  <c r="AH345" i="2"/>
  <c r="AC398" i="2"/>
  <c r="AD398" i="2"/>
  <c r="AE398" i="2"/>
  <c r="AF398" i="2"/>
  <c r="AG398" i="2"/>
  <c r="AH398" i="2"/>
  <c r="AC293" i="2"/>
  <c r="AD293" i="2"/>
  <c r="AE293" i="2"/>
  <c r="AF293" i="2"/>
  <c r="AG293" i="2"/>
  <c r="AH293" i="2"/>
  <c r="AC259" i="2"/>
  <c r="AD259" i="2"/>
  <c r="AE259" i="2"/>
  <c r="AF259" i="2"/>
  <c r="AG259" i="2"/>
  <c r="AH259" i="2"/>
  <c r="AC473" i="2"/>
  <c r="AD473" i="2"/>
  <c r="AE473" i="2"/>
  <c r="AF473" i="2"/>
  <c r="AG473" i="2"/>
  <c r="AH473" i="2"/>
  <c r="AC583" i="2"/>
  <c r="AD583" i="2"/>
  <c r="AE583" i="2"/>
  <c r="AF583" i="2"/>
  <c r="AG583" i="2"/>
  <c r="AH583" i="2"/>
  <c r="AC155" i="2"/>
  <c r="AD155" i="2"/>
  <c r="AE155" i="2"/>
  <c r="AF155" i="2"/>
  <c r="AG155" i="2"/>
  <c r="AH155" i="2"/>
  <c r="AC446" i="2"/>
  <c r="AD446" i="2"/>
  <c r="AE446" i="2"/>
  <c r="AF446" i="2"/>
  <c r="AG446" i="2"/>
  <c r="AH446" i="2"/>
  <c r="AC610" i="2"/>
  <c r="AD610" i="2"/>
  <c r="AE610" i="2"/>
  <c r="AF610" i="2"/>
  <c r="AG610" i="2"/>
  <c r="AH610" i="2"/>
  <c r="AC318" i="2"/>
  <c r="AD318" i="2"/>
  <c r="AE318" i="2"/>
  <c r="AF318" i="2"/>
  <c r="AG318" i="2"/>
  <c r="AH318" i="2"/>
  <c r="AC613" i="2"/>
  <c r="AD613" i="2"/>
  <c r="AE613" i="2"/>
  <c r="AF613" i="2"/>
  <c r="AG613" i="2"/>
  <c r="AH613" i="2"/>
  <c r="AC379" i="2"/>
  <c r="AD379" i="2"/>
  <c r="AE379" i="2"/>
  <c r="AF379" i="2"/>
  <c r="AG379" i="2"/>
  <c r="AH379" i="2"/>
  <c r="AC582" i="2"/>
  <c r="AD582" i="2"/>
  <c r="AE582" i="2"/>
  <c r="AF582" i="2"/>
  <c r="AG582" i="2"/>
  <c r="AH582" i="2"/>
  <c r="AC693" i="2"/>
  <c r="AD693" i="2"/>
  <c r="AE693" i="2"/>
  <c r="AF693" i="2"/>
  <c r="AG693" i="2"/>
  <c r="AH693" i="2"/>
  <c r="AC281" i="2"/>
  <c r="AD281" i="2"/>
  <c r="AE281" i="2"/>
  <c r="AF281" i="2"/>
  <c r="AG281" i="2"/>
  <c r="AH281" i="2"/>
  <c r="AC394" i="2"/>
  <c r="AD394" i="2"/>
  <c r="AE394" i="2"/>
  <c r="AF394" i="2"/>
  <c r="AG394" i="2"/>
  <c r="AH394" i="2"/>
  <c r="AC731" i="2"/>
  <c r="AD731" i="2"/>
  <c r="AE731" i="2"/>
  <c r="AF731" i="2"/>
  <c r="AG731" i="2"/>
  <c r="AH731" i="2"/>
  <c r="AC687" i="2"/>
  <c r="AD687" i="2"/>
  <c r="AE687" i="2"/>
  <c r="AF687" i="2"/>
  <c r="AG687" i="2"/>
  <c r="AH687" i="2"/>
  <c r="AC212" i="2"/>
  <c r="AD212" i="2"/>
  <c r="AE212" i="2"/>
  <c r="AF212" i="2"/>
  <c r="AG212" i="2"/>
  <c r="AH212" i="2"/>
  <c r="AC682" i="2"/>
  <c r="AD682" i="2"/>
  <c r="AE682" i="2"/>
  <c r="AF682" i="2"/>
  <c r="AG682" i="2"/>
  <c r="AH682" i="2"/>
  <c r="AC626" i="2"/>
  <c r="AD626" i="2"/>
  <c r="AE626" i="2"/>
  <c r="AF626" i="2"/>
  <c r="AG626" i="2"/>
  <c r="AH626" i="2"/>
  <c r="AC523" i="2"/>
  <c r="AD523" i="2"/>
  <c r="AE523" i="2"/>
  <c r="AF523" i="2"/>
  <c r="AG523" i="2"/>
  <c r="AH523" i="2"/>
  <c r="AC602" i="2"/>
  <c r="AD602" i="2"/>
  <c r="AE602" i="2"/>
  <c r="AF602" i="2"/>
  <c r="AG602" i="2"/>
  <c r="AH602" i="2"/>
  <c r="AC557" i="2"/>
  <c r="AD557" i="2"/>
  <c r="AE557" i="2"/>
  <c r="AF557" i="2"/>
  <c r="AG557" i="2"/>
  <c r="AH557" i="2"/>
  <c r="AC679" i="2"/>
  <c r="AD679" i="2"/>
  <c r="AE679" i="2"/>
  <c r="AF679" i="2"/>
  <c r="AG679" i="2"/>
  <c r="AH679" i="2"/>
  <c r="AC476" i="2"/>
  <c r="AD476" i="2"/>
  <c r="AE476" i="2"/>
  <c r="AF476" i="2"/>
  <c r="AG476" i="2"/>
  <c r="AH476" i="2"/>
  <c r="AC282" i="2"/>
  <c r="AD282" i="2"/>
  <c r="AE282" i="2"/>
  <c r="AF282" i="2"/>
  <c r="AG282" i="2"/>
  <c r="AH282" i="2"/>
  <c r="AC652" i="2"/>
  <c r="AD652" i="2"/>
  <c r="AE652" i="2"/>
  <c r="AF652" i="2"/>
  <c r="AG652" i="2"/>
  <c r="AH652" i="2"/>
  <c r="AC660" i="2"/>
  <c r="AD660" i="2"/>
  <c r="AE660" i="2"/>
  <c r="AF660" i="2"/>
  <c r="AG660" i="2"/>
  <c r="AH660" i="2"/>
  <c r="AC699" i="2"/>
  <c r="AD699" i="2"/>
  <c r="AE699" i="2"/>
  <c r="AF699" i="2"/>
  <c r="AG699" i="2"/>
  <c r="AH699" i="2"/>
  <c r="AC509" i="2"/>
  <c r="AD509" i="2"/>
  <c r="AE509" i="2"/>
  <c r="AF509" i="2"/>
  <c r="AG509" i="2"/>
  <c r="AH509" i="2"/>
  <c r="AC556" i="2"/>
  <c r="AD556" i="2"/>
  <c r="AE556" i="2"/>
  <c r="AF556" i="2"/>
  <c r="AG556" i="2"/>
  <c r="AH556" i="2"/>
  <c r="AC729" i="2"/>
  <c r="AD729" i="2"/>
  <c r="AE729" i="2"/>
  <c r="AF729" i="2"/>
  <c r="AG729" i="2"/>
  <c r="AH729" i="2"/>
  <c r="AC681" i="2"/>
  <c r="AD681" i="2"/>
  <c r="AE681" i="2"/>
  <c r="AF681" i="2"/>
  <c r="AG681" i="2"/>
  <c r="AH681" i="2"/>
  <c r="AC529" i="2"/>
  <c r="AD529" i="2"/>
  <c r="AE529" i="2"/>
  <c r="AF529" i="2"/>
  <c r="AG529" i="2"/>
  <c r="AH529" i="2"/>
  <c r="AC690" i="2"/>
  <c r="AD690" i="2"/>
  <c r="AE690" i="2"/>
  <c r="AF690" i="2"/>
  <c r="AG690" i="2"/>
  <c r="AH690" i="2"/>
  <c r="AC674" i="2"/>
  <c r="AD674" i="2"/>
  <c r="AE674" i="2"/>
  <c r="AF674" i="2"/>
  <c r="AG674" i="2"/>
  <c r="AH674" i="2"/>
  <c r="AC689" i="2"/>
  <c r="AD689" i="2"/>
  <c r="AE689" i="2"/>
  <c r="AF689" i="2"/>
  <c r="AG689" i="2"/>
  <c r="AH689" i="2"/>
  <c r="AC709" i="2"/>
  <c r="AD709" i="2"/>
  <c r="AE709" i="2"/>
  <c r="AF709" i="2"/>
  <c r="AG709" i="2"/>
  <c r="AH709" i="2"/>
  <c r="AC695" i="2"/>
  <c r="AD695" i="2"/>
  <c r="AE695" i="2"/>
  <c r="AF695" i="2"/>
  <c r="AG695" i="2"/>
  <c r="AH695" i="2"/>
  <c r="AC733" i="2"/>
  <c r="AD733" i="2"/>
  <c r="AE733" i="2"/>
  <c r="AF733" i="2"/>
  <c r="AG733" i="2"/>
  <c r="AH733" i="2"/>
  <c r="AC728" i="2"/>
  <c r="AD728" i="2"/>
  <c r="AE728" i="2"/>
  <c r="AF728" i="2"/>
  <c r="AG728" i="2"/>
  <c r="AH728" i="2"/>
  <c r="AC637" i="2"/>
  <c r="AD637" i="2"/>
  <c r="AE637" i="2"/>
  <c r="AF637" i="2"/>
  <c r="AG637" i="2"/>
  <c r="AH637" i="2"/>
  <c r="AC727" i="2"/>
  <c r="AD727" i="2"/>
  <c r="AE727" i="2"/>
  <c r="AF727" i="2"/>
  <c r="AG727" i="2"/>
  <c r="AH727" i="2"/>
  <c r="AC678" i="2"/>
  <c r="AD678" i="2"/>
  <c r="AE678" i="2"/>
  <c r="AF678" i="2"/>
  <c r="AG678" i="2"/>
  <c r="AH678" i="2"/>
  <c r="AC714" i="2"/>
  <c r="AD714" i="2"/>
  <c r="AE714" i="2"/>
  <c r="AF714" i="2"/>
  <c r="AG714" i="2"/>
  <c r="AH714" i="2"/>
  <c r="AC737" i="2"/>
  <c r="AD737" i="2"/>
  <c r="AE737" i="2"/>
  <c r="AF737" i="2"/>
  <c r="AG737" i="2"/>
  <c r="AH737" i="2"/>
  <c r="AD622" i="2"/>
  <c r="AE622" i="2"/>
  <c r="AF622" i="2"/>
  <c r="AG622" i="2"/>
  <c r="AH622" i="2"/>
  <c r="AC622" i="2"/>
  <c r="U622" i="2"/>
  <c r="U475" i="2"/>
  <c r="U490" i="2"/>
  <c r="U81" i="2"/>
  <c r="U234" i="2"/>
  <c r="U348" i="2"/>
  <c r="U344" i="2"/>
  <c r="U331" i="2"/>
  <c r="U503" i="2"/>
  <c r="U608" i="2"/>
  <c r="U160" i="2"/>
  <c r="U337" i="2"/>
  <c r="U130" i="2"/>
  <c r="U654" i="2"/>
  <c r="U161" i="2"/>
  <c r="U419" i="2"/>
  <c r="U588" i="2"/>
  <c r="U621" i="2"/>
  <c r="U53" i="2"/>
  <c r="U406" i="2"/>
  <c r="U435" i="2"/>
  <c r="U368" i="2"/>
  <c r="U369" i="2"/>
  <c r="U247" i="2"/>
  <c r="U553" i="2"/>
  <c r="U567" i="2"/>
  <c r="U116" i="2"/>
  <c r="U319" i="2"/>
  <c r="U127" i="2"/>
  <c r="U590" i="2"/>
  <c r="U383" i="2"/>
  <c r="U703" i="2"/>
  <c r="U168" i="2"/>
  <c r="U711" i="2"/>
  <c r="U444" i="2"/>
  <c r="U78" i="2"/>
  <c r="U16" i="2"/>
  <c r="U378" i="2"/>
  <c r="U297" i="2"/>
  <c r="U673" i="2"/>
  <c r="U371" i="2"/>
  <c r="U47" i="2"/>
  <c r="U492" i="2"/>
  <c r="U484" i="2"/>
  <c r="U389" i="2"/>
  <c r="U216" i="2"/>
  <c r="U193" i="2"/>
  <c r="U463" i="2"/>
  <c r="U605" i="2"/>
  <c r="U288" i="2"/>
  <c r="U353" i="2"/>
  <c r="U291" i="2"/>
  <c r="U424" i="2"/>
  <c r="U498" i="2"/>
  <c r="U195" i="2"/>
  <c r="U338" i="2"/>
  <c r="U156" i="2"/>
  <c r="U466" i="2"/>
  <c r="U287" i="2"/>
  <c r="U447" i="2"/>
  <c r="U478" i="2"/>
  <c r="U301" i="2"/>
  <c r="U197" i="2"/>
  <c r="U360" i="2"/>
  <c r="U312" i="2"/>
  <c r="U100" i="2"/>
  <c r="U354" i="2"/>
  <c r="U298" i="2"/>
  <c r="U294" i="2"/>
  <c r="U365" i="2"/>
  <c r="U122" i="2"/>
  <c r="U539" i="2"/>
  <c r="U543" i="2"/>
  <c r="U185" i="2"/>
  <c r="U414" i="2"/>
  <c r="U112" i="2"/>
  <c r="U89" i="2"/>
  <c r="U214" i="2"/>
  <c r="U628" i="2"/>
  <c r="U40" i="2"/>
  <c r="U140" i="2"/>
  <c r="U244" i="2"/>
  <c r="U333" i="2"/>
  <c r="U465" i="2"/>
  <c r="U37" i="2"/>
  <c r="U536" i="2"/>
  <c r="U438" i="2"/>
  <c r="U218" i="2"/>
  <c r="U380" i="2"/>
  <c r="U154" i="2"/>
  <c r="U340" i="2"/>
  <c r="U90" i="2"/>
  <c r="U264" i="2"/>
  <c r="U320" i="2"/>
  <c r="U483" i="2"/>
  <c r="U174" i="2"/>
  <c r="U375" i="2"/>
  <c r="U357" i="2"/>
  <c r="U88" i="2"/>
  <c r="U655" i="2"/>
  <c r="U219" i="2"/>
  <c r="U104" i="2"/>
  <c r="U670" i="2"/>
  <c r="U339" i="2"/>
  <c r="U28" i="2"/>
  <c r="U455" i="2"/>
  <c r="U39" i="2"/>
  <c r="U13" i="2"/>
  <c r="U533" i="2"/>
  <c r="U667" i="2"/>
  <c r="U377" i="2"/>
  <c r="U501" i="2"/>
  <c r="U343" i="2"/>
  <c r="U204" i="2"/>
  <c r="U721" i="2"/>
  <c r="U18" i="2"/>
  <c r="U350" i="2"/>
  <c r="U132" i="2"/>
  <c r="U292" i="2"/>
  <c r="U67" i="2"/>
  <c r="U77" i="2"/>
  <c r="U555" i="2"/>
  <c r="U627" i="2"/>
  <c r="U79" i="2"/>
  <c r="U325" i="2"/>
  <c r="U285" i="2"/>
  <c r="U275" i="2"/>
  <c r="U453" i="2"/>
  <c r="U123" i="2"/>
  <c r="U426" i="2"/>
  <c r="U19" i="2"/>
  <c r="U215" i="2"/>
  <c r="U157" i="2"/>
  <c r="U485" i="2"/>
  <c r="U632" i="2"/>
  <c r="U358" i="2"/>
  <c r="U684" i="2"/>
  <c r="U356" i="2"/>
  <c r="U410" i="2"/>
  <c r="U665" i="2"/>
  <c r="U355" i="2"/>
  <c r="U206" i="2"/>
  <c r="U412" i="2"/>
  <c r="U20" i="2"/>
  <c r="U595" i="2"/>
  <c r="U329" i="2"/>
  <c r="U470" i="2"/>
  <c r="U420" i="2"/>
  <c r="U513" i="2"/>
  <c r="U653" i="2"/>
  <c r="U179" i="2"/>
  <c r="U108" i="2"/>
  <c r="U145" i="2"/>
  <c r="U189" i="2"/>
  <c r="U471" i="2"/>
  <c r="U22" i="2"/>
  <c r="U153" i="2"/>
  <c r="U400" i="2"/>
  <c r="U411" i="2"/>
  <c r="U229" i="2"/>
  <c r="U502" i="2"/>
  <c r="U724" i="2"/>
  <c r="U499" i="2"/>
  <c r="U248" i="2"/>
  <c r="U647" i="2"/>
  <c r="U373" i="2"/>
  <c r="U69" i="2"/>
  <c r="U316" i="2"/>
  <c r="U65" i="2"/>
  <c r="U516" i="2"/>
  <c r="U530" i="2"/>
  <c r="U534" i="2"/>
  <c r="U537" i="2"/>
  <c r="U467" i="2"/>
  <c r="U586" i="2"/>
  <c r="U192" i="2"/>
  <c r="U226" i="2"/>
  <c r="U57" i="2"/>
  <c r="U639" i="2"/>
  <c r="U574" i="2"/>
  <c r="U309" i="2"/>
  <c r="U697" i="2"/>
  <c r="U671" i="2"/>
  <c r="U616" i="2"/>
  <c r="U422" i="2"/>
  <c r="U5" i="2"/>
  <c r="U176" i="2"/>
  <c r="U477" i="2"/>
  <c r="U29" i="2"/>
  <c r="U173" i="2"/>
  <c r="U554" i="2"/>
  <c r="U675" i="2"/>
  <c r="U303" i="2"/>
  <c r="U200" i="2"/>
  <c r="U511" i="2"/>
  <c r="U614" i="2"/>
  <c r="U561" i="2"/>
  <c r="U342" i="2"/>
  <c r="U44" i="2"/>
  <c r="U181" i="2"/>
  <c r="U87" i="2"/>
  <c r="U405" i="2"/>
  <c r="U434" i="2"/>
  <c r="U688" i="2"/>
  <c r="U633" i="2"/>
  <c r="U658" i="2"/>
  <c r="U250" i="2"/>
  <c r="U497" i="2"/>
  <c r="U415" i="2"/>
  <c r="U295" i="2"/>
  <c r="U615" i="2"/>
  <c r="U55" i="2"/>
  <c r="U436" i="2"/>
  <c r="U427" i="2"/>
  <c r="U147" i="2"/>
  <c r="U82" i="2"/>
  <c r="U445" i="2"/>
  <c r="U188" i="2"/>
  <c r="U271" i="2"/>
  <c r="U137" i="2"/>
  <c r="U306" i="2"/>
  <c r="U106" i="2"/>
  <c r="U220" i="2"/>
  <c r="U568" i="2"/>
  <c r="U71" i="2"/>
  <c r="U624" i="2"/>
  <c r="U393" i="2"/>
  <c r="U139" i="2"/>
  <c r="U267" i="2"/>
  <c r="U35" i="2"/>
  <c r="U208" i="2"/>
  <c r="U668" i="2"/>
  <c r="U381" i="2"/>
  <c r="U532" i="2"/>
  <c r="U11" i="2"/>
  <c r="U547" i="2"/>
  <c r="U314" i="2"/>
  <c r="U265" i="2"/>
  <c r="U514" i="2"/>
  <c r="U409" i="2"/>
  <c r="U110" i="2"/>
  <c r="U170" i="2"/>
  <c r="U423" i="2"/>
  <c r="U36" i="2"/>
  <c r="U359" i="2"/>
  <c r="U107" i="2"/>
  <c r="U120" i="2"/>
  <c r="U597" i="2"/>
  <c r="U580" i="2"/>
  <c r="U439" i="2"/>
  <c r="U416" i="2"/>
  <c r="U391" i="2"/>
  <c r="U50" i="2"/>
  <c r="U638" i="2"/>
  <c r="U38" i="2"/>
  <c r="U324" i="2"/>
  <c r="U440" i="2"/>
  <c r="U59" i="2"/>
  <c r="U708" i="2"/>
  <c r="U421" i="2"/>
  <c r="U385" i="2"/>
  <c r="U604" i="2"/>
  <c r="U418" i="2"/>
  <c r="U49" i="2"/>
  <c r="U524" i="2"/>
  <c r="U715" i="2"/>
  <c r="U591" i="2"/>
  <c r="U109" i="2"/>
  <c r="U240" i="2"/>
  <c r="U487" i="2"/>
  <c r="U408" i="2"/>
  <c r="U448" i="2"/>
  <c r="U429" i="2"/>
  <c r="U253" i="2"/>
  <c r="U352" i="2"/>
  <c r="U370" i="2"/>
  <c r="U198" i="2"/>
  <c r="U538" i="2"/>
  <c r="U21" i="2"/>
  <c r="U119" i="2"/>
  <c r="U315" i="2"/>
  <c r="U479" i="2"/>
  <c r="U25" i="2"/>
  <c r="U730" i="2"/>
  <c r="U563" i="2"/>
  <c r="U457" i="2"/>
  <c r="U164" i="2"/>
  <c r="U169" i="2"/>
  <c r="U460" i="2"/>
  <c r="U384" i="2"/>
  <c r="U256" i="2"/>
  <c r="U486" i="2"/>
  <c r="U54" i="2"/>
  <c r="U96" i="2"/>
  <c r="U148" i="2"/>
  <c r="U617" i="2"/>
  <c r="U4" i="2"/>
  <c r="U149" i="2"/>
  <c r="U491" i="2"/>
  <c r="U68" i="2"/>
  <c r="U159" i="2"/>
  <c r="U97" i="2"/>
  <c r="U361" i="2"/>
  <c r="U661" i="2"/>
  <c r="U203" i="2"/>
  <c r="U186" i="2"/>
  <c r="U494" i="2"/>
  <c r="U178" i="2"/>
  <c r="U559" i="2"/>
  <c r="U691" i="2"/>
  <c r="U118" i="2"/>
  <c r="U76" i="2"/>
  <c r="U363" i="2"/>
  <c r="U239" i="2"/>
  <c r="U3" i="2"/>
  <c r="U299" i="2"/>
  <c r="U450" i="2"/>
  <c r="U349" i="2"/>
  <c r="U565" i="2"/>
  <c r="U66" i="2"/>
  <c r="U138" i="2"/>
  <c r="U527" i="2"/>
  <c r="U32" i="2"/>
  <c r="U685" i="2"/>
  <c r="U367" i="2"/>
  <c r="U255" i="2"/>
  <c r="U241" i="2"/>
  <c r="U278" i="2"/>
  <c r="U52" i="2"/>
  <c r="U395" i="2"/>
  <c r="U180" i="2"/>
  <c r="U124" i="2"/>
  <c r="U641" i="2"/>
  <c r="U326" i="2"/>
  <c r="U126" i="2"/>
  <c r="U512" i="2"/>
  <c r="U402" i="2"/>
  <c r="U545" i="2"/>
  <c r="U519" i="2"/>
  <c r="U58" i="2"/>
  <c r="U634" i="2"/>
  <c r="U182" i="2"/>
  <c r="U277" i="2"/>
  <c r="U102" i="2"/>
  <c r="U163" i="2"/>
  <c r="U302" i="2"/>
  <c r="U166" i="2"/>
  <c r="U46" i="2"/>
  <c r="U623" i="2"/>
  <c r="U304" i="2"/>
  <c r="U403" i="2"/>
  <c r="U151" i="2"/>
  <c r="U187" i="2"/>
  <c r="U152" i="2"/>
  <c r="U92" i="2"/>
  <c r="U33" i="2"/>
  <c r="U683" i="2"/>
  <c r="U221" i="2"/>
  <c r="U63" i="2"/>
  <c r="U167" i="2"/>
  <c r="U452" i="2"/>
  <c r="U129" i="2"/>
  <c r="U2" i="2"/>
  <c r="U631" i="2"/>
  <c r="U495" i="2"/>
  <c r="U171" i="2"/>
  <c r="U461" i="2"/>
  <c r="U48" i="2"/>
  <c r="U31" i="2"/>
  <c r="U404" i="2"/>
  <c r="U117" i="2"/>
  <c r="U42" i="2"/>
  <c r="U376" i="2"/>
  <c r="U83" i="2"/>
  <c r="U273" i="2"/>
  <c r="U712" i="2"/>
  <c r="U732" i="2"/>
  <c r="U7" i="2"/>
  <c r="U183" i="2"/>
  <c r="U587" i="2"/>
  <c r="U584" i="2"/>
  <c r="U199" i="2"/>
  <c r="U146" i="2"/>
  <c r="U413" i="2"/>
  <c r="U468" i="2"/>
  <c r="U603" i="2"/>
  <c r="U437" i="2"/>
  <c r="U504" i="2"/>
  <c r="U98" i="2"/>
  <c r="U23" i="2"/>
  <c r="U209" i="2"/>
  <c r="U114" i="2"/>
  <c r="U211" i="2"/>
  <c r="U99" i="2"/>
  <c r="U41" i="2"/>
  <c r="U251" i="2"/>
  <c r="U441" i="2"/>
  <c r="U521" i="2"/>
  <c r="U577" i="2"/>
  <c r="U17" i="2"/>
  <c r="U341" i="2"/>
  <c r="U336" i="2"/>
  <c r="U552" i="2"/>
  <c r="U686" i="2"/>
  <c r="U235" i="2"/>
  <c r="U8" i="2"/>
  <c r="U191" i="2"/>
  <c r="U656" i="2"/>
  <c r="U707" i="2"/>
  <c r="U141" i="2"/>
  <c r="U651" i="2"/>
  <c r="U664" i="2"/>
  <c r="U462" i="2"/>
  <c r="U496" i="2"/>
  <c r="U507" i="2"/>
  <c r="U576" i="2"/>
  <c r="U14" i="2"/>
  <c r="U27" i="2"/>
  <c r="U396" i="2"/>
  <c r="U323" i="2"/>
  <c r="U290" i="2"/>
  <c r="U177" i="2"/>
  <c r="U672" i="2"/>
  <c r="U61" i="2"/>
  <c r="U433" i="2"/>
  <c r="U231" i="2"/>
  <c r="U228" i="2"/>
  <c r="U443" i="2"/>
  <c r="U243" i="2"/>
  <c r="U15" i="2"/>
  <c r="U24" i="2"/>
  <c r="U136" i="2"/>
  <c r="U472" i="2"/>
  <c r="U564" i="2"/>
  <c r="U609" i="2"/>
  <c r="U268" i="2"/>
  <c r="U6" i="2"/>
  <c r="U526" i="2"/>
  <c r="U150" i="2"/>
  <c r="U217" i="2"/>
  <c r="U474" i="2"/>
  <c r="U399" i="2"/>
  <c r="U272" i="2"/>
  <c r="U230" i="2"/>
  <c r="U279" i="2"/>
  <c r="U207" i="2"/>
  <c r="U387" i="2"/>
  <c r="U719" i="2"/>
  <c r="U701" i="2"/>
  <c r="U93" i="2"/>
  <c r="U663" i="2"/>
  <c r="U442" i="2"/>
  <c r="U162" i="2"/>
  <c r="U642" i="2"/>
  <c r="U233" i="2"/>
  <c r="U618" i="2"/>
  <c r="U546" i="2"/>
  <c r="U143" i="2"/>
  <c r="U531" i="2"/>
  <c r="U9" i="2"/>
  <c r="U593" i="2"/>
  <c r="U488" i="2"/>
  <c r="U10" i="2"/>
  <c r="U263" i="2"/>
  <c r="U640" i="2"/>
  <c r="U103" i="2"/>
  <c r="U500" i="2"/>
  <c r="U464" i="2"/>
  <c r="U172" i="2"/>
  <c r="U142" i="2"/>
  <c r="U425" i="2"/>
  <c r="U135" i="2"/>
  <c r="U648" i="2"/>
  <c r="U630" i="2"/>
  <c r="U12" i="2"/>
  <c r="U165" i="2"/>
  <c r="U705" i="2"/>
  <c r="U407" i="2"/>
  <c r="U280" i="2"/>
  <c r="U305" i="2"/>
  <c r="U330" i="2"/>
  <c r="U525" i="2"/>
  <c r="U95" i="2"/>
  <c r="U725" i="2"/>
  <c r="U30" i="2"/>
  <c r="U643" i="2"/>
  <c r="U542" i="2"/>
  <c r="U662" i="2"/>
  <c r="U723" i="2"/>
  <c r="U611" i="2"/>
  <c r="U300" i="2"/>
  <c r="U366" i="2"/>
  <c r="U227" i="2"/>
  <c r="U223" i="2"/>
  <c r="U134" i="2"/>
  <c r="U296" i="2"/>
  <c r="U308" i="2"/>
  <c r="U266" i="2"/>
  <c r="U346" i="2"/>
  <c r="U105" i="2"/>
  <c r="U274" i="2"/>
  <c r="U313" i="2"/>
  <c r="U592" i="2"/>
  <c r="U716" i="2"/>
  <c r="U249" i="2"/>
  <c r="U581" i="2"/>
  <c r="U144" i="2"/>
  <c r="U334" i="2"/>
  <c r="U645" i="2"/>
  <c r="U26" i="2"/>
  <c r="U45" i="2"/>
  <c r="U34" i="2"/>
  <c r="U56" i="2"/>
  <c r="U720" i="2"/>
  <c r="U569" i="2"/>
  <c r="U544" i="2"/>
  <c r="U317" i="2"/>
  <c r="U572" i="2"/>
  <c r="U75" i="2"/>
  <c r="U575" i="2"/>
  <c r="U430" i="2"/>
  <c r="U598" i="2"/>
  <c r="U70" i="2"/>
  <c r="U246" i="2"/>
  <c r="U458" i="2"/>
  <c r="U431" i="2"/>
  <c r="U657" i="2"/>
  <c r="U392" i="2"/>
  <c r="U560" i="2"/>
  <c r="U261" i="2"/>
  <c r="U718" i="2"/>
  <c r="U60" i="2"/>
  <c r="U194" i="2"/>
  <c r="U397" i="2"/>
  <c r="U635" i="2"/>
  <c r="U289" i="2"/>
  <c r="U260" i="2"/>
  <c r="U646" i="2"/>
  <c r="U600" i="2"/>
  <c r="U125" i="2"/>
  <c r="U374" i="2"/>
  <c r="U307" i="2"/>
  <c r="U680" i="2"/>
  <c r="U362" i="2"/>
  <c r="U128" i="2"/>
  <c r="U573" i="2"/>
  <c r="U351" i="2"/>
  <c r="U236" i="2"/>
  <c r="U558" i="2"/>
  <c r="U232" i="2"/>
  <c r="U510" i="2"/>
  <c r="U562" i="2"/>
  <c r="U481" i="2"/>
  <c r="U700" i="2"/>
  <c r="U578" i="2"/>
  <c r="U469" i="2"/>
  <c r="U456" i="2"/>
  <c r="U225" i="2"/>
  <c r="U541" i="2"/>
  <c r="U73" i="2"/>
  <c r="U589" i="2"/>
  <c r="U43" i="2"/>
  <c r="U190" i="2"/>
  <c r="U482" i="2"/>
  <c r="U101" i="2"/>
  <c r="U459" i="2"/>
  <c r="U596" i="2"/>
  <c r="U579" i="2"/>
  <c r="U237" i="2"/>
  <c r="U722" i="2"/>
  <c r="U322" i="2"/>
  <c r="U619" i="2"/>
  <c r="U202" i="2"/>
  <c r="U386" i="2"/>
  <c r="U735" i="2"/>
  <c r="U549" i="2"/>
  <c r="U432" i="2"/>
  <c r="U158" i="2"/>
  <c r="U113" i="2"/>
  <c r="U518" i="2"/>
  <c r="U347" i="2"/>
  <c r="U327" i="2"/>
  <c r="U390" i="2"/>
  <c r="U551" i="2"/>
  <c r="U692" i="2"/>
  <c r="U659" i="2"/>
  <c r="U666" i="2"/>
  <c r="U210" i="2"/>
  <c r="U121" i="2"/>
  <c r="U115" i="2"/>
  <c r="U133" i="2"/>
  <c r="U515" i="2"/>
  <c r="U676" i="2"/>
  <c r="U74" i="2"/>
  <c r="U80" i="2"/>
  <c r="U269" i="2"/>
  <c r="U599" i="2"/>
  <c r="U84" i="2"/>
  <c r="U449" i="2"/>
  <c r="U454" i="2"/>
  <c r="U284" i="2"/>
  <c r="U570" i="2"/>
  <c r="U629" i="2"/>
  <c r="U382" i="2"/>
  <c r="U636" i="2"/>
  <c r="U64" i="2"/>
  <c r="U548" i="2"/>
  <c r="U328" i="2"/>
  <c r="U332" i="2"/>
  <c r="U51" i="2"/>
  <c r="U252" i="2"/>
  <c r="U286" i="2"/>
  <c r="U594" i="2"/>
  <c r="U540" i="2"/>
  <c r="U72" i="2"/>
  <c r="U649" i="2"/>
  <c r="U694" i="2"/>
  <c r="U535" i="2"/>
  <c r="U258" i="2"/>
  <c r="U625" i="2"/>
  <c r="U270" i="2"/>
  <c r="U704" i="2"/>
  <c r="U669" i="2"/>
  <c r="U417" i="2"/>
  <c r="U201" i="2"/>
  <c r="U222" i="2"/>
  <c r="U508" i="2"/>
  <c r="U372" i="2"/>
  <c r="U62" i="2"/>
  <c r="U175" i="2"/>
  <c r="U224" i="2"/>
  <c r="U706" i="2"/>
  <c r="U213" i="2"/>
  <c r="U620" i="2"/>
  <c r="U717" i="2"/>
  <c r="U111" i="2"/>
  <c r="U401" i="2"/>
  <c r="U257" i="2"/>
  <c r="U238" i="2"/>
  <c r="U91" i="2"/>
  <c r="U205" i="2"/>
  <c r="U696" i="2"/>
  <c r="U644" i="2"/>
  <c r="U606" i="2"/>
  <c r="U321" i="2"/>
  <c r="U283" i="2"/>
  <c r="U607" i="2"/>
  <c r="U517" i="2"/>
  <c r="U736" i="2"/>
  <c r="U710" i="2"/>
  <c r="U601" i="2"/>
  <c r="U131" i="2"/>
  <c r="U262" i="2"/>
  <c r="U489" i="2"/>
  <c r="U585" i="2"/>
  <c r="U677" i="2"/>
  <c r="U276" i="2"/>
  <c r="U734" i="2"/>
  <c r="U94" i="2"/>
  <c r="U505" i="2"/>
  <c r="U550" i="2"/>
  <c r="U335" i="2"/>
  <c r="U480" i="2"/>
  <c r="U528" i="2"/>
  <c r="U612" i="2"/>
  <c r="U254" i="2"/>
  <c r="U86" i="2"/>
  <c r="U506" i="2"/>
  <c r="U726" i="2"/>
  <c r="U698" i="2"/>
  <c r="U520" i="2"/>
  <c r="U702" i="2"/>
  <c r="U451" i="2"/>
  <c r="U428" i="2"/>
  <c r="U522" i="2"/>
  <c r="U184" i="2"/>
  <c r="U310" i="2"/>
  <c r="U713" i="2"/>
  <c r="U388" i="2"/>
  <c r="U242" i="2"/>
  <c r="U566" i="2"/>
  <c r="U245" i="2"/>
  <c r="U493" i="2"/>
  <c r="U85" i="2"/>
  <c r="U650" i="2"/>
  <c r="U571" i="2"/>
  <c r="U311" i="2"/>
  <c r="U364" i="2"/>
  <c r="U196" i="2"/>
  <c r="U345" i="2"/>
  <c r="U398" i="2"/>
  <c r="U293" i="2"/>
  <c r="U259" i="2"/>
  <c r="U473" i="2"/>
  <c r="U583" i="2"/>
  <c r="U155" i="2"/>
  <c r="U446" i="2"/>
  <c r="U610" i="2"/>
  <c r="U318" i="2"/>
  <c r="U613" i="2"/>
  <c r="U379" i="2"/>
  <c r="U582" i="2"/>
  <c r="U693" i="2"/>
  <c r="U281" i="2"/>
  <c r="U394" i="2"/>
  <c r="U731" i="2"/>
  <c r="U687" i="2"/>
  <c r="U212" i="2"/>
  <c r="U682" i="2"/>
  <c r="U626" i="2"/>
  <c r="U523" i="2"/>
  <c r="U602" i="2"/>
  <c r="U557" i="2"/>
  <c r="U679" i="2"/>
  <c r="U476" i="2"/>
  <c r="U282" i="2"/>
  <c r="U652" i="2"/>
  <c r="U660" i="2"/>
  <c r="U699" i="2"/>
  <c r="U509" i="2"/>
  <c r="U556" i="2"/>
  <c r="U729" i="2"/>
  <c r="U681" i="2"/>
  <c r="U529" i="2"/>
  <c r="U690" i="2"/>
  <c r="U674" i="2"/>
  <c r="U689" i="2"/>
  <c r="U709" i="2"/>
  <c r="U695" i="2"/>
  <c r="U733" i="2"/>
  <c r="U728" i="2"/>
  <c r="U637" i="2"/>
  <c r="U727" i="2"/>
  <c r="U678" i="2"/>
  <c r="U714" i="2"/>
  <c r="U737" i="2"/>
  <c r="T622" i="2"/>
  <c r="T475" i="2"/>
  <c r="T490" i="2"/>
  <c r="T81" i="2"/>
  <c r="T234" i="2"/>
  <c r="T348" i="2"/>
  <c r="T344" i="2"/>
  <c r="T331" i="2"/>
  <c r="T503" i="2"/>
  <c r="T608" i="2"/>
  <c r="T160" i="2"/>
  <c r="T337" i="2"/>
  <c r="T130" i="2"/>
  <c r="T654" i="2"/>
  <c r="T161" i="2"/>
  <c r="T419" i="2"/>
  <c r="T588" i="2"/>
  <c r="T621" i="2"/>
  <c r="T53" i="2"/>
  <c r="T406" i="2"/>
  <c r="T435" i="2"/>
  <c r="T368" i="2"/>
  <c r="T369" i="2"/>
  <c r="T247" i="2"/>
  <c r="T553" i="2"/>
  <c r="T567" i="2"/>
  <c r="T116" i="2"/>
  <c r="T319" i="2"/>
  <c r="T127" i="2"/>
  <c r="T590" i="2"/>
  <c r="T383" i="2"/>
  <c r="T703" i="2"/>
  <c r="T168" i="2"/>
  <c r="T711" i="2"/>
  <c r="T444" i="2"/>
  <c r="T78" i="2"/>
  <c r="T16" i="2"/>
  <c r="T378" i="2"/>
  <c r="T297" i="2"/>
  <c r="T673" i="2"/>
  <c r="T371" i="2"/>
  <c r="T47" i="2"/>
  <c r="T492" i="2"/>
  <c r="T484" i="2"/>
  <c r="T389" i="2"/>
  <c r="T216" i="2"/>
  <c r="T193" i="2"/>
  <c r="T463" i="2"/>
  <c r="T605" i="2"/>
  <c r="T288" i="2"/>
  <c r="T353" i="2"/>
  <c r="T291" i="2"/>
  <c r="T424" i="2"/>
  <c r="T498" i="2"/>
  <c r="T195" i="2"/>
  <c r="T338" i="2"/>
  <c r="T156" i="2"/>
  <c r="T466" i="2"/>
  <c r="T287" i="2"/>
  <c r="T447" i="2"/>
  <c r="T478" i="2"/>
  <c r="T301" i="2"/>
  <c r="T197" i="2"/>
  <c r="T360" i="2"/>
  <c r="T312" i="2"/>
  <c r="T100" i="2"/>
  <c r="T354" i="2"/>
  <c r="T298" i="2"/>
  <c r="T294" i="2"/>
  <c r="T365" i="2"/>
  <c r="T122" i="2"/>
  <c r="T539" i="2"/>
  <c r="T543" i="2"/>
  <c r="T185" i="2"/>
  <c r="T414" i="2"/>
  <c r="T112" i="2"/>
  <c r="T89" i="2"/>
  <c r="T214" i="2"/>
  <c r="T628" i="2"/>
  <c r="T40" i="2"/>
  <c r="T140" i="2"/>
  <c r="T244" i="2"/>
  <c r="T333" i="2"/>
  <c r="T465" i="2"/>
  <c r="T37" i="2"/>
  <c r="T536" i="2"/>
  <c r="T438" i="2"/>
  <c r="T218" i="2"/>
  <c r="T380" i="2"/>
  <c r="T154" i="2"/>
  <c r="T340" i="2"/>
  <c r="T90" i="2"/>
  <c r="T264" i="2"/>
  <c r="T320" i="2"/>
  <c r="T483" i="2"/>
  <c r="T174" i="2"/>
  <c r="T375" i="2"/>
  <c r="T357" i="2"/>
  <c r="T88" i="2"/>
  <c r="T655" i="2"/>
  <c r="T219" i="2"/>
  <c r="T104" i="2"/>
  <c r="T670" i="2"/>
  <c r="T339" i="2"/>
  <c r="T28" i="2"/>
  <c r="T455" i="2"/>
  <c r="T39" i="2"/>
  <c r="T13" i="2"/>
  <c r="T533" i="2"/>
  <c r="T667" i="2"/>
  <c r="T377" i="2"/>
  <c r="T501" i="2"/>
  <c r="T343" i="2"/>
  <c r="T204" i="2"/>
  <c r="T721" i="2"/>
  <c r="T18" i="2"/>
  <c r="T350" i="2"/>
  <c r="T132" i="2"/>
  <c r="T292" i="2"/>
  <c r="T67" i="2"/>
  <c r="T77" i="2"/>
  <c r="T555" i="2"/>
  <c r="T627" i="2"/>
  <c r="T79" i="2"/>
  <c r="T325" i="2"/>
  <c r="T285" i="2"/>
  <c r="T275" i="2"/>
  <c r="T453" i="2"/>
  <c r="T123" i="2"/>
  <c r="T426" i="2"/>
  <c r="T19" i="2"/>
  <c r="T215" i="2"/>
  <c r="T157" i="2"/>
  <c r="T485" i="2"/>
  <c r="T632" i="2"/>
  <c r="T358" i="2"/>
  <c r="T684" i="2"/>
  <c r="T356" i="2"/>
  <c r="T410" i="2"/>
  <c r="T665" i="2"/>
  <c r="T355" i="2"/>
  <c r="T206" i="2"/>
  <c r="T412" i="2"/>
  <c r="T20" i="2"/>
  <c r="T595" i="2"/>
  <c r="T329" i="2"/>
  <c r="T470" i="2"/>
  <c r="T420" i="2"/>
  <c r="T513" i="2"/>
  <c r="T653" i="2"/>
  <c r="T179" i="2"/>
  <c r="T108" i="2"/>
  <c r="T145" i="2"/>
  <c r="T189" i="2"/>
  <c r="T471" i="2"/>
  <c r="T22" i="2"/>
  <c r="T153" i="2"/>
  <c r="T400" i="2"/>
  <c r="T411" i="2"/>
  <c r="T229" i="2"/>
  <c r="T502" i="2"/>
  <c r="T724" i="2"/>
  <c r="T499" i="2"/>
  <c r="T248" i="2"/>
  <c r="T647" i="2"/>
  <c r="T373" i="2"/>
  <c r="T69" i="2"/>
  <c r="T316" i="2"/>
  <c r="T65" i="2"/>
  <c r="T516" i="2"/>
  <c r="T530" i="2"/>
  <c r="T534" i="2"/>
  <c r="T537" i="2"/>
  <c r="T467" i="2"/>
  <c r="T586" i="2"/>
  <c r="T192" i="2"/>
  <c r="T226" i="2"/>
  <c r="T57" i="2"/>
  <c r="T639" i="2"/>
  <c r="T574" i="2"/>
  <c r="T309" i="2"/>
  <c r="T697" i="2"/>
  <c r="T671" i="2"/>
  <c r="T616" i="2"/>
  <c r="T422" i="2"/>
  <c r="T5" i="2"/>
  <c r="T176" i="2"/>
  <c r="T477" i="2"/>
  <c r="T29" i="2"/>
  <c r="T173" i="2"/>
  <c r="T554" i="2"/>
  <c r="T675" i="2"/>
  <c r="T303" i="2"/>
  <c r="T200" i="2"/>
  <c r="T511" i="2"/>
  <c r="T614" i="2"/>
  <c r="T561" i="2"/>
  <c r="T342" i="2"/>
  <c r="T44" i="2"/>
  <c r="T181" i="2"/>
  <c r="T87" i="2"/>
  <c r="T405" i="2"/>
  <c r="T434" i="2"/>
  <c r="T688" i="2"/>
  <c r="T633" i="2"/>
  <c r="T658" i="2"/>
  <c r="T250" i="2"/>
  <c r="T497" i="2"/>
  <c r="T415" i="2"/>
  <c r="T295" i="2"/>
  <c r="T615" i="2"/>
  <c r="T55" i="2"/>
  <c r="T436" i="2"/>
  <c r="T427" i="2"/>
  <c r="T147" i="2"/>
  <c r="T82" i="2"/>
  <c r="T445" i="2"/>
  <c r="T188" i="2"/>
  <c r="T271" i="2"/>
  <c r="T137" i="2"/>
  <c r="T306" i="2"/>
  <c r="T106" i="2"/>
  <c r="T220" i="2"/>
  <c r="T568" i="2"/>
  <c r="T71" i="2"/>
  <c r="T624" i="2"/>
  <c r="T393" i="2"/>
  <c r="T139" i="2"/>
  <c r="T267" i="2"/>
  <c r="T35" i="2"/>
  <c r="T208" i="2"/>
  <c r="T668" i="2"/>
  <c r="T381" i="2"/>
  <c r="T532" i="2"/>
  <c r="T11" i="2"/>
  <c r="T547" i="2"/>
  <c r="T314" i="2"/>
  <c r="T265" i="2"/>
  <c r="T514" i="2"/>
  <c r="T409" i="2"/>
  <c r="T110" i="2"/>
  <c r="T170" i="2"/>
  <c r="T423" i="2"/>
  <c r="T36" i="2"/>
  <c r="T359" i="2"/>
  <c r="T107" i="2"/>
  <c r="T120" i="2"/>
  <c r="T597" i="2"/>
  <c r="T580" i="2"/>
  <c r="T439" i="2"/>
  <c r="T416" i="2"/>
  <c r="T391" i="2"/>
  <c r="T50" i="2"/>
  <c r="T638" i="2"/>
  <c r="T38" i="2"/>
  <c r="T324" i="2"/>
  <c r="T440" i="2"/>
  <c r="T59" i="2"/>
  <c r="T708" i="2"/>
  <c r="T421" i="2"/>
  <c r="T385" i="2"/>
  <c r="T604" i="2"/>
  <c r="T418" i="2"/>
  <c r="T49" i="2"/>
  <c r="T524" i="2"/>
  <c r="T715" i="2"/>
  <c r="T591" i="2"/>
  <c r="T109" i="2"/>
  <c r="T240" i="2"/>
  <c r="T487" i="2"/>
  <c r="T408" i="2"/>
  <c r="T448" i="2"/>
  <c r="T429" i="2"/>
  <c r="T253" i="2"/>
  <c r="T352" i="2"/>
  <c r="T370" i="2"/>
  <c r="T198" i="2"/>
  <c r="T538" i="2"/>
  <c r="T21" i="2"/>
  <c r="T119" i="2"/>
  <c r="T315" i="2"/>
  <c r="T479" i="2"/>
  <c r="T25" i="2"/>
  <c r="T730" i="2"/>
  <c r="T563" i="2"/>
  <c r="T457" i="2"/>
  <c r="T164" i="2"/>
  <c r="T169" i="2"/>
  <c r="T460" i="2"/>
  <c r="T384" i="2"/>
  <c r="T256" i="2"/>
  <c r="T486" i="2"/>
  <c r="T54" i="2"/>
  <c r="T96" i="2"/>
  <c r="T148" i="2"/>
  <c r="T617" i="2"/>
  <c r="T4" i="2"/>
  <c r="T149" i="2"/>
  <c r="T491" i="2"/>
  <c r="T68" i="2"/>
  <c r="T159" i="2"/>
  <c r="T97" i="2"/>
  <c r="T361" i="2"/>
  <c r="T661" i="2"/>
  <c r="T203" i="2"/>
  <c r="T186" i="2"/>
  <c r="T494" i="2"/>
  <c r="T178" i="2"/>
  <c r="T559" i="2"/>
  <c r="T691" i="2"/>
  <c r="T118" i="2"/>
  <c r="T76" i="2"/>
  <c r="T363" i="2"/>
  <c r="T239" i="2"/>
  <c r="T3" i="2"/>
  <c r="T299" i="2"/>
  <c r="T450" i="2"/>
  <c r="T349" i="2"/>
  <c r="T565" i="2"/>
  <c r="T66" i="2"/>
  <c r="T138" i="2"/>
  <c r="T527" i="2"/>
  <c r="T32" i="2"/>
  <c r="T685" i="2"/>
  <c r="T367" i="2"/>
  <c r="T255" i="2"/>
  <c r="T241" i="2"/>
  <c r="T278" i="2"/>
  <c r="T52" i="2"/>
  <c r="T395" i="2"/>
  <c r="T180" i="2"/>
  <c r="T124" i="2"/>
  <c r="T641" i="2"/>
  <c r="T326" i="2"/>
  <c r="T126" i="2"/>
  <c r="T512" i="2"/>
  <c r="T402" i="2"/>
  <c r="T545" i="2"/>
  <c r="T519" i="2"/>
  <c r="T58" i="2"/>
  <c r="T634" i="2"/>
  <c r="T182" i="2"/>
  <c r="T277" i="2"/>
  <c r="T102" i="2"/>
  <c r="T163" i="2"/>
  <c r="T302" i="2"/>
  <c r="T166" i="2"/>
  <c r="T46" i="2"/>
  <c r="T623" i="2"/>
  <c r="T304" i="2"/>
  <c r="T403" i="2"/>
  <c r="T151" i="2"/>
  <c r="T187" i="2"/>
  <c r="T152" i="2"/>
  <c r="T92" i="2"/>
  <c r="T33" i="2"/>
  <c r="T683" i="2"/>
  <c r="T221" i="2"/>
  <c r="T63" i="2"/>
  <c r="T167" i="2"/>
  <c r="T452" i="2"/>
  <c r="T129" i="2"/>
  <c r="T2" i="2"/>
  <c r="T631" i="2"/>
  <c r="T495" i="2"/>
  <c r="T171" i="2"/>
  <c r="T461" i="2"/>
  <c r="T48" i="2"/>
  <c r="T31" i="2"/>
  <c r="T404" i="2"/>
  <c r="T117" i="2"/>
  <c r="T42" i="2"/>
  <c r="T376" i="2"/>
  <c r="T83" i="2"/>
  <c r="T273" i="2"/>
  <c r="T712" i="2"/>
  <c r="T732" i="2"/>
  <c r="T7" i="2"/>
  <c r="T183" i="2"/>
  <c r="T587" i="2"/>
  <c r="T584" i="2"/>
  <c r="T199" i="2"/>
  <c r="T146" i="2"/>
  <c r="T413" i="2"/>
  <c r="T468" i="2"/>
  <c r="T603" i="2"/>
  <c r="T437" i="2"/>
  <c r="T504" i="2"/>
  <c r="T98" i="2"/>
  <c r="T23" i="2"/>
  <c r="T209" i="2"/>
  <c r="T114" i="2"/>
  <c r="T211" i="2"/>
  <c r="T99" i="2"/>
  <c r="T41" i="2"/>
  <c r="T251" i="2"/>
  <c r="T441" i="2"/>
  <c r="T521" i="2"/>
  <c r="T577" i="2"/>
  <c r="T17" i="2"/>
  <c r="T341" i="2"/>
  <c r="T336" i="2"/>
  <c r="T552" i="2"/>
  <c r="T686" i="2"/>
  <c r="T235" i="2"/>
  <c r="T8" i="2"/>
  <c r="T191" i="2"/>
  <c r="T656" i="2"/>
  <c r="T707" i="2"/>
  <c r="T141" i="2"/>
  <c r="T651" i="2"/>
  <c r="T664" i="2"/>
  <c r="T462" i="2"/>
  <c r="T496" i="2"/>
  <c r="T507" i="2"/>
  <c r="T576" i="2"/>
  <c r="T14" i="2"/>
  <c r="T27" i="2"/>
  <c r="T396" i="2"/>
  <c r="T323" i="2"/>
  <c r="T290" i="2"/>
  <c r="T177" i="2"/>
  <c r="T672" i="2"/>
  <c r="T61" i="2"/>
  <c r="T433" i="2"/>
  <c r="T231" i="2"/>
  <c r="T228" i="2"/>
  <c r="T443" i="2"/>
  <c r="T243" i="2"/>
  <c r="T15" i="2"/>
  <c r="T24" i="2"/>
  <c r="T136" i="2"/>
  <c r="T472" i="2"/>
  <c r="T564" i="2"/>
  <c r="T609" i="2"/>
  <c r="T268" i="2"/>
  <c r="T6" i="2"/>
  <c r="T526" i="2"/>
  <c r="T150" i="2"/>
  <c r="T217" i="2"/>
  <c r="T474" i="2"/>
  <c r="T399" i="2"/>
  <c r="T272" i="2"/>
  <c r="T230" i="2"/>
  <c r="T279" i="2"/>
  <c r="T207" i="2"/>
  <c r="T387" i="2"/>
  <c r="T719" i="2"/>
  <c r="T701" i="2"/>
  <c r="T93" i="2"/>
  <c r="T663" i="2"/>
  <c r="T442" i="2"/>
  <c r="T162" i="2"/>
  <c r="T642" i="2"/>
  <c r="T233" i="2"/>
  <c r="T618" i="2"/>
  <c r="T546" i="2"/>
  <c r="T143" i="2"/>
  <c r="T531" i="2"/>
  <c r="T9" i="2"/>
  <c r="T593" i="2"/>
  <c r="T488" i="2"/>
  <c r="T10" i="2"/>
  <c r="T263" i="2"/>
  <c r="T640" i="2"/>
  <c r="T103" i="2"/>
  <c r="T500" i="2"/>
  <c r="T464" i="2"/>
  <c r="T172" i="2"/>
  <c r="T142" i="2"/>
  <c r="T425" i="2"/>
  <c r="T135" i="2"/>
  <c r="T648" i="2"/>
  <c r="T630" i="2"/>
  <c r="T12" i="2"/>
  <c r="T165" i="2"/>
  <c r="T705" i="2"/>
  <c r="T407" i="2"/>
  <c r="T280" i="2"/>
  <c r="T305" i="2"/>
  <c r="T330" i="2"/>
  <c r="T525" i="2"/>
  <c r="T95" i="2"/>
  <c r="T725" i="2"/>
  <c r="T30" i="2"/>
  <c r="T643" i="2"/>
  <c r="T542" i="2"/>
  <c r="T662" i="2"/>
  <c r="T723" i="2"/>
  <c r="T611" i="2"/>
  <c r="T300" i="2"/>
  <c r="T366" i="2"/>
  <c r="T227" i="2"/>
  <c r="T223" i="2"/>
  <c r="T134" i="2"/>
  <c r="T296" i="2"/>
  <c r="T308" i="2"/>
  <c r="T266" i="2"/>
  <c r="T346" i="2"/>
  <c r="T105" i="2"/>
  <c r="T274" i="2"/>
  <c r="T313" i="2"/>
  <c r="T592" i="2"/>
  <c r="T716" i="2"/>
  <c r="T249" i="2"/>
  <c r="T581" i="2"/>
  <c r="T144" i="2"/>
  <c r="T334" i="2"/>
  <c r="T645" i="2"/>
  <c r="T26" i="2"/>
  <c r="T45" i="2"/>
  <c r="T34" i="2"/>
  <c r="T56" i="2"/>
  <c r="T720" i="2"/>
  <c r="T569" i="2"/>
  <c r="T544" i="2"/>
  <c r="T317" i="2"/>
  <c r="T572" i="2"/>
  <c r="T75" i="2"/>
  <c r="T575" i="2"/>
  <c r="T430" i="2"/>
  <c r="T598" i="2"/>
  <c r="T70" i="2"/>
  <c r="T246" i="2"/>
  <c r="T458" i="2"/>
  <c r="T431" i="2"/>
  <c r="T657" i="2"/>
  <c r="T392" i="2"/>
  <c r="T560" i="2"/>
  <c r="T261" i="2"/>
  <c r="T718" i="2"/>
  <c r="T60" i="2"/>
  <c r="T194" i="2"/>
  <c r="T397" i="2"/>
  <c r="T635" i="2"/>
  <c r="T289" i="2"/>
  <c r="T260" i="2"/>
  <c r="T646" i="2"/>
  <c r="T600" i="2"/>
  <c r="T125" i="2"/>
  <c r="T374" i="2"/>
  <c r="T307" i="2"/>
  <c r="T680" i="2"/>
  <c r="T362" i="2"/>
  <c r="T128" i="2"/>
  <c r="T573" i="2"/>
  <c r="T351" i="2"/>
  <c r="T236" i="2"/>
  <c r="T558" i="2"/>
  <c r="T232" i="2"/>
  <c r="T510" i="2"/>
  <c r="T562" i="2"/>
  <c r="T481" i="2"/>
  <c r="T700" i="2"/>
  <c r="T578" i="2"/>
  <c r="T469" i="2"/>
  <c r="T456" i="2"/>
  <c r="T225" i="2"/>
  <c r="T541" i="2"/>
  <c r="T73" i="2"/>
  <c r="T589" i="2"/>
  <c r="T43" i="2"/>
  <c r="T190" i="2"/>
  <c r="T482" i="2"/>
  <c r="T101" i="2"/>
  <c r="T459" i="2"/>
  <c r="T596" i="2"/>
  <c r="T579" i="2"/>
  <c r="T237" i="2"/>
  <c r="T722" i="2"/>
  <c r="T322" i="2"/>
  <c r="T619" i="2"/>
  <c r="T202" i="2"/>
  <c r="T386" i="2"/>
  <c r="T735" i="2"/>
  <c r="T549" i="2"/>
  <c r="T432" i="2"/>
  <c r="T158" i="2"/>
  <c r="T113" i="2"/>
  <c r="T518" i="2"/>
  <c r="T347" i="2"/>
  <c r="T327" i="2"/>
  <c r="T390" i="2"/>
  <c r="T551" i="2"/>
  <c r="T692" i="2"/>
  <c r="T659" i="2"/>
  <c r="T666" i="2"/>
  <c r="T210" i="2"/>
  <c r="T121" i="2"/>
  <c r="T115" i="2"/>
  <c r="T133" i="2"/>
  <c r="T515" i="2"/>
  <c r="T676" i="2"/>
  <c r="T74" i="2"/>
  <c r="T80" i="2"/>
  <c r="T269" i="2"/>
  <c r="T599" i="2"/>
  <c r="T84" i="2"/>
  <c r="T449" i="2"/>
  <c r="T454" i="2"/>
  <c r="T284" i="2"/>
  <c r="T570" i="2"/>
  <c r="T629" i="2"/>
  <c r="T382" i="2"/>
  <c r="T636" i="2"/>
  <c r="T64" i="2"/>
  <c r="T548" i="2"/>
  <c r="T328" i="2"/>
  <c r="T332" i="2"/>
  <c r="T51" i="2"/>
  <c r="T252" i="2"/>
  <c r="T286" i="2"/>
  <c r="T594" i="2"/>
  <c r="T540" i="2"/>
  <c r="T72" i="2"/>
  <c r="T649" i="2"/>
  <c r="T694" i="2"/>
  <c r="T535" i="2"/>
  <c r="T258" i="2"/>
  <c r="T625" i="2"/>
  <c r="T270" i="2"/>
  <c r="T704" i="2"/>
  <c r="T669" i="2"/>
  <c r="T417" i="2"/>
  <c r="T201" i="2"/>
  <c r="T222" i="2"/>
  <c r="T508" i="2"/>
  <c r="T372" i="2"/>
  <c r="T62" i="2"/>
  <c r="T175" i="2"/>
  <c r="T224" i="2"/>
  <c r="T706" i="2"/>
  <c r="T213" i="2"/>
  <c r="T620" i="2"/>
  <c r="T717" i="2"/>
  <c r="T111" i="2"/>
  <c r="T401" i="2"/>
  <c r="T257" i="2"/>
  <c r="T238" i="2"/>
  <c r="T91" i="2"/>
  <c r="T205" i="2"/>
  <c r="T696" i="2"/>
  <c r="T644" i="2"/>
  <c r="T606" i="2"/>
  <c r="T321" i="2"/>
  <c r="T283" i="2"/>
  <c r="T607" i="2"/>
  <c r="T517" i="2"/>
  <c r="T736" i="2"/>
  <c r="T710" i="2"/>
  <c r="T601" i="2"/>
  <c r="T131" i="2"/>
  <c r="T262" i="2"/>
  <c r="T489" i="2"/>
  <c r="T585" i="2"/>
  <c r="T677" i="2"/>
  <c r="T276" i="2"/>
  <c r="T734" i="2"/>
  <c r="T94" i="2"/>
  <c r="T505" i="2"/>
  <c r="T550" i="2"/>
  <c r="T335" i="2"/>
  <c r="T480" i="2"/>
  <c r="T528" i="2"/>
  <c r="T612" i="2"/>
  <c r="T254" i="2"/>
  <c r="T86" i="2"/>
  <c r="T506" i="2"/>
  <c r="T726" i="2"/>
  <c r="T698" i="2"/>
  <c r="T520" i="2"/>
  <c r="T702" i="2"/>
  <c r="T451" i="2"/>
  <c r="T428" i="2"/>
  <c r="T522" i="2"/>
  <c r="T184" i="2"/>
  <c r="T310" i="2"/>
  <c r="T713" i="2"/>
  <c r="T388" i="2"/>
  <c r="T242" i="2"/>
  <c r="T566" i="2"/>
  <c r="T245" i="2"/>
  <c r="T493" i="2"/>
  <c r="T85" i="2"/>
  <c r="T650" i="2"/>
  <c r="T571" i="2"/>
  <c r="T311" i="2"/>
  <c r="T364" i="2"/>
  <c r="T196" i="2"/>
  <c r="T345" i="2"/>
  <c r="T398" i="2"/>
  <c r="T293" i="2"/>
  <c r="T259" i="2"/>
  <c r="T473" i="2"/>
  <c r="T583" i="2"/>
  <c r="T155" i="2"/>
  <c r="T446" i="2"/>
  <c r="T610" i="2"/>
  <c r="T318" i="2"/>
  <c r="T613" i="2"/>
  <c r="T379" i="2"/>
  <c r="T582" i="2"/>
  <c r="T693" i="2"/>
  <c r="T281" i="2"/>
  <c r="T394" i="2"/>
  <c r="T731" i="2"/>
  <c r="T687" i="2"/>
  <c r="T212" i="2"/>
  <c r="T682" i="2"/>
  <c r="T626" i="2"/>
  <c r="T523" i="2"/>
  <c r="T602" i="2"/>
  <c r="T557" i="2"/>
  <c r="T679" i="2"/>
  <c r="T476" i="2"/>
  <c r="T282" i="2"/>
  <c r="T652" i="2"/>
  <c r="T660" i="2"/>
  <c r="T699" i="2"/>
  <c r="T509" i="2"/>
  <c r="T556" i="2"/>
  <c r="T729" i="2"/>
  <c r="T681" i="2"/>
  <c r="T529" i="2"/>
  <c r="T690" i="2"/>
  <c r="T674" i="2"/>
  <c r="T689" i="2"/>
  <c r="T709" i="2"/>
  <c r="T695" i="2"/>
  <c r="T733" i="2"/>
  <c r="T728" i="2"/>
  <c r="T637" i="2"/>
  <c r="T727" i="2"/>
  <c r="T678" i="2"/>
  <c r="T714" i="2"/>
  <c r="T737" i="2"/>
  <c r="S622" i="2"/>
  <c r="S475" i="2"/>
  <c r="S490" i="2"/>
  <c r="S81" i="2"/>
  <c r="S234" i="2"/>
  <c r="S348" i="2"/>
  <c r="S344" i="2"/>
  <c r="S331" i="2"/>
  <c r="S503" i="2"/>
  <c r="S608" i="2"/>
  <c r="S160" i="2"/>
  <c r="S337" i="2"/>
  <c r="S130" i="2"/>
  <c r="S654" i="2"/>
  <c r="S161" i="2"/>
  <c r="S419" i="2"/>
  <c r="S588" i="2"/>
  <c r="S621" i="2"/>
  <c r="S53" i="2"/>
  <c r="S406" i="2"/>
  <c r="S435" i="2"/>
  <c r="S368" i="2"/>
  <c r="S369" i="2"/>
  <c r="S247" i="2"/>
  <c r="S553" i="2"/>
  <c r="S567" i="2"/>
  <c r="S116" i="2"/>
  <c r="S319" i="2"/>
  <c r="S127" i="2"/>
  <c r="S590" i="2"/>
  <c r="S383" i="2"/>
  <c r="S703" i="2"/>
  <c r="S168" i="2"/>
  <c r="S711" i="2"/>
  <c r="S444" i="2"/>
  <c r="S78" i="2"/>
  <c r="S16" i="2"/>
  <c r="S378" i="2"/>
  <c r="S297" i="2"/>
  <c r="S673" i="2"/>
  <c r="S371" i="2"/>
  <c r="S47" i="2"/>
  <c r="S492" i="2"/>
  <c r="S484" i="2"/>
  <c r="S389" i="2"/>
  <c r="S216" i="2"/>
  <c r="S193" i="2"/>
  <c r="S463" i="2"/>
  <c r="S605" i="2"/>
  <c r="S288" i="2"/>
  <c r="S353" i="2"/>
  <c r="S291" i="2"/>
  <c r="S424" i="2"/>
  <c r="S498" i="2"/>
  <c r="S195" i="2"/>
  <c r="S338" i="2"/>
  <c r="S156" i="2"/>
  <c r="S466" i="2"/>
  <c r="S287" i="2"/>
  <c r="S447" i="2"/>
  <c r="S478" i="2"/>
  <c r="S301" i="2"/>
  <c r="S197" i="2"/>
  <c r="S360" i="2"/>
  <c r="S312" i="2"/>
  <c r="S100" i="2"/>
  <c r="S354" i="2"/>
  <c r="S298" i="2"/>
  <c r="S294" i="2"/>
  <c r="S365" i="2"/>
  <c r="S122" i="2"/>
  <c r="S539" i="2"/>
  <c r="S543" i="2"/>
  <c r="S185" i="2"/>
  <c r="S414" i="2"/>
  <c r="S112" i="2"/>
  <c r="S89" i="2"/>
  <c r="S214" i="2"/>
  <c r="S628" i="2"/>
  <c r="S40" i="2"/>
  <c r="S140" i="2"/>
  <c r="S244" i="2"/>
  <c r="S333" i="2"/>
  <c r="S465" i="2"/>
  <c r="S37" i="2"/>
  <c r="S536" i="2"/>
  <c r="S438" i="2"/>
  <c r="S218" i="2"/>
  <c r="S380" i="2"/>
  <c r="S154" i="2"/>
  <c r="S340" i="2"/>
  <c r="S90" i="2"/>
  <c r="S264" i="2"/>
  <c r="S320" i="2"/>
  <c r="S483" i="2"/>
  <c r="S174" i="2"/>
  <c r="S375" i="2"/>
  <c r="S357" i="2"/>
  <c r="S88" i="2"/>
  <c r="S655" i="2"/>
  <c r="S219" i="2"/>
  <c r="S104" i="2"/>
  <c r="S670" i="2"/>
  <c r="S339" i="2"/>
  <c r="S28" i="2"/>
  <c r="S455" i="2"/>
  <c r="S39" i="2"/>
  <c r="S13" i="2"/>
  <c r="S533" i="2"/>
  <c r="S667" i="2"/>
  <c r="S377" i="2"/>
  <c r="S501" i="2"/>
  <c r="S343" i="2"/>
  <c r="S204" i="2"/>
  <c r="S721" i="2"/>
  <c r="S18" i="2"/>
  <c r="S350" i="2"/>
  <c r="S132" i="2"/>
  <c r="S292" i="2"/>
  <c r="S67" i="2"/>
  <c r="S77" i="2"/>
  <c r="S555" i="2"/>
  <c r="S627" i="2"/>
  <c r="S79" i="2"/>
  <c r="S325" i="2"/>
  <c r="S285" i="2"/>
  <c r="S275" i="2"/>
  <c r="S453" i="2"/>
  <c r="S123" i="2"/>
  <c r="S426" i="2"/>
  <c r="S19" i="2"/>
  <c r="S215" i="2"/>
  <c r="S157" i="2"/>
  <c r="S485" i="2"/>
  <c r="S632" i="2"/>
  <c r="S358" i="2"/>
  <c r="S684" i="2"/>
  <c r="S356" i="2"/>
  <c r="S410" i="2"/>
  <c r="S665" i="2"/>
  <c r="S355" i="2"/>
  <c r="S206" i="2"/>
  <c r="S412" i="2"/>
  <c r="S20" i="2"/>
  <c r="S595" i="2"/>
  <c r="S329" i="2"/>
  <c r="S470" i="2"/>
  <c r="S420" i="2"/>
  <c r="S513" i="2"/>
  <c r="S653" i="2"/>
  <c r="S179" i="2"/>
  <c r="S108" i="2"/>
  <c r="S145" i="2"/>
  <c r="S189" i="2"/>
  <c r="S471" i="2"/>
  <c r="S22" i="2"/>
  <c r="S153" i="2"/>
  <c r="S400" i="2"/>
  <c r="S411" i="2"/>
  <c r="S229" i="2"/>
  <c r="S502" i="2"/>
  <c r="S724" i="2"/>
  <c r="S499" i="2"/>
  <c r="S248" i="2"/>
  <c r="S647" i="2"/>
  <c r="S373" i="2"/>
  <c r="S69" i="2"/>
  <c r="S316" i="2"/>
  <c r="S65" i="2"/>
  <c r="S516" i="2"/>
  <c r="S530" i="2"/>
  <c r="S534" i="2"/>
  <c r="S537" i="2"/>
  <c r="S467" i="2"/>
  <c r="S586" i="2"/>
  <c r="S192" i="2"/>
  <c r="S226" i="2"/>
  <c r="S57" i="2"/>
  <c r="S639" i="2"/>
  <c r="S574" i="2"/>
  <c r="S309" i="2"/>
  <c r="S697" i="2"/>
  <c r="S671" i="2"/>
  <c r="S616" i="2"/>
  <c r="S422" i="2"/>
  <c r="S5" i="2"/>
  <c r="S176" i="2"/>
  <c r="S477" i="2"/>
  <c r="S29" i="2"/>
  <c r="S173" i="2"/>
  <c r="S554" i="2"/>
  <c r="S675" i="2"/>
  <c r="S303" i="2"/>
  <c r="S200" i="2"/>
  <c r="S511" i="2"/>
  <c r="S614" i="2"/>
  <c r="S561" i="2"/>
  <c r="S342" i="2"/>
  <c r="S44" i="2"/>
  <c r="S181" i="2"/>
  <c r="S87" i="2"/>
  <c r="S405" i="2"/>
  <c r="S434" i="2"/>
  <c r="S688" i="2"/>
  <c r="S633" i="2"/>
  <c r="S658" i="2"/>
  <c r="S250" i="2"/>
  <c r="S497" i="2"/>
  <c r="S415" i="2"/>
  <c r="S295" i="2"/>
  <c r="S615" i="2"/>
  <c r="S55" i="2"/>
  <c r="S436" i="2"/>
  <c r="S427" i="2"/>
  <c r="S147" i="2"/>
  <c r="S82" i="2"/>
  <c r="S445" i="2"/>
  <c r="S188" i="2"/>
  <c r="S271" i="2"/>
  <c r="S137" i="2"/>
  <c r="S306" i="2"/>
  <c r="S106" i="2"/>
  <c r="S220" i="2"/>
  <c r="S568" i="2"/>
  <c r="S71" i="2"/>
  <c r="S624" i="2"/>
  <c r="S393" i="2"/>
  <c r="S139" i="2"/>
  <c r="S267" i="2"/>
  <c r="S35" i="2"/>
  <c r="S208" i="2"/>
  <c r="S668" i="2"/>
  <c r="S381" i="2"/>
  <c r="S532" i="2"/>
  <c r="S11" i="2"/>
  <c r="S547" i="2"/>
  <c r="S314" i="2"/>
  <c r="S265" i="2"/>
  <c r="S514" i="2"/>
  <c r="S409" i="2"/>
  <c r="S110" i="2"/>
  <c r="S170" i="2"/>
  <c r="S423" i="2"/>
  <c r="S36" i="2"/>
  <c r="S359" i="2"/>
  <c r="S107" i="2"/>
  <c r="S120" i="2"/>
  <c r="S597" i="2"/>
  <c r="S580" i="2"/>
  <c r="S439" i="2"/>
  <c r="S416" i="2"/>
  <c r="S391" i="2"/>
  <c r="S50" i="2"/>
  <c r="S638" i="2"/>
  <c r="S38" i="2"/>
  <c r="S324" i="2"/>
  <c r="S440" i="2"/>
  <c r="S59" i="2"/>
  <c r="S708" i="2"/>
  <c r="S421" i="2"/>
  <c r="S385" i="2"/>
  <c r="S604" i="2"/>
  <c r="S418" i="2"/>
  <c r="S49" i="2"/>
  <c r="S524" i="2"/>
  <c r="S715" i="2"/>
  <c r="S591" i="2"/>
  <c r="S109" i="2"/>
  <c r="S240" i="2"/>
  <c r="S487" i="2"/>
  <c r="S408" i="2"/>
  <c r="S448" i="2"/>
  <c r="S429" i="2"/>
  <c r="S253" i="2"/>
  <c r="S352" i="2"/>
  <c r="S370" i="2"/>
  <c r="S198" i="2"/>
  <c r="S538" i="2"/>
  <c r="S21" i="2"/>
  <c r="S119" i="2"/>
  <c r="S315" i="2"/>
  <c r="S479" i="2"/>
  <c r="S25" i="2"/>
  <c r="S730" i="2"/>
  <c r="S563" i="2"/>
  <c r="S457" i="2"/>
  <c r="S164" i="2"/>
  <c r="S169" i="2"/>
  <c r="S460" i="2"/>
  <c r="S384" i="2"/>
  <c r="S256" i="2"/>
  <c r="S486" i="2"/>
  <c r="S54" i="2"/>
  <c r="S96" i="2"/>
  <c r="S148" i="2"/>
  <c r="S617" i="2"/>
  <c r="S4" i="2"/>
  <c r="S149" i="2"/>
  <c r="S491" i="2"/>
  <c r="S68" i="2"/>
  <c r="S159" i="2"/>
  <c r="S97" i="2"/>
  <c r="S361" i="2"/>
  <c r="S661" i="2"/>
  <c r="S203" i="2"/>
  <c r="S186" i="2"/>
  <c r="S494" i="2"/>
  <c r="S178" i="2"/>
  <c r="S559" i="2"/>
  <c r="S691" i="2"/>
  <c r="S118" i="2"/>
  <c r="S76" i="2"/>
  <c r="S363" i="2"/>
  <c r="S239" i="2"/>
  <c r="S3" i="2"/>
  <c r="S299" i="2"/>
  <c r="S450" i="2"/>
  <c r="S349" i="2"/>
  <c r="S565" i="2"/>
  <c r="S66" i="2"/>
  <c r="S138" i="2"/>
  <c r="S527" i="2"/>
  <c r="S32" i="2"/>
  <c r="S685" i="2"/>
  <c r="S367" i="2"/>
  <c r="S255" i="2"/>
  <c r="S241" i="2"/>
  <c r="S278" i="2"/>
  <c r="S52" i="2"/>
  <c r="S395" i="2"/>
  <c r="S180" i="2"/>
  <c r="S124" i="2"/>
  <c r="S641" i="2"/>
  <c r="S326" i="2"/>
  <c r="S126" i="2"/>
  <c r="S512" i="2"/>
  <c r="S402" i="2"/>
  <c r="S545" i="2"/>
  <c r="S519" i="2"/>
  <c r="S58" i="2"/>
  <c r="S634" i="2"/>
  <c r="S182" i="2"/>
  <c r="S277" i="2"/>
  <c r="S102" i="2"/>
  <c r="S163" i="2"/>
  <c r="S302" i="2"/>
  <c r="S166" i="2"/>
  <c r="S46" i="2"/>
  <c r="S623" i="2"/>
  <c r="S304" i="2"/>
  <c r="S403" i="2"/>
  <c r="S151" i="2"/>
  <c r="S187" i="2"/>
  <c r="S152" i="2"/>
  <c r="S92" i="2"/>
  <c r="S33" i="2"/>
  <c r="S683" i="2"/>
  <c r="S221" i="2"/>
  <c r="S63" i="2"/>
  <c r="S167" i="2"/>
  <c r="S452" i="2"/>
  <c r="S129" i="2"/>
  <c r="S2" i="2"/>
  <c r="S631" i="2"/>
  <c r="S495" i="2"/>
  <c r="S171" i="2"/>
  <c r="S461" i="2"/>
  <c r="S48" i="2"/>
  <c r="S31" i="2"/>
  <c r="S404" i="2"/>
  <c r="S117" i="2"/>
  <c r="S42" i="2"/>
  <c r="S376" i="2"/>
  <c r="S83" i="2"/>
  <c r="S273" i="2"/>
  <c r="S712" i="2"/>
  <c r="S732" i="2"/>
  <c r="S7" i="2"/>
  <c r="S183" i="2"/>
  <c r="S587" i="2"/>
  <c r="S584" i="2"/>
  <c r="S199" i="2"/>
  <c r="S146" i="2"/>
  <c r="S413" i="2"/>
  <c r="S468" i="2"/>
  <c r="S603" i="2"/>
  <c r="S437" i="2"/>
  <c r="S504" i="2"/>
  <c r="S98" i="2"/>
  <c r="S23" i="2"/>
  <c r="S209" i="2"/>
  <c r="S114" i="2"/>
  <c r="S211" i="2"/>
  <c r="S99" i="2"/>
  <c r="S41" i="2"/>
  <c r="S251" i="2"/>
  <c r="S441" i="2"/>
  <c r="S521" i="2"/>
  <c r="S577" i="2"/>
  <c r="S17" i="2"/>
  <c r="S341" i="2"/>
  <c r="S336" i="2"/>
  <c r="S552" i="2"/>
  <c r="S686" i="2"/>
  <c r="S235" i="2"/>
  <c r="S8" i="2"/>
  <c r="S191" i="2"/>
  <c r="S656" i="2"/>
  <c r="S707" i="2"/>
  <c r="S141" i="2"/>
  <c r="S651" i="2"/>
  <c r="S664" i="2"/>
  <c r="S462" i="2"/>
  <c r="S496" i="2"/>
  <c r="S507" i="2"/>
  <c r="S576" i="2"/>
  <c r="S14" i="2"/>
  <c r="S27" i="2"/>
  <c r="S396" i="2"/>
  <c r="S323" i="2"/>
  <c r="S290" i="2"/>
  <c r="S177" i="2"/>
  <c r="S672" i="2"/>
  <c r="S61" i="2"/>
  <c r="S433" i="2"/>
  <c r="S231" i="2"/>
  <c r="S228" i="2"/>
  <c r="S443" i="2"/>
  <c r="S243" i="2"/>
  <c r="S15" i="2"/>
  <c r="S24" i="2"/>
  <c r="S136" i="2"/>
  <c r="S472" i="2"/>
  <c r="S564" i="2"/>
  <c r="S609" i="2"/>
  <c r="S268" i="2"/>
  <c r="S6" i="2"/>
  <c r="S526" i="2"/>
  <c r="S150" i="2"/>
  <c r="S217" i="2"/>
  <c r="S474" i="2"/>
  <c r="S399" i="2"/>
  <c r="S272" i="2"/>
  <c r="S230" i="2"/>
  <c r="S279" i="2"/>
  <c r="S207" i="2"/>
  <c r="S387" i="2"/>
  <c r="S719" i="2"/>
  <c r="S701" i="2"/>
  <c r="S93" i="2"/>
  <c r="S663" i="2"/>
  <c r="S442" i="2"/>
  <c r="S162" i="2"/>
  <c r="S642" i="2"/>
  <c r="S233" i="2"/>
  <c r="S618" i="2"/>
  <c r="S546" i="2"/>
  <c r="S143" i="2"/>
  <c r="S531" i="2"/>
  <c r="S9" i="2"/>
  <c r="S593" i="2"/>
  <c r="S488" i="2"/>
  <c r="S10" i="2"/>
  <c r="S263" i="2"/>
  <c r="S640" i="2"/>
  <c r="S103" i="2"/>
  <c r="S500" i="2"/>
  <c r="S464" i="2"/>
  <c r="S172" i="2"/>
  <c r="S142" i="2"/>
  <c r="S425" i="2"/>
  <c r="S135" i="2"/>
  <c r="S648" i="2"/>
  <c r="S630" i="2"/>
  <c r="S12" i="2"/>
  <c r="S165" i="2"/>
  <c r="S705" i="2"/>
  <c r="S407" i="2"/>
  <c r="S280" i="2"/>
  <c r="S305" i="2"/>
  <c r="S330" i="2"/>
  <c r="S525" i="2"/>
  <c r="S95" i="2"/>
  <c r="S725" i="2"/>
  <c r="S30" i="2"/>
  <c r="S643" i="2"/>
  <c r="S542" i="2"/>
  <c r="S662" i="2"/>
  <c r="S723" i="2"/>
  <c r="S611" i="2"/>
  <c r="S300" i="2"/>
  <c r="S366" i="2"/>
  <c r="S227" i="2"/>
  <c r="S223" i="2"/>
  <c r="S134" i="2"/>
  <c r="S296" i="2"/>
  <c r="S308" i="2"/>
  <c r="S266" i="2"/>
  <c r="S346" i="2"/>
  <c r="S105" i="2"/>
  <c r="S274" i="2"/>
  <c r="S313" i="2"/>
  <c r="S592" i="2"/>
  <c r="S716" i="2"/>
  <c r="S249" i="2"/>
  <c r="S581" i="2"/>
  <c r="S144" i="2"/>
  <c r="S334" i="2"/>
  <c r="S645" i="2"/>
  <c r="S26" i="2"/>
  <c r="S45" i="2"/>
  <c r="S34" i="2"/>
  <c r="S56" i="2"/>
  <c r="S720" i="2"/>
  <c r="S569" i="2"/>
  <c r="S544" i="2"/>
  <c r="S317" i="2"/>
  <c r="S572" i="2"/>
  <c r="S75" i="2"/>
  <c r="S575" i="2"/>
  <c r="S430" i="2"/>
  <c r="S598" i="2"/>
  <c r="S70" i="2"/>
  <c r="S246" i="2"/>
  <c r="S458" i="2"/>
  <c r="S431" i="2"/>
  <c r="S657" i="2"/>
  <c r="S392" i="2"/>
  <c r="S560" i="2"/>
  <c r="S261" i="2"/>
  <c r="S718" i="2"/>
  <c r="S60" i="2"/>
  <c r="S194" i="2"/>
  <c r="S397" i="2"/>
  <c r="S635" i="2"/>
  <c r="S289" i="2"/>
  <c r="S260" i="2"/>
  <c r="S646" i="2"/>
  <c r="S600" i="2"/>
  <c r="S125" i="2"/>
  <c r="S374" i="2"/>
  <c r="S307" i="2"/>
  <c r="S680" i="2"/>
  <c r="S362" i="2"/>
  <c r="S128" i="2"/>
  <c r="S573" i="2"/>
  <c r="S351" i="2"/>
  <c r="S236" i="2"/>
  <c r="S558" i="2"/>
  <c r="S232" i="2"/>
  <c r="S510" i="2"/>
  <c r="S562" i="2"/>
  <c r="S481" i="2"/>
  <c r="S700" i="2"/>
  <c r="S578" i="2"/>
  <c r="S469" i="2"/>
  <c r="S456" i="2"/>
  <c r="S225" i="2"/>
  <c r="S541" i="2"/>
  <c r="S73" i="2"/>
  <c r="S589" i="2"/>
  <c r="S43" i="2"/>
  <c r="S190" i="2"/>
  <c r="S482" i="2"/>
  <c r="S101" i="2"/>
  <c r="S459" i="2"/>
  <c r="S596" i="2"/>
  <c r="S579" i="2"/>
  <c r="S237" i="2"/>
  <c r="S722" i="2"/>
  <c r="S322" i="2"/>
  <c r="S619" i="2"/>
  <c r="S202" i="2"/>
  <c r="S386" i="2"/>
  <c r="S735" i="2"/>
  <c r="S549" i="2"/>
  <c r="S432" i="2"/>
  <c r="S158" i="2"/>
  <c r="S113" i="2"/>
  <c r="S518" i="2"/>
  <c r="S347" i="2"/>
  <c r="S327" i="2"/>
  <c r="S390" i="2"/>
  <c r="S551" i="2"/>
  <c r="S692" i="2"/>
  <c r="S659" i="2"/>
  <c r="S666" i="2"/>
  <c r="S210" i="2"/>
  <c r="S121" i="2"/>
  <c r="S115" i="2"/>
  <c r="S133" i="2"/>
  <c r="S515" i="2"/>
  <c r="S676" i="2"/>
  <c r="S74" i="2"/>
  <c r="S80" i="2"/>
  <c r="S269" i="2"/>
  <c r="S599" i="2"/>
  <c r="S84" i="2"/>
  <c r="S449" i="2"/>
  <c r="S454" i="2"/>
  <c r="S284" i="2"/>
  <c r="S570" i="2"/>
  <c r="S629" i="2"/>
  <c r="S382" i="2"/>
  <c r="S636" i="2"/>
  <c r="S64" i="2"/>
  <c r="S548" i="2"/>
  <c r="S328" i="2"/>
  <c r="S332" i="2"/>
  <c r="S51" i="2"/>
  <c r="S252" i="2"/>
  <c r="S286" i="2"/>
  <c r="S594" i="2"/>
  <c r="S540" i="2"/>
  <c r="S72" i="2"/>
  <c r="S649" i="2"/>
  <c r="S694" i="2"/>
  <c r="S535" i="2"/>
  <c r="S258" i="2"/>
  <c r="S625" i="2"/>
  <c r="S270" i="2"/>
  <c r="S704" i="2"/>
  <c r="S669" i="2"/>
  <c r="S417" i="2"/>
  <c r="S201" i="2"/>
  <c r="S222" i="2"/>
  <c r="S508" i="2"/>
  <c r="S372" i="2"/>
  <c r="S62" i="2"/>
  <c r="S175" i="2"/>
  <c r="S224" i="2"/>
  <c r="S706" i="2"/>
  <c r="S213" i="2"/>
  <c r="S620" i="2"/>
  <c r="S717" i="2"/>
  <c r="S111" i="2"/>
  <c r="S401" i="2"/>
  <c r="S257" i="2"/>
  <c r="S238" i="2"/>
  <c r="S91" i="2"/>
  <c r="S205" i="2"/>
  <c r="S696" i="2"/>
  <c r="S644" i="2"/>
  <c r="S606" i="2"/>
  <c r="S321" i="2"/>
  <c r="S283" i="2"/>
  <c r="S607" i="2"/>
  <c r="S517" i="2"/>
  <c r="S736" i="2"/>
  <c r="S710" i="2"/>
  <c r="S601" i="2"/>
  <c r="S131" i="2"/>
  <c r="S262" i="2"/>
  <c r="S489" i="2"/>
  <c r="S585" i="2"/>
  <c r="S677" i="2"/>
  <c r="S276" i="2"/>
  <c r="S734" i="2"/>
  <c r="S94" i="2"/>
  <c r="S505" i="2"/>
  <c r="S550" i="2"/>
  <c r="S335" i="2"/>
  <c r="S480" i="2"/>
  <c r="S528" i="2"/>
  <c r="S612" i="2"/>
  <c r="S254" i="2"/>
  <c r="S86" i="2"/>
  <c r="S506" i="2"/>
  <c r="S726" i="2"/>
  <c r="S698" i="2"/>
  <c r="S520" i="2"/>
  <c r="S702" i="2"/>
  <c r="S451" i="2"/>
  <c r="S428" i="2"/>
  <c r="S522" i="2"/>
  <c r="S184" i="2"/>
  <c r="S310" i="2"/>
  <c r="S713" i="2"/>
  <c r="S388" i="2"/>
  <c r="S242" i="2"/>
  <c r="S566" i="2"/>
  <c r="S245" i="2"/>
  <c r="S493" i="2"/>
  <c r="S85" i="2"/>
  <c r="S650" i="2"/>
  <c r="S571" i="2"/>
  <c r="S311" i="2"/>
  <c r="S364" i="2"/>
  <c r="S196" i="2"/>
  <c r="S345" i="2"/>
  <c r="S398" i="2"/>
  <c r="S293" i="2"/>
  <c r="S259" i="2"/>
  <c r="S473" i="2"/>
  <c r="S583" i="2"/>
  <c r="S155" i="2"/>
  <c r="S446" i="2"/>
  <c r="S610" i="2"/>
  <c r="S318" i="2"/>
  <c r="S613" i="2"/>
  <c r="S379" i="2"/>
  <c r="S582" i="2"/>
  <c r="S693" i="2"/>
  <c r="S281" i="2"/>
  <c r="S394" i="2"/>
  <c r="S731" i="2"/>
  <c r="S687" i="2"/>
  <c r="S212" i="2"/>
  <c r="S682" i="2"/>
  <c r="S626" i="2"/>
  <c r="S523" i="2"/>
  <c r="S602" i="2"/>
  <c r="S557" i="2"/>
  <c r="S679" i="2"/>
  <c r="S476" i="2"/>
  <c r="S282" i="2"/>
  <c r="S652" i="2"/>
  <c r="S660" i="2"/>
  <c r="S699" i="2"/>
  <c r="S509" i="2"/>
  <c r="S556" i="2"/>
  <c r="S729" i="2"/>
  <c r="S681" i="2"/>
  <c r="S529" i="2"/>
  <c r="S690" i="2"/>
  <c r="S674" i="2"/>
  <c r="S689" i="2"/>
  <c r="S709" i="2"/>
  <c r="S695" i="2"/>
  <c r="S733" i="2"/>
  <c r="S728" i="2"/>
  <c r="S637" i="2"/>
  <c r="S727" i="2"/>
  <c r="S678" i="2"/>
  <c r="S714" i="2"/>
  <c r="S737" i="2"/>
  <c r="N622" i="2"/>
  <c r="N475" i="2"/>
  <c r="N490" i="2"/>
  <c r="N81" i="2"/>
  <c r="N234" i="2"/>
  <c r="N348" i="2"/>
  <c r="N344" i="2"/>
  <c r="N331" i="2"/>
  <c r="N503" i="2"/>
  <c r="N608" i="2"/>
  <c r="N160" i="2"/>
  <c r="N337" i="2"/>
  <c r="N130" i="2"/>
  <c r="N654" i="2"/>
  <c r="N161" i="2"/>
  <c r="N419" i="2"/>
  <c r="N588" i="2"/>
  <c r="N621" i="2"/>
  <c r="N53" i="2"/>
  <c r="N406" i="2"/>
  <c r="N435" i="2"/>
  <c r="N368" i="2"/>
  <c r="N369" i="2"/>
  <c r="N247" i="2"/>
  <c r="N553" i="2"/>
  <c r="N567" i="2"/>
  <c r="N116" i="2"/>
  <c r="N319" i="2"/>
  <c r="N127" i="2"/>
  <c r="N590" i="2"/>
  <c r="N383" i="2"/>
  <c r="N703" i="2"/>
  <c r="N168" i="2"/>
  <c r="N711" i="2"/>
  <c r="N444" i="2"/>
  <c r="N78" i="2"/>
  <c r="N16" i="2"/>
  <c r="N378" i="2"/>
  <c r="N297" i="2"/>
  <c r="N673" i="2"/>
  <c r="N371" i="2"/>
  <c r="N47" i="2"/>
  <c r="N492" i="2"/>
  <c r="N484" i="2"/>
  <c r="N389" i="2"/>
  <c r="N216" i="2"/>
  <c r="N193" i="2"/>
  <c r="N463" i="2"/>
  <c r="N605" i="2"/>
  <c r="N288" i="2"/>
  <c r="N353" i="2"/>
  <c r="N291" i="2"/>
  <c r="N424" i="2"/>
  <c r="N498" i="2"/>
  <c r="N195" i="2"/>
  <c r="N338" i="2"/>
  <c r="N156" i="2"/>
  <c r="N466" i="2"/>
  <c r="N287" i="2"/>
  <c r="N447" i="2"/>
  <c r="N478" i="2"/>
  <c r="N301" i="2"/>
  <c r="N197" i="2"/>
  <c r="N360" i="2"/>
  <c r="N312" i="2"/>
  <c r="N100" i="2"/>
  <c r="N354" i="2"/>
  <c r="N298" i="2"/>
  <c r="N294" i="2"/>
  <c r="N365" i="2"/>
  <c r="N122" i="2"/>
  <c r="N539" i="2"/>
  <c r="N543" i="2"/>
  <c r="N185" i="2"/>
  <c r="N414" i="2"/>
  <c r="N112" i="2"/>
  <c r="N89" i="2"/>
  <c r="N214" i="2"/>
  <c r="N628" i="2"/>
  <c r="N40" i="2"/>
  <c r="N140" i="2"/>
  <c r="N244" i="2"/>
  <c r="N333" i="2"/>
  <c r="N465" i="2"/>
  <c r="N37" i="2"/>
  <c r="N536" i="2"/>
  <c r="N438" i="2"/>
  <c r="N218" i="2"/>
  <c r="N380" i="2"/>
  <c r="N154" i="2"/>
  <c r="N340" i="2"/>
  <c r="N90" i="2"/>
  <c r="N264" i="2"/>
  <c r="N320" i="2"/>
  <c r="N483" i="2"/>
  <c r="N174" i="2"/>
  <c r="N375" i="2"/>
  <c r="N357" i="2"/>
  <c r="N88" i="2"/>
  <c r="N655" i="2"/>
  <c r="N219" i="2"/>
  <c r="N104" i="2"/>
  <c r="N670" i="2"/>
  <c r="N339" i="2"/>
  <c r="N28" i="2"/>
  <c r="N455" i="2"/>
  <c r="N39" i="2"/>
  <c r="N13" i="2"/>
  <c r="N533" i="2"/>
  <c r="N667" i="2"/>
  <c r="N377" i="2"/>
  <c r="N501" i="2"/>
  <c r="N343" i="2"/>
  <c r="N204" i="2"/>
  <c r="N721" i="2"/>
  <c r="N18" i="2"/>
  <c r="N350" i="2"/>
  <c r="N132" i="2"/>
  <c r="N292" i="2"/>
  <c r="N67" i="2"/>
  <c r="N77" i="2"/>
  <c r="N555" i="2"/>
  <c r="N627" i="2"/>
  <c r="N79" i="2"/>
  <c r="N325" i="2"/>
  <c r="N285" i="2"/>
  <c r="N275" i="2"/>
  <c r="N453" i="2"/>
  <c r="N123" i="2"/>
  <c r="N426" i="2"/>
  <c r="N19" i="2"/>
  <c r="N215" i="2"/>
  <c r="N157" i="2"/>
  <c r="N485" i="2"/>
  <c r="N632" i="2"/>
  <c r="N358" i="2"/>
  <c r="N684" i="2"/>
  <c r="N356" i="2"/>
  <c r="N410" i="2"/>
  <c r="N665" i="2"/>
  <c r="N355" i="2"/>
  <c r="N206" i="2"/>
  <c r="N412" i="2"/>
  <c r="N20" i="2"/>
  <c r="N595" i="2"/>
  <c r="N329" i="2"/>
  <c r="N470" i="2"/>
  <c r="N420" i="2"/>
  <c r="N513" i="2"/>
  <c r="N653" i="2"/>
  <c r="N179" i="2"/>
  <c r="N108" i="2"/>
  <c r="N145" i="2"/>
  <c r="N189" i="2"/>
  <c r="N471" i="2"/>
  <c r="N22" i="2"/>
  <c r="N153" i="2"/>
  <c r="N400" i="2"/>
  <c r="N411" i="2"/>
  <c r="N229" i="2"/>
  <c r="N502" i="2"/>
  <c r="N724" i="2"/>
  <c r="N499" i="2"/>
  <c r="N248" i="2"/>
  <c r="N647" i="2"/>
  <c r="N373" i="2"/>
  <c r="N69" i="2"/>
  <c r="N316" i="2"/>
  <c r="N65" i="2"/>
  <c r="N516" i="2"/>
  <c r="N530" i="2"/>
  <c r="N534" i="2"/>
  <c r="N537" i="2"/>
  <c r="N467" i="2"/>
  <c r="N586" i="2"/>
  <c r="N192" i="2"/>
  <c r="N226" i="2"/>
  <c r="N57" i="2"/>
  <c r="N639" i="2"/>
  <c r="N574" i="2"/>
  <c r="N309" i="2"/>
  <c r="N697" i="2"/>
  <c r="N671" i="2"/>
  <c r="N616" i="2"/>
  <c r="N422" i="2"/>
  <c r="N5" i="2"/>
  <c r="N176" i="2"/>
  <c r="N477" i="2"/>
  <c r="N29" i="2"/>
  <c r="N173" i="2"/>
  <c r="N554" i="2"/>
  <c r="N675" i="2"/>
  <c r="N303" i="2"/>
  <c r="N200" i="2"/>
  <c r="N511" i="2"/>
  <c r="N614" i="2"/>
  <c r="N561" i="2"/>
  <c r="N342" i="2"/>
  <c r="N44" i="2"/>
  <c r="N181" i="2"/>
  <c r="N87" i="2"/>
  <c r="N405" i="2"/>
  <c r="N434" i="2"/>
  <c r="N688" i="2"/>
  <c r="N633" i="2"/>
  <c r="N658" i="2"/>
  <c r="N250" i="2"/>
  <c r="N497" i="2"/>
  <c r="N415" i="2"/>
  <c r="N295" i="2"/>
  <c r="N615" i="2"/>
  <c r="N55" i="2"/>
  <c r="N436" i="2"/>
  <c r="N427" i="2"/>
  <c r="N147" i="2"/>
  <c r="N82" i="2"/>
  <c r="N445" i="2"/>
  <c r="N188" i="2"/>
  <c r="N271" i="2"/>
  <c r="N137" i="2"/>
  <c r="N306" i="2"/>
  <c r="N106" i="2"/>
  <c r="N220" i="2"/>
  <c r="N568" i="2"/>
  <c r="N71" i="2"/>
  <c r="N624" i="2"/>
  <c r="N393" i="2"/>
  <c r="N139" i="2"/>
  <c r="N267" i="2"/>
  <c r="N35" i="2"/>
  <c r="N208" i="2"/>
  <c r="N668" i="2"/>
  <c r="N381" i="2"/>
  <c r="N532" i="2"/>
  <c r="N11" i="2"/>
  <c r="N547" i="2"/>
  <c r="N314" i="2"/>
  <c r="N265" i="2"/>
  <c r="N514" i="2"/>
  <c r="N409" i="2"/>
  <c r="N110" i="2"/>
  <c r="N170" i="2"/>
  <c r="N423" i="2"/>
  <c r="N36" i="2"/>
  <c r="N359" i="2"/>
  <c r="N107" i="2"/>
  <c r="N120" i="2"/>
  <c r="N597" i="2"/>
  <c r="N580" i="2"/>
  <c r="N439" i="2"/>
  <c r="N416" i="2"/>
  <c r="N391" i="2"/>
  <c r="N50" i="2"/>
  <c r="N638" i="2"/>
  <c r="N38" i="2"/>
  <c r="N324" i="2"/>
  <c r="N440" i="2"/>
  <c r="N59" i="2"/>
  <c r="N708" i="2"/>
  <c r="N421" i="2"/>
  <c r="N385" i="2"/>
  <c r="N604" i="2"/>
  <c r="N418" i="2"/>
  <c r="N49" i="2"/>
  <c r="N524" i="2"/>
  <c r="N715" i="2"/>
  <c r="N591" i="2"/>
  <c r="N109" i="2"/>
  <c r="N240" i="2"/>
  <c r="N487" i="2"/>
  <c r="N408" i="2"/>
  <c r="N448" i="2"/>
  <c r="N429" i="2"/>
  <c r="N253" i="2"/>
  <c r="N352" i="2"/>
  <c r="N370" i="2"/>
  <c r="N198" i="2"/>
  <c r="N538" i="2"/>
  <c r="N21" i="2"/>
  <c r="N119" i="2"/>
  <c r="N315" i="2"/>
  <c r="N479" i="2"/>
  <c r="N25" i="2"/>
  <c r="N730" i="2"/>
  <c r="N563" i="2"/>
  <c r="N457" i="2"/>
  <c r="N164" i="2"/>
  <c r="N169" i="2"/>
  <c r="N460" i="2"/>
  <c r="N384" i="2"/>
  <c r="N256" i="2"/>
  <c r="N486" i="2"/>
  <c r="N54" i="2"/>
  <c r="N96" i="2"/>
  <c r="N148" i="2"/>
  <c r="N617" i="2"/>
  <c r="N4" i="2"/>
  <c r="N149" i="2"/>
  <c r="N491" i="2"/>
  <c r="N68" i="2"/>
  <c r="N159" i="2"/>
  <c r="N97" i="2"/>
  <c r="N361" i="2"/>
  <c r="N661" i="2"/>
  <c r="N203" i="2"/>
  <c r="N186" i="2"/>
  <c r="N494" i="2"/>
  <c r="N178" i="2"/>
  <c r="N559" i="2"/>
  <c r="N691" i="2"/>
  <c r="N118" i="2"/>
  <c r="N76" i="2"/>
  <c r="N363" i="2"/>
  <c r="N239" i="2"/>
  <c r="N3" i="2"/>
  <c r="N299" i="2"/>
  <c r="N450" i="2"/>
  <c r="N349" i="2"/>
  <c r="N565" i="2"/>
  <c r="N66" i="2"/>
  <c r="N138" i="2"/>
  <c r="N527" i="2"/>
  <c r="N32" i="2"/>
  <c r="N685" i="2"/>
  <c r="N367" i="2"/>
  <c r="N255" i="2"/>
  <c r="N241" i="2"/>
  <c r="N278" i="2"/>
  <c r="N52" i="2"/>
  <c r="N395" i="2"/>
  <c r="N180" i="2"/>
  <c r="N124" i="2"/>
  <c r="N641" i="2"/>
  <c r="N326" i="2"/>
  <c r="N126" i="2"/>
  <c r="N512" i="2"/>
  <c r="N402" i="2"/>
  <c r="N545" i="2"/>
  <c r="N519" i="2"/>
  <c r="N58" i="2"/>
  <c r="N634" i="2"/>
  <c r="N182" i="2"/>
  <c r="N277" i="2"/>
  <c r="N102" i="2"/>
  <c r="N163" i="2"/>
  <c r="N302" i="2"/>
  <c r="N166" i="2"/>
  <c r="N46" i="2"/>
  <c r="N623" i="2"/>
  <c r="N304" i="2"/>
  <c r="N403" i="2"/>
  <c r="N151" i="2"/>
  <c r="N187" i="2"/>
  <c r="N152" i="2"/>
  <c r="N92" i="2"/>
  <c r="N33" i="2"/>
  <c r="N683" i="2"/>
  <c r="N221" i="2"/>
  <c r="N63" i="2"/>
  <c r="N167" i="2"/>
  <c r="N452" i="2"/>
  <c r="N129" i="2"/>
  <c r="N2" i="2"/>
  <c r="N631" i="2"/>
  <c r="N495" i="2"/>
  <c r="N171" i="2"/>
  <c r="N461" i="2"/>
  <c r="N48" i="2"/>
  <c r="N31" i="2"/>
  <c r="N404" i="2"/>
  <c r="N117" i="2"/>
  <c r="N42" i="2"/>
  <c r="N376" i="2"/>
  <c r="N83" i="2"/>
  <c r="N273" i="2"/>
  <c r="N712" i="2"/>
  <c r="N732" i="2"/>
  <c r="N7" i="2"/>
  <c r="N183" i="2"/>
  <c r="N587" i="2"/>
  <c r="N584" i="2"/>
  <c r="N199" i="2"/>
  <c r="N146" i="2"/>
  <c r="N413" i="2"/>
  <c r="N468" i="2"/>
  <c r="N603" i="2"/>
  <c r="N437" i="2"/>
  <c r="N504" i="2"/>
  <c r="N98" i="2"/>
  <c r="N23" i="2"/>
  <c r="N209" i="2"/>
  <c r="N114" i="2"/>
  <c r="N211" i="2"/>
  <c r="N99" i="2"/>
  <c r="N41" i="2"/>
  <c r="N251" i="2"/>
  <c r="N441" i="2"/>
  <c r="N521" i="2"/>
  <c r="N577" i="2"/>
  <c r="N17" i="2"/>
  <c r="N341" i="2"/>
  <c r="N336" i="2"/>
  <c r="N552" i="2"/>
  <c r="N686" i="2"/>
  <c r="N235" i="2"/>
  <c r="N8" i="2"/>
  <c r="N191" i="2"/>
  <c r="N656" i="2"/>
  <c r="N707" i="2"/>
  <c r="N141" i="2"/>
  <c r="N651" i="2"/>
  <c r="N664" i="2"/>
  <c r="N462" i="2"/>
  <c r="N496" i="2"/>
  <c r="N507" i="2"/>
  <c r="N576" i="2"/>
  <c r="N14" i="2"/>
  <c r="N27" i="2"/>
  <c r="N396" i="2"/>
  <c r="N323" i="2"/>
  <c r="N290" i="2"/>
  <c r="N177" i="2"/>
  <c r="N672" i="2"/>
  <c r="N61" i="2"/>
  <c r="N433" i="2"/>
  <c r="N231" i="2"/>
  <c r="N228" i="2"/>
  <c r="N443" i="2"/>
  <c r="N243" i="2"/>
  <c r="N15" i="2"/>
  <c r="N24" i="2"/>
  <c r="N136" i="2"/>
  <c r="N472" i="2"/>
  <c r="N564" i="2"/>
  <c r="N609" i="2"/>
  <c r="N268" i="2"/>
  <c r="N6" i="2"/>
  <c r="N526" i="2"/>
  <c r="N150" i="2"/>
  <c r="N217" i="2"/>
  <c r="N474" i="2"/>
  <c r="N399" i="2"/>
  <c r="N272" i="2"/>
  <c r="N230" i="2"/>
  <c r="N279" i="2"/>
  <c r="N207" i="2"/>
  <c r="N387" i="2"/>
  <c r="N719" i="2"/>
  <c r="N701" i="2"/>
  <c r="N93" i="2"/>
  <c r="N663" i="2"/>
  <c r="N442" i="2"/>
  <c r="N162" i="2"/>
  <c r="N642" i="2"/>
  <c r="N233" i="2"/>
  <c r="N618" i="2"/>
  <c r="N546" i="2"/>
  <c r="N143" i="2"/>
  <c r="N531" i="2"/>
  <c r="N9" i="2"/>
  <c r="N593" i="2"/>
  <c r="N488" i="2"/>
  <c r="N10" i="2"/>
  <c r="N263" i="2"/>
  <c r="N640" i="2"/>
  <c r="N103" i="2"/>
  <c r="N500" i="2"/>
  <c r="N464" i="2"/>
  <c r="N172" i="2"/>
  <c r="N142" i="2"/>
  <c r="N425" i="2"/>
  <c r="N135" i="2"/>
  <c r="N648" i="2"/>
  <c r="N630" i="2"/>
  <c r="N12" i="2"/>
  <c r="N165" i="2"/>
  <c r="N705" i="2"/>
  <c r="N407" i="2"/>
  <c r="N280" i="2"/>
  <c r="N305" i="2"/>
  <c r="N330" i="2"/>
  <c r="N525" i="2"/>
  <c r="N95" i="2"/>
  <c r="N725" i="2"/>
  <c r="N30" i="2"/>
  <c r="N643" i="2"/>
  <c r="N542" i="2"/>
  <c r="N662" i="2"/>
  <c r="N723" i="2"/>
  <c r="N611" i="2"/>
  <c r="N300" i="2"/>
  <c r="N366" i="2"/>
  <c r="N227" i="2"/>
  <c r="N223" i="2"/>
  <c r="N134" i="2"/>
  <c r="N296" i="2"/>
  <c r="N308" i="2"/>
  <c r="N266" i="2"/>
  <c r="N346" i="2"/>
  <c r="N105" i="2"/>
  <c r="N274" i="2"/>
  <c r="N313" i="2"/>
  <c r="N592" i="2"/>
  <c r="N716" i="2"/>
  <c r="N249" i="2"/>
  <c r="N581" i="2"/>
  <c r="N144" i="2"/>
  <c r="N334" i="2"/>
  <c r="N645" i="2"/>
  <c r="N26" i="2"/>
  <c r="N45" i="2"/>
  <c r="N34" i="2"/>
  <c r="N56" i="2"/>
  <c r="N720" i="2"/>
  <c r="N569" i="2"/>
  <c r="N544" i="2"/>
  <c r="N317" i="2"/>
  <c r="N572" i="2"/>
  <c r="N75" i="2"/>
  <c r="N575" i="2"/>
  <c r="N430" i="2"/>
  <c r="N598" i="2"/>
  <c r="N70" i="2"/>
  <c r="N246" i="2"/>
  <c r="N458" i="2"/>
  <c r="N431" i="2"/>
  <c r="N657" i="2"/>
  <c r="N392" i="2"/>
  <c r="N560" i="2"/>
  <c r="N261" i="2"/>
  <c r="N718" i="2"/>
  <c r="N60" i="2"/>
  <c r="N194" i="2"/>
  <c r="N397" i="2"/>
  <c r="N635" i="2"/>
  <c r="N289" i="2"/>
  <c r="N260" i="2"/>
  <c r="N646" i="2"/>
  <c r="N600" i="2"/>
  <c r="N125" i="2"/>
  <c r="N374" i="2"/>
  <c r="N307" i="2"/>
  <c r="N680" i="2"/>
  <c r="N362" i="2"/>
  <c r="N128" i="2"/>
  <c r="N573" i="2"/>
  <c r="N351" i="2"/>
  <c r="N236" i="2"/>
  <c r="N558" i="2"/>
  <c r="N232" i="2"/>
  <c r="N510" i="2"/>
  <c r="N562" i="2"/>
  <c r="N481" i="2"/>
  <c r="N700" i="2"/>
  <c r="N578" i="2"/>
  <c r="N469" i="2"/>
  <c r="N456" i="2"/>
  <c r="N225" i="2"/>
  <c r="N541" i="2"/>
  <c r="N73" i="2"/>
  <c r="N589" i="2"/>
  <c r="N43" i="2"/>
  <c r="N190" i="2"/>
  <c r="N482" i="2"/>
  <c r="N101" i="2"/>
  <c r="N459" i="2"/>
  <c r="N596" i="2"/>
  <c r="N579" i="2"/>
  <c r="N237" i="2"/>
  <c r="N722" i="2"/>
  <c r="N322" i="2"/>
  <c r="N619" i="2"/>
  <c r="N202" i="2"/>
  <c r="N386" i="2"/>
  <c r="N735" i="2"/>
  <c r="N549" i="2"/>
  <c r="N432" i="2"/>
  <c r="N158" i="2"/>
  <c r="N113" i="2"/>
  <c r="N518" i="2"/>
  <c r="N347" i="2"/>
  <c r="N327" i="2"/>
  <c r="N390" i="2"/>
  <c r="N551" i="2"/>
  <c r="N692" i="2"/>
  <c r="N659" i="2"/>
  <c r="N666" i="2"/>
  <c r="N210" i="2"/>
  <c r="N121" i="2"/>
  <c r="N115" i="2"/>
  <c r="N133" i="2"/>
  <c r="N515" i="2"/>
  <c r="N676" i="2"/>
  <c r="N74" i="2"/>
  <c r="N80" i="2"/>
  <c r="N269" i="2"/>
  <c r="N599" i="2"/>
  <c r="N84" i="2"/>
  <c r="N449" i="2"/>
  <c r="N454" i="2"/>
  <c r="N284" i="2"/>
  <c r="N570" i="2"/>
  <c r="N629" i="2"/>
  <c r="N382" i="2"/>
  <c r="N636" i="2"/>
  <c r="N64" i="2"/>
  <c r="N548" i="2"/>
  <c r="N328" i="2"/>
  <c r="N332" i="2"/>
  <c r="N51" i="2"/>
  <c r="N252" i="2"/>
  <c r="N286" i="2"/>
  <c r="N594" i="2"/>
  <c r="N540" i="2"/>
  <c r="N72" i="2"/>
  <c r="N649" i="2"/>
  <c r="N694" i="2"/>
  <c r="N535" i="2"/>
  <c r="N258" i="2"/>
  <c r="N625" i="2"/>
  <c r="N270" i="2"/>
  <c r="N704" i="2"/>
  <c r="N669" i="2"/>
  <c r="N417" i="2"/>
  <c r="N201" i="2"/>
  <c r="N222" i="2"/>
  <c r="N508" i="2"/>
  <c r="N372" i="2"/>
  <c r="N62" i="2"/>
  <c r="N175" i="2"/>
  <c r="N224" i="2"/>
  <c r="N706" i="2"/>
  <c r="N213" i="2"/>
  <c r="N620" i="2"/>
  <c r="N717" i="2"/>
  <c r="N111" i="2"/>
  <c r="N401" i="2"/>
  <c r="N257" i="2"/>
  <c r="N238" i="2"/>
  <c r="N91" i="2"/>
  <c r="N205" i="2"/>
  <c r="N696" i="2"/>
  <c r="N644" i="2"/>
  <c r="N606" i="2"/>
  <c r="N321" i="2"/>
  <c r="N283" i="2"/>
  <c r="N607" i="2"/>
  <c r="N517" i="2"/>
  <c r="N736" i="2"/>
  <c r="N710" i="2"/>
  <c r="N601" i="2"/>
  <c r="N131" i="2"/>
  <c r="N262" i="2"/>
  <c r="N489" i="2"/>
  <c r="N585" i="2"/>
  <c r="N677" i="2"/>
  <c r="N276" i="2"/>
  <c r="N734" i="2"/>
  <c r="N94" i="2"/>
  <c r="N505" i="2"/>
  <c r="N550" i="2"/>
  <c r="N335" i="2"/>
  <c r="N480" i="2"/>
  <c r="N528" i="2"/>
  <c r="N612" i="2"/>
  <c r="N254" i="2"/>
  <c r="N86" i="2"/>
  <c r="N506" i="2"/>
  <c r="N726" i="2"/>
  <c r="N698" i="2"/>
  <c r="N520" i="2"/>
  <c r="N702" i="2"/>
  <c r="N451" i="2"/>
  <c r="N428" i="2"/>
  <c r="N522" i="2"/>
  <c r="N184" i="2"/>
  <c r="N310" i="2"/>
  <c r="N713" i="2"/>
  <c r="N388" i="2"/>
  <c r="N242" i="2"/>
  <c r="N566" i="2"/>
  <c r="N245" i="2"/>
  <c r="N493" i="2"/>
  <c r="N85" i="2"/>
  <c r="N650" i="2"/>
  <c r="N571" i="2"/>
  <c r="N311" i="2"/>
  <c r="N364" i="2"/>
  <c r="N196" i="2"/>
  <c r="N345" i="2"/>
  <c r="N398" i="2"/>
  <c r="N293" i="2"/>
  <c r="N259" i="2"/>
  <c r="N473" i="2"/>
  <c r="N583" i="2"/>
  <c r="N155" i="2"/>
  <c r="N446" i="2"/>
  <c r="N610" i="2"/>
  <c r="N318" i="2"/>
  <c r="N613" i="2"/>
  <c r="N379" i="2"/>
  <c r="N582" i="2"/>
  <c r="N693" i="2"/>
  <c r="N281" i="2"/>
  <c r="N394" i="2"/>
  <c r="N731" i="2"/>
  <c r="N687" i="2"/>
  <c r="N212" i="2"/>
  <c r="N682" i="2"/>
  <c r="N626" i="2"/>
  <c r="N523" i="2"/>
  <c r="N602" i="2"/>
  <c r="N557" i="2"/>
  <c r="N679" i="2"/>
  <c r="N476" i="2"/>
  <c r="N282" i="2"/>
  <c r="N652" i="2"/>
  <c r="N660" i="2"/>
  <c r="N699" i="2"/>
  <c r="N509" i="2"/>
  <c r="N556" i="2"/>
  <c r="N729" i="2"/>
  <c r="N681" i="2"/>
  <c r="N529" i="2"/>
  <c r="N690" i="2"/>
  <c r="N674" i="2"/>
  <c r="N689" i="2"/>
  <c r="N709" i="2"/>
  <c r="N695" i="2"/>
  <c r="N733" i="2"/>
  <c r="N728" i="2"/>
  <c r="N637" i="2"/>
  <c r="N727" i="2"/>
  <c r="N678" i="2"/>
  <c r="N714" i="2"/>
  <c r="N737" i="2"/>
  <c r="L622" i="2"/>
  <c r="L475" i="2"/>
  <c r="L490" i="2"/>
  <c r="L81" i="2"/>
  <c r="L234" i="2"/>
  <c r="L348" i="2"/>
  <c r="L344" i="2"/>
  <c r="L331" i="2"/>
  <c r="L503" i="2"/>
  <c r="L608" i="2"/>
  <c r="L160" i="2"/>
  <c r="L337" i="2"/>
  <c r="L130" i="2"/>
  <c r="L654" i="2"/>
  <c r="L161" i="2"/>
  <c r="L419" i="2"/>
  <c r="L588" i="2"/>
  <c r="L621" i="2"/>
  <c r="L53" i="2"/>
  <c r="L406" i="2"/>
  <c r="L435" i="2"/>
  <c r="L368" i="2"/>
  <c r="L369" i="2"/>
  <c r="L247" i="2"/>
  <c r="L553" i="2"/>
  <c r="L567" i="2"/>
  <c r="L116" i="2"/>
  <c r="L319" i="2"/>
  <c r="L127" i="2"/>
  <c r="L590" i="2"/>
  <c r="L383" i="2"/>
  <c r="L703" i="2"/>
  <c r="L168" i="2"/>
  <c r="L711" i="2"/>
  <c r="L444" i="2"/>
  <c r="L78" i="2"/>
  <c r="L16" i="2"/>
  <c r="L378" i="2"/>
  <c r="L297" i="2"/>
  <c r="L673" i="2"/>
  <c r="L371" i="2"/>
  <c r="L47" i="2"/>
  <c r="L492" i="2"/>
  <c r="L484" i="2"/>
  <c r="L389" i="2"/>
  <c r="L216" i="2"/>
  <c r="L193" i="2"/>
  <c r="L463" i="2"/>
  <c r="L605" i="2"/>
  <c r="L288" i="2"/>
  <c r="L353" i="2"/>
  <c r="L291" i="2"/>
  <c r="L424" i="2"/>
  <c r="L498" i="2"/>
  <c r="L195" i="2"/>
  <c r="L338" i="2"/>
  <c r="L156" i="2"/>
  <c r="L466" i="2"/>
  <c r="L287" i="2"/>
  <c r="L447" i="2"/>
  <c r="L478" i="2"/>
  <c r="L301" i="2"/>
  <c r="L197" i="2"/>
  <c r="L360" i="2"/>
  <c r="L312" i="2"/>
  <c r="L100" i="2"/>
  <c r="L354" i="2"/>
  <c r="L298" i="2"/>
  <c r="L294" i="2"/>
  <c r="L365" i="2"/>
  <c r="L122" i="2"/>
  <c r="L539" i="2"/>
  <c r="L543" i="2"/>
  <c r="L185" i="2"/>
  <c r="L414" i="2"/>
  <c r="L112" i="2"/>
  <c r="L89" i="2"/>
  <c r="L214" i="2"/>
  <c r="L628" i="2"/>
  <c r="L40" i="2"/>
  <c r="L140" i="2"/>
  <c r="L244" i="2"/>
  <c r="L333" i="2"/>
  <c r="L465" i="2"/>
  <c r="L37" i="2"/>
  <c r="L536" i="2"/>
  <c r="L438" i="2"/>
  <c r="L218" i="2"/>
  <c r="L380" i="2"/>
  <c r="L154" i="2"/>
  <c r="L340" i="2"/>
  <c r="L90" i="2"/>
  <c r="L264" i="2"/>
  <c r="L320" i="2"/>
  <c r="L483" i="2"/>
  <c r="L174" i="2"/>
  <c r="L375" i="2"/>
  <c r="L357" i="2"/>
  <c r="L88" i="2"/>
  <c r="L655" i="2"/>
  <c r="L219" i="2"/>
  <c r="L104" i="2"/>
  <c r="L670" i="2"/>
  <c r="L339" i="2"/>
  <c r="L28" i="2"/>
  <c r="L455" i="2"/>
  <c r="L39" i="2"/>
  <c r="L13" i="2"/>
  <c r="L533" i="2"/>
  <c r="L667" i="2"/>
  <c r="L377" i="2"/>
  <c r="L501" i="2"/>
  <c r="L343" i="2"/>
  <c r="L204" i="2"/>
  <c r="L721" i="2"/>
  <c r="L18" i="2"/>
  <c r="L350" i="2"/>
  <c r="L132" i="2"/>
  <c r="L292" i="2"/>
  <c r="L67" i="2"/>
  <c r="L77" i="2"/>
  <c r="L555" i="2"/>
  <c r="L627" i="2"/>
  <c r="L79" i="2"/>
  <c r="L325" i="2"/>
  <c r="L285" i="2"/>
  <c r="L275" i="2"/>
  <c r="L453" i="2"/>
  <c r="L123" i="2"/>
  <c r="L426" i="2"/>
  <c r="L19" i="2"/>
  <c r="L215" i="2"/>
  <c r="L157" i="2"/>
  <c r="L485" i="2"/>
  <c r="L632" i="2"/>
  <c r="L358" i="2"/>
  <c r="L684" i="2"/>
  <c r="L356" i="2"/>
  <c r="L410" i="2"/>
  <c r="L665" i="2"/>
  <c r="L355" i="2"/>
  <c r="L206" i="2"/>
  <c r="L412" i="2"/>
  <c r="L20" i="2"/>
  <c r="L595" i="2"/>
  <c r="L329" i="2"/>
  <c r="L470" i="2"/>
  <c r="L420" i="2"/>
  <c r="L513" i="2"/>
  <c r="L653" i="2"/>
  <c r="L179" i="2"/>
  <c r="L108" i="2"/>
  <c r="L145" i="2"/>
  <c r="L189" i="2"/>
  <c r="L471" i="2"/>
  <c r="L22" i="2"/>
  <c r="L153" i="2"/>
  <c r="L400" i="2"/>
  <c r="L411" i="2"/>
  <c r="L229" i="2"/>
  <c r="L502" i="2"/>
  <c r="L724" i="2"/>
  <c r="L499" i="2"/>
  <c r="L248" i="2"/>
  <c r="L647" i="2"/>
  <c r="L373" i="2"/>
  <c r="L69" i="2"/>
  <c r="L316" i="2"/>
  <c r="L65" i="2"/>
  <c r="L516" i="2"/>
  <c r="L530" i="2"/>
  <c r="L534" i="2"/>
  <c r="L537" i="2"/>
  <c r="L467" i="2"/>
  <c r="L586" i="2"/>
  <c r="L192" i="2"/>
  <c r="L226" i="2"/>
  <c r="L57" i="2"/>
  <c r="L639" i="2"/>
  <c r="L574" i="2"/>
  <c r="L309" i="2"/>
  <c r="L697" i="2"/>
  <c r="L671" i="2"/>
  <c r="L616" i="2"/>
  <c r="L422" i="2"/>
  <c r="L5" i="2"/>
  <c r="L176" i="2"/>
  <c r="L477" i="2"/>
  <c r="L29" i="2"/>
  <c r="L173" i="2"/>
  <c r="L554" i="2"/>
  <c r="L675" i="2"/>
  <c r="L303" i="2"/>
  <c r="L200" i="2"/>
  <c r="L511" i="2"/>
  <c r="L614" i="2"/>
  <c r="L561" i="2"/>
  <c r="L342" i="2"/>
  <c r="L44" i="2"/>
  <c r="L181" i="2"/>
  <c r="L87" i="2"/>
  <c r="L405" i="2"/>
  <c r="L434" i="2"/>
  <c r="L688" i="2"/>
  <c r="L633" i="2"/>
  <c r="L658" i="2"/>
  <c r="L250" i="2"/>
  <c r="L497" i="2"/>
  <c r="L415" i="2"/>
  <c r="L295" i="2"/>
  <c r="L615" i="2"/>
  <c r="L55" i="2"/>
  <c r="L436" i="2"/>
  <c r="L427" i="2"/>
  <c r="L147" i="2"/>
  <c r="L82" i="2"/>
  <c r="L445" i="2"/>
  <c r="L188" i="2"/>
  <c r="L271" i="2"/>
  <c r="L137" i="2"/>
  <c r="L306" i="2"/>
  <c r="L106" i="2"/>
  <c r="L220" i="2"/>
  <c r="L568" i="2"/>
  <c r="L71" i="2"/>
  <c r="L624" i="2"/>
  <c r="L393" i="2"/>
  <c r="L139" i="2"/>
  <c r="L267" i="2"/>
  <c r="L35" i="2"/>
  <c r="L208" i="2"/>
  <c r="L668" i="2"/>
  <c r="L381" i="2"/>
  <c r="L532" i="2"/>
  <c r="L11" i="2"/>
  <c r="L547" i="2"/>
  <c r="L314" i="2"/>
  <c r="L265" i="2"/>
  <c r="L514" i="2"/>
  <c r="L409" i="2"/>
  <c r="L110" i="2"/>
  <c r="L170" i="2"/>
  <c r="L423" i="2"/>
  <c r="L36" i="2"/>
  <c r="L359" i="2"/>
  <c r="L107" i="2"/>
  <c r="L120" i="2"/>
  <c r="L597" i="2"/>
  <c r="L580" i="2"/>
  <c r="L439" i="2"/>
  <c r="L416" i="2"/>
  <c r="L391" i="2"/>
  <c r="L50" i="2"/>
  <c r="L638" i="2"/>
  <c r="L38" i="2"/>
  <c r="L324" i="2"/>
  <c r="L440" i="2"/>
  <c r="L59" i="2"/>
  <c r="L708" i="2"/>
  <c r="L421" i="2"/>
  <c r="L385" i="2"/>
  <c r="L604" i="2"/>
  <c r="L418" i="2"/>
  <c r="L49" i="2"/>
  <c r="L524" i="2"/>
  <c r="L715" i="2"/>
  <c r="L591" i="2"/>
  <c r="L109" i="2"/>
  <c r="L240" i="2"/>
  <c r="L487" i="2"/>
  <c r="L408" i="2"/>
  <c r="L448" i="2"/>
  <c r="L429" i="2"/>
  <c r="L253" i="2"/>
  <c r="L352" i="2"/>
  <c r="L370" i="2"/>
  <c r="L198" i="2"/>
  <c r="L538" i="2"/>
  <c r="L21" i="2"/>
  <c r="L119" i="2"/>
  <c r="L315" i="2"/>
  <c r="L479" i="2"/>
  <c r="L25" i="2"/>
  <c r="L730" i="2"/>
  <c r="L563" i="2"/>
  <c r="L457" i="2"/>
  <c r="L164" i="2"/>
  <c r="L169" i="2"/>
  <c r="L460" i="2"/>
  <c r="L384" i="2"/>
  <c r="L256" i="2"/>
  <c r="L486" i="2"/>
  <c r="L54" i="2"/>
  <c r="L96" i="2"/>
  <c r="L148" i="2"/>
  <c r="L617" i="2"/>
  <c r="L4" i="2"/>
  <c r="L149" i="2"/>
  <c r="L491" i="2"/>
  <c r="L68" i="2"/>
  <c r="L159" i="2"/>
  <c r="L97" i="2"/>
  <c r="L361" i="2"/>
  <c r="L661" i="2"/>
  <c r="L203" i="2"/>
  <c r="L186" i="2"/>
  <c r="L494" i="2"/>
  <c r="L178" i="2"/>
  <c r="L559" i="2"/>
  <c r="L691" i="2"/>
  <c r="L118" i="2"/>
  <c r="L76" i="2"/>
  <c r="L363" i="2"/>
  <c r="L239" i="2"/>
  <c r="L3" i="2"/>
  <c r="L299" i="2"/>
  <c r="L450" i="2"/>
  <c r="L349" i="2"/>
  <c r="L565" i="2"/>
  <c r="L66" i="2"/>
  <c r="L138" i="2"/>
  <c r="L527" i="2"/>
  <c r="L32" i="2"/>
  <c r="L685" i="2"/>
  <c r="L367" i="2"/>
  <c r="L255" i="2"/>
  <c r="L241" i="2"/>
  <c r="L278" i="2"/>
  <c r="L52" i="2"/>
  <c r="L395" i="2"/>
  <c r="L180" i="2"/>
  <c r="L124" i="2"/>
  <c r="L641" i="2"/>
  <c r="L326" i="2"/>
  <c r="L126" i="2"/>
  <c r="L512" i="2"/>
  <c r="L402" i="2"/>
  <c r="L545" i="2"/>
  <c r="L519" i="2"/>
  <c r="L58" i="2"/>
  <c r="L634" i="2"/>
  <c r="L182" i="2"/>
  <c r="L277" i="2"/>
  <c r="L102" i="2"/>
  <c r="L163" i="2"/>
  <c r="L302" i="2"/>
  <c r="L166" i="2"/>
  <c r="L46" i="2"/>
  <c r="L623" i="2"/>
  <c r="L304" i="2"/>
  <c r="L403" i="2"/>
  <c r="L151" i="2"/>
  <c r="L187" i="2"/>
  <c r="L152" i="2"/>
  <c r="L92" i="2"/>
  <c r="L33" i="2"/>
  <c r="L683" i="2"/>
  <c r="L221" i="2"/>
  <c r="L63" i="2"/>
  <c r="L167" i="2"/>
  <c r="L452" i="2"/>
  <c r="L129" i="2"/>
  <c r="L2" i="2"/>
  <c r="L631" i="2"/>
  <c r="L495" i="2"/>
  <c r="L171" i="2"/>
  <c r="L461" i="2"/>
  <c r="L48" i="2"/>
  <c r="L31" i="2"/>
  <c r="L404" i="2"/>
  <c r="L117" i="2"/>
  <c r="L42" i="2"/>
  <c r="L376" i="2"/>
  <c r="L83" i="2"/>
  <c r="L273" i="2"/>
  <c r="L712" i="2"/>
  <c r="L732" i="2"/>
  <c r="L7" i="2"/>
  <c r="L183" i="2"/>
  <c r="L587" i="2"/>
  <c r="L584" i="2"/>
  <c r="L199" i="2"/>
  <c r="L146" i="2"/>
  <c r="L413" i="2"/>
  <c r="L468" i="2"/>
  <c r="L603" i="2"/>
  <c r="L437" i="2"/>
  <c r="L504" i="2"/>
  <c r="L98" i="2"/>
  <c r="L23" i="2"/>
  <c r="L209" i="2"/>
  <c r="L114" i="2"/>
  <c r="L211" i="2"/>
  <c r="L99" i="2"/>
  <c r="L41" i="2"/>
  <c r="L251" i="2"/>
  <c r="L441" i="2"/>
  <c r="L521" i="2"/>
  <c r="L577" i="2"/>
  <c r="L17" i="2"/>
  <c r="L341" i="2"/>
  <c r="L336" i="2"/>
  <c r="L552" i="2"/>
  <c r="L686" i="2"/>
  <c r="L235" i="2"/>
  <c r="L8" i="2"/>
  <c r="L191" i="2"/>
  <c r="L656" i="2"/>
  <c r="L707" i="2"/>
  <c r="L141" i="2"/>
  <c r="L651" i="2"/>
  <c r="L664" i="2"/>
  <c r="L462" i="2"/>
  <c r="L496" i="2"/>
  <c r="L507" i="2"/>
  <c r="L576" i="2"/>
  <c r="L14" i="2"/>
  <c r="L27" i="2"/>
  <c r="L396" i="2"/>
  <c r="L323" i="2"/>
  <c r="L290" i="2"/>
  <c r="L177" i="2"/>
  <c r="L672" i="2"/>
  <c r="L61" i="2"/>
  <c r="L433" i="2"/>
  <c r="L231" i="2"/>
  <c r="L228" i="2"/>
  <c r="L443" i="2"/>
  <c r="L243" i="2"/>
  <c r="L15" i="2"/>
  <c r="L24" i="2"/>
  <c r="L136" i="2"/>
  <c r="L472" i="2"/>
  <c r="L564" i="2"/>
  <c r="L609" i="2"/>
  <c r="L268" i="2"/>
  <c r="L6" i="2"/>
  <c r="L526" i="2"/>
  <c r="L150" i="2"/>
  <c r="L217" i="2"/>
  <c r="L474" i="2"/>
  <c r="L399" i="2"/>
  <c r="L272" i="2"/>
  <c r="L230" i="2"/>
  <c r="L279" i="2"/>
  <c r="L207" i="2"/>
  <c r="L387" i="2"/>
  <c r="L719" i="2"/>
  <c r="L701" i="2"/>
  <c r="L93" i="2"/>
  <c r="L663" i="2"/>
  <c r="L442" i="2"/>
  <c r="L162" i="2"/>
  <c r="L642" i="2"/>
  <c r="L233" i="2"/>
  <c r="L618" i="2"/>
  <c r="L546" i="2"/>
  <c r="L143" i="2"/>
  <c r="L531" i="2"/>
  <c r="L9" i="2"/>
  <c r="L593" i="2"/>
  <c r="L488" i="2"/>
  <c r="L10" i="2"/>
  <c r="L263" i="2"/>
  <c r="L640" i="2"/>
  <c r="L103" i="2"/>
  <c r="L500" i="2"/>
  <c r="L464" i="2"/>
  <c r="L172" i="2"/>
  <c r="L142" i="2"/>
  <c r="L425" i="2"/>
  <c r="L135" i="2"/>
  <c r="L648" i="2"/>
  <c r="L630" i="2"/>
  <c r="L12" i="2"/>
  <c r="L165" i="2"/>
  <c r="L705" i="2"/>
  <c r="L407" i="2"/>
  <c r="L280" i="2"/>
  <c r="L305" i="2"/>
  <c r="L330" i="2"/>
  <c r="L525" i="2"/>
  <c r="L95" i="2"/>
  <c r="L725" i="2"/>
  <c r="L30" i="2"/>
  <c r="L643" i="2"/>
  <c r="L542" i="2"/>
  <c r="L662" i="2"/>
  <c r="L723" i="2"/>
  <c r="L611" i="2"/>
  <c r="L300" i="2"/>
  <c r="L366" i="2"/>
  <c r="L227" i="2"/>
  <c r="L223" i="2"/>
  <c r="L134" i="2"/>
  <c r="L296" i="2"/>
  <c r="L308" i="2"/>
  <c r="L266" i="2"/>
  <c r="L346" i="2"/>
  <c r="L105" i="2"/>
  <c r="L274" i="2"/>
  <c r="L313" i="2"/>
  <c r="L592" i="2"/>
  <c r="L716" i="2"/>
  <c r="L249" i="2"/>
  <c r="L581" i="2"/>
  <c r="L144" i="2"/>
  <c r="L334" i="2"/>
  <c r="L645" i="2"/>
  <c r="L26" i="2"/>
  <c r="L45" i="2"/>
  <c r="L34" i="2"/>
  <c r="L56" i="2"/>
  <c r="L720" i="2"/>
  <c r="L569" i="2"/>
  <c r="L544" i="2"/>
  <c r="L317" i="2"/>
  <c r="L572" i="2"/>
  <c r="L75" i="2"/>
  <c r="L575" i="2"/>
  <c r="L430" i="2"/>
  <c r="L598" i="2"/>
  <c r="L70" i="2"/>
  <c r="L246" i="2"/>
  <c r="L458" i="2"/>
  <c r="L431" i="2"/>
  <c r="L657" i="2"/>
  <c r="L392" i="2"/>
  <c r="L560" i="2"/>
  <c r="L261" i="2"/>
  <c r="L718" i="2"/>
  <c r="L60" i="2"/>
  <c r="L194" i="2"/>
  <c r="L397" i="2"/>
  <c r="L635" i="2"/>
  <c r="L289" i="2"/>
  <c r="L260" i="2"/>
  <c r="L646" i="2"/>
  <c r="L600" i="2"/>
  <c r="L125" i="2"/>
  <c r="L374" i="2"/>
  <c r="L307" i="2"/>
  <c r="L680" i="2"/>
  <c r="L362" i="2"/>
  <c r="L128" i="2"/>
  <c r="L573" i="2"/>
  <c r="L351" i="2"/>
  <c r="L236" i="2"/>
  <c r="L558" i="2"/>
  <c r="L232" i="2"/>
  <c r="L510" i="2"/>
  <c r="L562" i="2"/>
  <c r="L481" i="2"/>
  <c r="L700" i="2"/>
  <c r="L578" i="2"/>
  <c r="L469" i="2"/>
  <c r="L456" i="2"/>
  <c r="L225" i="2"/>
  <c r="L541" i="2"/>
  <c r="L73" i="2"/>
  <c r="L589" i="2"/>
  <c r="L43" i="2"/>
  <c r="L190" i="2"/>
  <c r="L482" i="2"/>
  <c r="L101" i="2"/>
  <c r="L459" i="2"/>
  <c r="L596" i="2"/>
  <c r="L579" i="2"/>
  <c r="L237" i="2"/>
  <c r="L722" i="2"/>
  <c r="L322" i="2"/>
  <c r="L619" i="2"/>
  <c r="L202" i="2"/>
  <c r="L386" i="2"/>
  <c r="L735" i="2"/>
  <c r="L549" i="2"/>
  <c r="L432" i="2"/>
  <c r="L158" i="2"/>
  <c r="L113" i="2"/>
  <c r="L518" i="2"/>
  <c r="L347" i="2"/>
  <c r="L327" i="2"/>
  <c r="L390" i="2"/>
  <c r="L551" i="2"/>
  <c r="L692" i="2"/>
  <c r="L659" i="2"/>
  <c r="L666" i="2"/>
  <c r="L210" i="2"/>
  <c r="L121" i="2"/>
  <c r="L115" i="2"/>
  <c r="L133" i="2"/>
  <c r="L515" i="2"/>
  <c r="L676" i="2"/>
  <c r="L74" i="2"/>
  <c r="L80" i="2"/>
  <c r="L269" i="2"/>
  <c r="L599" i="2"/>
  <c r="L84" i="2"/>
  <c r="L449" i="2"/>
  <c r="L454" i="2"/>
  <c r="L284" i="2"/>
  <c r="L570" i="2"/>
  <c r="L629" i="2"/>
  <c r="L382" i="2"/>
  <c r="L636" i="2"/>
  <c r="L64" i="2"/>
  <c r="L548" i="2"/>
  <c r="L328" i="2"/>
  <c r="L332" i="2"/>
  <c r="L51" i="2"/>
  <c r="L252" i="2"/>
  <c r="L286" i="2"/>
  <c r="L594" i="2"/>
  <c r="L540" i="2"/>
  <c r="L72" i="2"/>
  <c r="L649" i="2"/>
  <c r="L694" i="2"/>
  <c r="L535" i="2"/>
  <c r="L258" i="2"/>
  <c r="L625" i="2"/>
  <c r="L270" i="2"/>
  <c r="L704" i="2"/>
  <c r="L669" i="2"/>
  <c r="L417" i="2"/>
  <c r="L201" i="2"/>
  <c r="L222" i="2"/>
  <c r="L508" i="2"/>
  <c r="L372" i="2"/>
  <c r="L62" i="2"/>
  <c r="L175" i="2"/>
  <c r="L224" i="2"/>
  <c r="L706" i="2"/>
  <c r="L213" i="2"/>
  <c r="L620" i="2"/>
  <c r="L717" i="2"/>
  <c r="L111" i="2"/>
  <c r="L401" i="2"/>
  <c r="L257" i="2"/>
  <c r="L238" i="2"/>
  <c r="L91" i="2"/>
  <c r="L205" i="2"/>
  <c r="L696" i="2"/>
  <c r="L644" i="2"/>
  <c r="L606" i="2"/>
  <c r="L321" i="2"/>
  <c r="L283" i="2"/>
  <c r="L607" i="2"/>
  <c r="L517" i="2"/>
  <c r="L736" i="2"/>
  <c r="L710" i="2"/>
  <c r="L601" i="2"/>
  <c r="L131" i="2"/>
  <c r="L262" i="2"/>
  <c r="L489" i="2"/>
  <c r="L585" i="2"/>
  <c r="L677" i="2"/>
  <c r="L276" i="2"/>
  <c r="L734" i="2"/>
  <c r="L94" i="2"/>
  <c r="L505" i="2"/>
  <c r="L550" i="2"/>
  <c r="L335" i="2"/>
  <c r="L480" i="2"/>
  <c r="L528" i="2"/>
  <c r="L612" i="2"/>
  <c r="L254" i="2"/>
  <c r="L86" i="2"/>
  <c r="L506" i="2"/>
  <c r="L726" i="2"/>
  <c r="L698" i="2"/>
  <c r="L520" i="2"/>
  <c r="L702" i="2"/>
  <c r="L451" i="2"/>
  <c r="L428" i="2"/>
  <c r="L522" i="2"/>
  <c r="L184" i="2"/>
  <c r="L310" i="2"/>
  <c r="L713" i="2"/>
  <c r="L388" i="2"/>
  <c r="L242" i="2"/>
  <c r="L566" i="2"/>
  <c r="L245" i="2"/>
  <c r="L493" i="2"/>
  <c r="L85" i="2"/>
  <c r="L650" i="2"/>
  <c r="L571" i="2"/>
  <c r="L311" i="2"/>
  <c r="L364" i="2"/>
  <c r="L196" i="2"/>
  <c r="L345" i="2"/>
  <c r="L398" i="2"/>
  <c r="L293" i="2"/>
  <c r="L259" i="2"/>
  <c r="L473" i="2"/>
  <c r="L583" i="2"/>
  <c r="L155" i="2"/>
  <c r="L446" i="2"/>
  <c r="L610" i="2"/>
  <c r="L318" i="2"/>
  <c r="L613" i="2"/>
  <c r="L379" i="2"/>
  <c r="L582" i="2"/>
  <c r="L693" i="2"/>
  <c r="L281" i="2"/>
  <c r="L394" i="2"/>
  <c r="L731" i="2"/>
  <c r="L687" i="2"/>
  <c r="L212" i="2"/>
  <c r="L682" i="2"/>
  <c r="L626" i="2"/>
  <c r="L523" i="2"/>
  <c r="L602" i="2"/>
  <c r="L557" i="2"/>
  <c r="L679" i="2"/>
  <c r="L476" i="2"/>
  <c r="L282" i="2"/>
  <c r="L652" i="2"/>
  <c r="L660" i="2"/>
  <c r="L699" i="2"/>
  <c r="L509" i="2"/>
  <c r="L556" i="2"/>
  <c r="L729" i="2"/>
  <c r="L681" i="2"/>
  <c r="L529" i="2"/>
  <c r="L690" i="2"/>
  <c r="L674" i="2"/>
  <c r="L689" i="2"/>
  <c r="L709" i="2"/>
  <c r="L695" i="2"/>
  <c r="L733" i="2"/>
  <c r="L728" i="2"/>
  <c r="L637" i="2"/>
  <c r="L727" i="2"/>
  <c r="L678" i="2"/>
  <c r="L714" i="2"/>
  <c r="L737" i="2"/>
  <c r="J622" i="2"/>
  <c r="J475" i="2"/>
  <c r="J490" i="2"/>
  <c r="J81" i="2"/>
  <c r="J234" i="2"/>
  <c r="J348" i="2"/>
  <c r="J344" i="2"/>
  <c r="J331" i="2"/>
  <c r="J503" i="2"/>
  <c r="J608" i="2"/>
  <c r="J160" i="2"/>
  <c r="J337" i="2"/>
  <c r="J130" i="2"/>
  <c r="J654" i="2"/>
  <c r="J161" i="2"/>
  <c r="J419" i="2"/>
  <c r="J588" i="2"/>
  <c r="J621" i="2"/>
  <c r="J53" i="2"/>
  <c r="J406" i="2"/>
  <c r="J435" i="2"/>
  <c r="J368" i="2"/>
  <c r="J369" i="2"/>
  <c r="J247" i="2"/>
  <c r="J553" i="2"/>
  <c r="J567" i="2"/>
  <c r="J116" i="2"/>
  <c r="J319" i="2"/>
  <c r="J127" i="2"/>
  <c r="J590" i="2"/>
  <c r="J383" i="2"/>
  <c r="J703" i="2"/>
  <c r="J168" i="2"/>
  <c r="J711" i="2"/>
  <c r="J444" i="2"/>
  <c r="J78" i="2"/>
  <c r="J16" i="2"/>
  <c r="J378" i="2"/>
  <c r="J297" i="2"/>
  <c r="J673" i="2"/>
  <c r="J371" i="2"/>
  <c r="J47" i="2"/>
  <c r="J492" i="2"/>
  <c r="J484" i="2"/>
  <c r="J389" i="2"/>
  <c r="J216" i="2"/>
  <c r="J193" i="2"/>
  <c r="J463" i="2"/>
  <c r="J605" i="2"/>
  <c r="J288" i="2"/>
  <c r="J353" i="2"/>
  <c r="J291" i="2"/>
  <c r="J424" i="2"/>
  <c r="J498" i="2"/>
  <c r="J195" i="2"/>
  <c r="J338" i="2"/>
  <c r="J156" i="2"/>
  <c r="J466" i="2"/>
  <c r="J287" i="2"/>
  <c r="J447" i="2"/>
  <c r="J478" i="2"/>
  <c r="J301" i="2"/>
  <c r="J197" i="2"/>
  <c r="J360" i="2"/>
  <c r="J312" i="2"/>
  <c r="J100" i="2"/>
  <c r="J354" i="2"/>
  <c r="J298" i="2"/>
  <c r="J294" i="2"/>
  <c r="J365" i="2"/>
  <c r="J122" i="2"/>
  <c r="J539" i="2"/>
  <c r="J543" i="2"/>
  <c r="J185" i="2"/>
  <c r="J414" i="2"/>
  <c r="J112" i="2"/>
  <c r="J89" i="2"/>
  <c r="J214" i="2"/>
  <c r="J628" i="2"/>
  <c r="J40" i="2"/>
  <c r="J140" i="2"/>
  <c r="J244" i="2"/>
  <c r="J333" i="2"/>
  <c r="J465" i="2"/>
  <c r="J37" i="2"/>
  <c r="J536" i="2"/>
  <c r="J438" i="2"/>
  <c r="J218" i="2"/>
  <c r="J380" i="2"/>
  <c r="J154" i="2"/>
  <c r="J340" i="2"/>
  <c r="J90" i="2"/>
  <c r="J264" i="2"/>
  <c r="J320" i="2"/>
  <c r="J483" i="2"/>
  <c r="J174" i="2"/>
  <c r="J375" i="2"/>
  <c r="J357" i="2"/>
  <c r="J88" i="2"/>
  <c r="J655" i="2"/>
  <c r="J219" i="2"/>
  <c r="J104" i="2"/>
  <c r="J670" i="2"/>
  <c r="J339" i="2"/>
  <c r="J28" i="2"/>
  <c r="J455" i="2"/>
  <c r="J39" i="2"/>
  <c r="J13" i="2"/>
  <c r="J533" i="2"/>
  <c r="J667" i="2"/>
  <c r="J377" i="2"/>
  <c r="J501" i="2"/>
  <c r="J343" i="2"/>
  <c r="J204" i="2"/>
  <c r="J721" i="2"/>
  <c r="J18" i="2"/>
  <c r="J350" i="2"/>
  <c r="J132" i="2"/>
  <c r="J292" i="2"/>
  <c r="J67" i="2"/>
  <c r="J77" i="2"/>
  <c r="J555" i="2"/>
  <c r="J627" i="2"/>
  <c r="J79" i="2"/>
  <c r="J325" i="2"/>
  <c r="J285" i="2"/>
  <c r="J275" i="2"/>
  <c r="J453" i="2"/>
  <c r="J123" i="2"/>
  <c r="J426" i="2"/>
  <c r="J19" i="2"/>
  <c r="J215" i="2"/>
  <c r="J157" i="2"/>
  <c r="J485" i="2"/>
  <c r="J632" i="2"/>
  <c r="J358" i="2"/>
  <c r="J684" i="2"/>
  <c r="J356" i="2"/>
  <c r="J410" i="2"/>
  <c r="J665" i="2"/>
  <c r="J355" i="2"/>
  <c r="J206" i="2"/>
  <c r="J412" i="2"/>
  <c r="J20" i="2"/>
  <c r="J595" i="2"/>
  <c r="J329" i="2"/>
  <c r="J470" i="2"/>
  <c r="J420" i="2"/>
  <c r="J513" i="2"/>
  <c r="J653" i="2"/>
  <c r="J179" i="2"/>
  <c r="J108" i="2"/>
  <c r="J145" i="2"/>
  <c r="J189" i="2"/>
  <c r="J471" i="2"/>
  <c r="J22" i="2"/>
  <c r="J153" i="2"/>
  <c r="J400" i="2"/>
  <c r="J411" i="2"/>
  <c r="J229" i="2"/>
  <c r="J502" i="2"/>
  <c r="J724" i="2"/>
  <c r="J499" i="2"/>
  <c r="J248" i="2"/>
  <c r="J647" i="2"/>
  <c r="J373" i="2"/>
  <c r="J69" i="2"/>
  <c r="J316" i="2"/>
  <c r="J65" i="2"/>
  <c r="J516" i="2"/>
  <c r="J530" i="2"/>
  <c r="J534" i="2"/>
  <c r="J537" i="2"/>
  <c r="J467" i="2"/>
  <c r="J586" i="2"/>
  <c r="J192" i="2"/>
  <c r="J226" i="2"/>
  <c r="J57" i="2"/>
  <c r="J639" i="2"/>
  <c r="J574" i="2"/>
  <c r="J309" i="2"/>
  <c r="J697" i="2"/>
  <c r="J671" i="2"/>
  <c r="J616" i="2"/>
  <c r="J422" i="2"/>
  <c r="J5" i="2"/>
  <c r="J176" i="2"/>
  <c r="J477" i="2"/>
  <c r="J29" i="2"/>
  <c r="J173" i="2"/>
  <c r="J554" i="2"/>
  <c r="J675" i="2"/>
  <c r="J303" i="2"/>
  <c r="J200" i="2"/>
  <c r="J511" i="2"/>
  <c r="J614" i="2"/>
  <c r="J561" i="2"/>
  <c r="J342" i="2"/>
  <c r="J44" i="2"/>
  <c r="J181" i="2"/>
  <c r="J87" i="2"/>
  <c r="J405" i="2"/>
  <c r="J434" i="2"/>
  <c r="J688" i="2"/>
  <c r="J633" i="2"/>
  <c r="J658" i="2"/>
  <c r="J250" i="2"/>
  <c r="J497" i="2"/>
  <c r="J415" i="2"/>
  <c r="J295" i="2"/>
  <c r="J615" i="2"/>
  <c r="J55" i="2"/>
  <c r="J436" i="2"/>
  <c r="J427" i="2"/>
  <c r="J147" i="2"/>
  <c r="J82" i="2"/>
  <c r="J445" i="2"/>
  <c r="J188" i="2"/>
  <c r="J271" i="2"/>
  <c r="J137" i="2"/>
  <c r="J306" i="2"/>
  <c r="J106" i="2"/>
  <c r="J220" i="2"/>
  <c r="J568" i="2"/>
  <c r="J71" i="2"/>
  <c r="J624" i="2"/>
  <c r="J393" i="2"/>
  <c r="J139" i="2"/>
  <c r="J267" i="2"/>
  <c r="J35" i="2"/>
  <c r="J208" i="2"/>
  <c r="J668" i="2"/>
  <c r="J381" i="2"/>
  <c r="J532" i="2"/>
  <c r="J11" i="2"/>
  <c r="J547" i="2"/>
  <c r="J314" i="2"/>
  <c r="J265" i="2"/>
  <c r="J514" i="2"/>
  <c r="J409" i="2"/>
  <c r="J110" i="2"/>
  <c r="J170" i="2"/>
  <c r="J423" i="2"/>
  <c r="J36" i="2"/>
  <c r="J359" i="2"/>
  <c r="J107" i="2"/>
  <c r="J120" i="2"/>
  <c r="J597" i="2"/>
  <c r="J580" i="2"/>
  <c r="J439" i="2"/>
  <c r="J416" i="2"/>
  <c r="J391" i="2"/>
  <c r="J50" i="2"/>
  <c r="J638" i="2"/>
  <c r="J38" i="2"/>
  <c r="J324" i="2"/>
  <c r="J440" i="2"/>
  <c r="J59" i="2"/>
  <c r="J708" i="2"/>
  <c r="J421" i="2"/>
  <c r="J385" i="2"/>
  <c r="J604" i="2"/>
  <c r="J418" i="2"/>
  <c r="J49" i="2"/>
  <c r="J524" i="2"/>
  <c r="J715" i="2"/>
  <c r="J591" i="2"/>
  <c r="J109" i="2"/>
  <c r="J240" i="2"/>
  <c r="J487" i="2"/>
  <c r="J408" i="2"/>
  <c r="J448" i="2"/>
  <c r="J429" i="2"/>
  <c r="J253" i="2"/>
  <c r="J352" i="2"/>
  <c r="J370" i="2"/>
  <c r="J198" i="2"/>
  <c r="J538" i="2"/>
  <c r="J21" i="2"/>
  <c r="J119" i="2"/>
  <c r="J315" i="2"/>
  <c r="J479" i="2"/>
  <c r="J25" i="2"/>
  <c r="J730" i="2"/>
  <c r="J563" i="2"/>
  <c r="J457" i="2"/>
  <c r="J164" i="2"/>
  <c r="J169" i="2"/>
  <c r="J460" i="2"/>
  <c r="J384" i="2"/>
  <c r="J256" i="2"/>
  <c r="J486" i="2"/>
  <c r="J54" i="2"/>
  <c r="J96" i="2"/>
  <c r="J148" i="2"/>
  <c r="J617" i="2"/>
  <c r="J4" i="2"/>
  <c r="J149" i="2"/>
  <c r="J491" i="2"/>
  <c r="J68" i="2"/>
  <c r="J159" i="2"/>
  <c r="J97" i="2"/>
  <c r="J361" i="2"/>
  <c r="J661" i="2"/>
  <c r="J203" i="2"/>
  <c r="J186" i="2"/>
  <c r="J494" i="2"/>
  <c r="J178" i="2"/>
  <c r="J559" i="2"/>
  <c r="J691" i="2"/>
  <c r="J118" i="2"/>
  <c r="J76" i="2"/>
  <c r="J363" i="2"/>
  <c r="J239" i="2"/>
  <c r="J3" i="2"/>
  <c r="J299" i="2"/>
  <c r="J450" i="2"/>
  <c r="J349" i="2"/>
  <c r="J565" i="2"/>
  <c r="J66" i="2"/>
  <c r="J138" i="2"/>
  <c r="J527" i="2"/>
  <c r="J32" i="2"/>
  <c r="J685" i="2"/>
  <c r="J367" i="2"/>
  <c r="J255" i="2"/>
  <c r="J241" i="2"/>
  <c r="J278" i="2"/>
  <c r="J52" i="2"/>
  <c r="J395" i="2"/>
  <c r="J180" i="2"/>
  <c r="J124" i="2"/>
  <c r="J641" i="2"/>
  <c r="J326" i="2"/>
  <c r="J126" i="2"/>
  <c r="J512" i="2"/>
  <c r="J402" i="2"/>
  <c r="J545" i="2"/>
  <c r="J519" i="2"/>
  <c r="J58" i="2"/>
  <c r="J634" i="2"/>
  <c r="J182" i="2"/>
  <c r="J277" i="2"/>
  <c r="J102" i="2"/>
  <c r="J163" i="2"/>
  <c r="J302" i="2"/>
  <c r="J166" i="2"/>
  <c r="J46" i="2"/>
  <c r="J623" i="2"/>
  <c r="J304" i="2"/>
  <c r="J403" i="2"/>
  <c r="J151" i="2"/>
  <c r="J187" i="2"/>
  <c r="J152" i="2"/>
  <c r="J92" i="2"/>
  <c r="J33" i="2"/>
  <c r="J683" i="2"/>
  <c r="J221" i="2"/>
  <c r="J63" i="2"/>
  <c r="J167" i="2"/>
  <c r="J452" i="2"/>
  <c r="J129" i="2"/>
  <c r="J2" i="2"/>
  <c r="J631" i="2"/>
  <c r="J495" i="2"/>
  <c r="J171" i="2"/>
  <c r="J461" i="2"/>
  <c r="J48" i="2"/>
  <c r="J31" i="2"/>
  <c r="J404" i="2"/>
  <c r="J117" i="2"/>
  <c r="J42" i="2"/>
  <c r="J376" i="2"/>
  <c r="J83" i="2"/>
  <c r="J273" i="2"/>
  <c r="J712" i="2"/>
  <c r="J732" i="2"/>
  <c r="J7" i="2"/>
  <c r="J183" i="2"/>
  <c r="J587" i="2"/>
  <c r="J584" i="2"/>
  <c r="J199" i="2"/>
  <c r="J146" i="2"/>
  <c r="J413" i="2"/>
  <c r="J468" i="2"/>
  <c r="J603" i="2"/>
  <c r="J437" i="2"/>
  <c r="J504" i="2"/>
  <c r="J98" i="2"/>
  <c r="J23" i="2"/>
  <c r="J209" i="2"/>
  <c r="J114" i="2"/>
  <c r="J211" i="2"/>
  <c r="J99" i="2"/>
  <c r="J41" i="2"/>
  <c r="J251" i="2"/>
  <c r="J441" i="2"/>
  <c r="J521" i="2"/>
  <c r="J577" i="2"/>
  <c r="J17" i="2"/>
  <c r="J341" i="2"/>
  <c r="J336" i="2"/>
  <c r="J552" i="2"/>
  <c r="J686" i="2"/>
  <c r="J235" i="2"/>
  <c r="J8" i="2"/>
  <c r="J191" i="2"/>
  <c r="J656" i="2"/>
  <c r="J707" i="2"/>
  <c r="J141" i="2"/>
  <c r="J651" i="2"/>
  <c r="J664" i="2"/>
  <c r="J462" i="2"/>
  <c r="J496" i="2"/>
  <c r="J507" i="2"/>
  <c r="J576" i="2"/>
  <c r="J14" i="2"/>
  <c r="J27" i="2"/>
  <c r="J396" i="2"/>
  <c r="J323" i="2"/>
  <c r="J290" i="2"/>
  <c r="J177" i="2"/>
  <c r="J672" i="2"/>
  <c r="J61" i="2"/>
  <c r="J433" i="2"/>
  <c r="J231" i="2"/>
  <c r="J228" i="2"/>
  <c r="J443" i="2"/>
  <c r="J243" i="2"/>
  <c r="J15" i="2"/>
  <c r="J24" i="2"/>
  <c r="J136" i="2"/>
  <c r="J472" i="2"/>
  <c r="J564" i="2"/>
  <c r="J609" i="2"/>
  <c r="J268" i="2"/>
  <c r="J6" i="2"/>
  <c r="J526" i="2"/>
  <c r="J150" i="2"/>
  <c r="J217" i="2"/>
  <c r="J474" i="2"/>
  <c r="J399" i="2"/>
  <c r="J272" i="2"/>
  <c r="J230" i="2"/>
  <c r="J279" i="2"/>
  <c r="J207" i="2"/>
  <c r="J387" i="2"/>
  <c r="J719" i="2"/>
  <c r="J701" i="2"/>
  <c r="J93" i="2"/>
  <c r="J663" i="2"/>
  <c r="J442" i="2"/>
  <c r="J162" i="2"/>
  <c r="J642" i="2"/>
  <c r="J233" i="2"/>
  <c r="J618" i="2"/>
  <c r="J546" i="2"/>
  <c r="J143" i="2"/>
  <c r="J531" i="2"/>
  <c r="J9" i="2"/>
  <c r="J593" i="2"/>
  <c r="J488" i="2"/>
  <c r="J10" i="2"/>
  <c r="J263" i="2"/>
  <c r="J640" i="2"/>
  <c r="J103" i="2"/>
  <c r="J500" i="2"/>
  <c r="J464" i="2"/>
  <c r="J172" i="2"/>
  <c r="J142" i="2"/>
  <c r="J425" i="2"/>
  <c r="J135" i="2"/>
  <c r="J648" i="2"/>
  <c r="J630" i="2"/>
  <c r="J12" i="2"/>
  <c r="J165" i="2"/>
  <c r="J705" i="2"/>
  <c r="J407" i="2"/>
  <c r="J280" i="2"/>
  <c r="J305" i="2"/>
  <c r="J330" i="2"/>
  <c r="J525" i="2"/>
  <c r="J95" i="2"/>
  <c r="J725" i="2"/>
  <c r="J30" i="2"/>
  <c r="J643" i="2"/>
  <c r="J542" i="2"/>
  <c r="J662" i="2"/>
  <c r="J723" i="2"/>
  <c r="J611" i="2"/>
  <c r="J300" i="2"/>
  <c r="J366" i="2"/>
  <c r="J227" i="2"/>
  <c r="J223" i="2"/>
  <c r="J134" i="2"/>
  <c r="J296" i="2"/>
  <c r="J308" i="2"/>
  <c r="J266" i="2"/>
  <c r="J346" i="2"/>
  <c r="J105" i="2"/>
  <c r="J274" i="2"/>
  <c r="J313" i="2"/>
  <c r="J592" i="2"/>
  <c r="J716" i="2"/>
  <c r="J249" i="2"/>
  <c r="J581" i="2"/>
  <c r="J144" i="2"/>
  <c r="J334" i="2"/>
  <c r="J645" i="2"/>
  <c r="J26" i="2"/>
  <c r="J45" i="2"/>
  <c r="J34" i="2"/>
  <c r="J56" i="2"/>
  <c r="J720" i="2"/>
  <c r="J569" i="2"/>
  <c r="J544" i="2"/>
  <c r="J317" i="2"/>
  <c r="J572" i="2"/>
  <c r="J75" i="2"/>
  <c r="J575" i="2"/>
  <c r="J430" i="2"/>
  <c r="J598" i="2"/>
  <c r="J70" i="2"/>
  <c r="J246" i="2"/>
  <c r="J458" i="2"/>
  <c r="J431" i="2"/>
  <c r="J657" i="2"/>
  <c r="J392" i="2"/>
  <c r="J560" i="2"/>
  <c r="J261" i="2"/>
  <c r="J718" i="2"/>
  <c r="J60" i="2"/>
  <c r="J194" i="2"/>
  <c r="J397" i="2"/>
  <c r="J635" i="2"/>
  <c r="J289" i="2"/>
  <c r="J260" i="2"/>
  <c r="J646" i="2"/>
  <c r="J600" i="2"/>
  <c r="J125" i="2"/>
  <c r="J374" i="2"/>
  <c r="J307" i="2"/>
  <c r="J680" i="2"/>
  <c r="J362" i="2"/>
  <c r="J128" i="2"/>
  <c r="J573" i="2"/>
  <c r="J351" i="2"/>
  <c r="J236" i="2"/>
  <c r="J558" i="2"/>
  <c r="J232" i="2"/>
  <c r="J510" i="2"/>
  <c r="J562" i="2"/>
  <c r="J481" i="2"/>
  <c r="J700" i="2"/>
  <c r="J578" i="2"/>
  <c r="J469" i="2"/>
  <c r="J456" i="2"/>
  <c r="J225" i="2"/>
  <c r="J541" i="2"/>
  <c r="J73" i="2"/>
  <c r="J589" i="2"/>
  <c r="J43" i="2"/>
  <c r="J190" i="2"/>
  <c r="J482" i="2"/>
  <c r="J101" i="2"/>
  <c r="J459" i="2"/>
  <c r="J596" i="2"/>
  <c r="J579" i="2"/>
  <c r="J237" i="2"/>
  <c r="J722" i="2"/>
  <c r="J322" i="2"/>
  <c r="J619" i="2"/>
  <c r="J202" i="2"/>
  <c r="J386" i="2"/>
  <c r="J735" i="2"/>
  <c r="J549" i="2"/>
  <c r="J432" i="2"/>
  <c r="J158" i="2"/>
  <c r="J113" i="2"/>
  <c r="J518" i="2"/>
  <c r="J347" i="2"/>
  <c r="J327" i="2"/>
  <c r="J390" i="2"/>
  <c r="J551" i="2"/>
  <c r="J692" i="2"/>
  <c r="J659" i="2"/>
  <c r="J666" i="2"/>
  <c r="J210" i="2"/>
  <c r="J121" i="2"/>
  <c r="J115" i="2"/>
  <c r="J133" i="2"/>
  <c r="J515" i="2"/>
  <c r="J676" i="2"/>
  <c r="J74" i="2"/>
  <c r="J80" i="2"/>
  <c r="J269" i="2"/>
  <c r="J599" i="2"/>
  <c r="J84" i="2"/>
  <c r="J449" i="2"/>
  <c r="J454" i="2"/>
  <c r="J284" i="2"/>
  <c r="J570" i="2"/>
  <c r="J629" i="2"/>
  <c r="J382" i="2"/>
  <c r="J636" i="2"/>
  <c r="J64" i="2"/>
  <c r="J548" i="2"/>
  <c r="J328" i="2"/>
  <c r="J332" i="2"/>
  <c r="J51" i="2"/>
  <c r="J252" i="2"/>
  <c r="J286" i="2"/>
  <c r="J594" i="2"/>
  <c r="J540" i="2"/>
  <c r="J72" i="2"/>
  <c r="J649" i="2"/>
  <c r="J694" i="2"/>
  <c r="J535" i="2"/>
  <c r="J258" i="2"/>
  <c r="J625" i="2"/>
  <c r="J270" i="2"/>
  <c r="J704" i="2"/>
  <c r="J669" i="2"/>
  <c r="J417" i="2"/>
  <c r="J201" i="2"/>
  <c r="J222" i="2"/>
  <c r="J508" i="2"/>
  <c r="J372" i="2"/>
  <c r="J62" i="2"/>
  <c r="J175" i="2"/>
  <c r="J224" i="2"/>
  <c r="J706" i="2"/>
  <c r="J213" i="2"/>
  <c r="J620" i="2"/>
  <c r="J717" i="2"/>
  <c r="J111" i="2"/>
  <c r="J401" i="2"/>
  <c r="J257" i="2"/>
  <c r="J238" i="2"/>
  <c r="J91" i="2"/>
  <c r="J205" i="2"/>
  <c r="J696" i="2"/>
  <c r="J644" i="2"/>
  <c r="J606" i="2"/>
  <c r="J321" i="2"/>
  <c r="J283" i="2"/>
  <c r="J607" i="2"/>
  <c r="J517" i="2"/>
  <c r="J736" i="2"/>
  <c r="J710" i="2"/>
  <c r="J601" i="2"/>
  <c r="J131" i="2"/>
  <c r="J262" i="2"/>
  <c r="J489" i="2"/>
  <c r="J585" i="2"/>
  <c r="J677" i="2"/>
  <c r="J276" i="2"/>
  <c r="J734" i="2"/>
  <c r="J94" i="2"/>
  <c r="J505" i="2"/>
  <c r="J550" i="2"/>
  <c r="J335" i="2"/>
  <c r="J480" i="2"/>
  <c r="J528" i="2"/>
  <c r="J612" i="2"/>
  <c r="J254" i="2"/>
  <c r="J86" i="2"/>
  <c r="J506" i="2"/>
  <c r="J726" i="2"/>
  <c r="J698" i="2"/>
  <c r="J520" i="2"/>
  <c r="J702" i="2"/>
  <c r="J451" i="2"/>
  <c r="J428" i="2"/>
  <c r="J522" i="2"/>
  <c r="J184" i="2"/>
  <c r="J310" i="2"/>
  <c r="J713" i="2"/>
  <c r="J388" i="2"/>
  <c r="J242" i="2"/>
  <c r="J566" i="2"/>
  <c r="J245" i="2"/>
  <c r="J493" i="2"/>
  <c r="J85" i="2"/>
  <c r="J650" i="2"/>
  <c r="J571" i="2"/>
  <c r="J311" i="2"/>
  <c r="J364" i="2"/>
  <c r="J196" i="2"/>
  <c r="J345" i="2"/>
  <c r="J398" i="2"/>
  <c r="J293" i="2"/>
  <c r="J259" i="2"/>
  <c r="J473" i="2"/>
  <c r="J583" i="2"/>
  <c r="J155" i="2"/>
  <c r="J446" i="2"/>
  <c r="J610" i="2"/>
  <c r="J318" i="2"/>
  <c r="J613" i="2"/>
  <c r="J379" i="2"/>
  <c r="J582" i="2"/>
  <c r="J693" i="2"/>
  <c r="J281" i="2"/>
  <c r="J394" i="2"/>
  <c r="J731" i="2"/>
  <c r="J687" i="2"/>
  <c r="J212" i="2"/>
  <c r="J682" i="2"/>
  <c r="J626" i="2"/>
  <c r="J523" i="2"/>
  <c r="J602" i="2"/>
  <c r="J557" i="2"/>
  <c r="J679" i="2"/>
  <c r="J476" i="2"/>
  <c r="J282" i="2"/>
  <c r="J652" i="2"/>
  <c r="J660" i="2"/>
  <c r="J699" i="2"/>
  <c r="J509" i="2"/>
  <c r="J556" i="2"/>
  <c r="J729" i="2"/>
  <c r="J681" i="2"/>
  <c r="J529" i="2"/>
  <c r="J690" i="2"/>
  <c r="J674" i="2"/>
  <c r="J689" i="2"/>
  <c r="J709" i="2"/>
  <c r="J695" i="2"/>
  <c r="J733" i="2"/>
  <c r="J728" i="2"/>
  <c r="J637" i="2"/>
  <c r="J727" i="2"/>
  <c r="J678" i="2"/>
  <c r="J714" i="2"/>
  <c r="J737" i="2"/>
  <c r="H622" i="2"/>
  <c r="H475" i="2"/>
  <c r="H490" i="2"/>
  <c r="H81" i="2"/>
  <c r="H234" i="2"/>
  <c r="H348" i="2"/>
  <c r="H344" i="2"/>
  <c r="H331" i="2"/>
  <c r="H503" i="2"/>
  <c r="H608" i="2"/>
  <c r="H160" i="2"/>
  <c r="H337" i="2"/>
  <c r="H130" i="2"/>
  <c r="H654" i="2"/>
  <c r="H161" i="2"/>
  <c r="H419" i="2"/>
  <c r="H588" i="2"/>
  <c r="H621" i="2"/>
  <c r="H53" i="2"/>
  <c r="H406" i="2"/>
  <c r="H435" i="2"/>
  <c r="H368" i="2"/>
  <c r="H369" i="2"/>
  <c r="H247" i="2"/>
  <c r="H553" i="2"/>
  <c r="H567" i="2"/>
  <c r="H116" i="2"/>
  <c r="H319" i="2"/>
  <c r="H127" i="2"/>
  <c r="H590" i="2"/>
  <c r="H383" i="2"/>
  <c r="H703" i="2"/>
  <c r="H168" i="2"/>
  <c r="H711" i="2"/>
  <c r="H444" i="2"/>
  <c r="H78" i="2"/>
  <c r="H16" i="2"/>
  <c r="H378" i="2"/>
  <c r="H297" i="2"/>
  <c r="H673" i="2"/>
  <c r="H371" i="2"/>
  <c r="H47" i="2"/>
  <c r="H492" i="2"/>
  <c r="H484" i="2"/>
  <c r="H389" i="2"/>
  <c r="H216" i="2"/>
  <c r="H193" i="2"/>
  <c r="H463" i="2"/>
  <c r="H605" i="2"/>
  <c r="H288" i="2"/>
  <c r="H353" i="2"/>
  <c r="H291" i="2"/>
  <c r="H424" i="2"/>
  <c r="H498" i="2"/>
  <c r="H195" i="2"/>
  <c r="H338" i="2"/>
  <c r="H156" i="2"/>
  <c r="H466" i="2"/>
  <c r="H287" i="2"/>
  <c r="H447" i="2"/>
  <c r="H478" i="2"/>
  <c r="H301" i="2"/>
  <c r="H197" i="2"/>
  <c r="H360" i="2"/>
  <c r="H312" i="2"/>
  <c r="H100" i="2"/>
  <c r="H354" i="2"/>
  <c r="H298" i="2"/>
  <c r="H294" i="2"/>
  <c r="H365" i="2"/>
  <c r="H122" i="2"/>
  <c r="H539" i="2"/>
  <c r="H543" i="2"/>
  <c r="H185" i="2"/>
  <c r="H414" i="2"/>
  <c r="H112" i="2"/>
  <c r="H89" i="2"/>
  <c r="H214" i="2"/>
  <c r="H628" i="2"/>
  <c r="H40" i="2"/>
  <c r="H140" i="2"/>
  <c r="H244" i="2"/>
  <c r="H333" i="2"/>
  <c r="H465" i="2"/>
  <c r="H37" i="2"/>
  <c r="H536" i="2"/>
  <c r="H438" i="2"/>
  <c r="H218" i="2"/>
  <c r="H380" i="2"/>
  <c r="H154" i="2"/>
  <c r="H340" i="2"/>
  <c r="H90" i="2"/>
  <c r="H264" i="2"/>
  <c r="H320" i="2"/>
  <c r="H483" i="2"/>
  <c r="H174" i="2"/>
  <c r="H375" i="2"/>
  <c r="H357" i="2"/>
  <c r="H88" i="2"/>
  <c r="H655" i="2"/>
  <c r="H219" i="2"/>
  <c r="H104" i="2"/>
  <c r="H670" i="2"/>
  <c r="H339" i="2"/>
  <c r="H28" i="2"/>
  <c r="H455" i="2"/>
  <c r="H39" i="2"/>
  <c r="H13" i="2"/>
  <c r="H533" i="2"/>
  <c r="H667" i="2"/>
  <c r="H377" i="2"/>
  <c r="H501" i="2"/>
  <c r="H343" i="2"/>
  <c r="H204" i="2"/>
  <c r="H721" i="2"/>
  <c r="H18" i="2"/>
  <c r="H350" i="2"/>
  <c r="H132" i="2"/>
  <c r="H292" i="2"/>
  <c r="H67" i="2"/>
  <c r="H77" i="2"/>
  <c r="H555" i="2"/>
  <c r="H627" i="2"/>
  <c r="H79" i="2"/>
  <c r="H325" i="2"/>
  <c r="H285" i="2"/>
  <c r="H275" i="2"/>
  <c r="H453" i="2"/>
  <c r="H123" i="2"/>
  <c r="H426" i="2"/>
  <c r="H19" i="2"/>
  <c r="H215" i="2"/>
  <c r="H157" i="2"/>
  <c r="H485" i="2"/>
  <c r="H632" i="2"/>
  <c r="H358" i="2"/>
  <c r="H684" i="2"/>
  <c r="H356" i="2"/>
  <c r="H410" i="2"/>
  <c r="H665" i="2"/>
  <c r="H355" i="2"/>
  <c r="H206" i="2"/>
  <c r="H412" i="2"/>
  <c r="H20" i="2"/>
  <c r="H595" i="2"/>
  <c r="H329" i="2"/>
  <c r="H470" i="2"/>
  <c r="H420" i="2"/>
  <c r="H513" i="2"/>
  <c r="H653" i="2"/>
  <c r="H179" i="2"/>
  <c r="H108" i="2"/>
  <c r="H145" i="2"/>
  <c r="H189" i="2"/>
  <c r="H471" i="2"/>
  <c r="H22" i="2"/>
  <c r="H153" i="2"/>
  <c r="H400" i="2"/>
  <c r="H411" i="2"/>
  <c r="H229" i="2"/>
  <c r="H502" i="2"/>
  <c r="H724" i="2"/>
  <c r="H499" i="2"/>
  <c r="H248" i="2"/>
  <c r="H647" i="2"/>
  <c r="H373" i="2"/>
  <c r="H69" i="2"/>
  <c r="H316" i="2"/>
  <c r="H65" i="2"/>
  <c r="H516" i="2"/>
  <c r="H530" i="2"/>
  <c r="H534" i="2"/>
  <c r="H537" i="2"/>
  <c r="H467" i="2"/>
  <c r="H586" i="2"/>
  <c r="H192" i="2"/>
  <c r="H226" i="2"/>
  <c r="H57" i="2"/>
  <c r="H639" i="2"/>
  <c r="H574" i="2"/>
  <c r="H309" i="2"/>
  <c r="H697" i="2"/>
  <c r="H671" i="2"/>
  <c r="H616" i="2"/>
  <c r="H422" i="2"/>
  <c r="H5" i="2"/>
  <c r="H176" i="2"/>
  <c r="H477" i="2"/>
  <c r="H29" i="2"/>
  <c r="H173" i="2"/>
  <c r="H554" i="2"/>
  <c r="H675" i="2"/>
  <c r="H303" i="2"/>
  <c r="H200" i="2"/>
  <c r="H511" i="2"/>
  <c r="H614" i="2"/>
  <c r="H561" i="2"/>
  <c r="H342" i="2"/>
  <c r="H44" i="2"/>
  <c r="H181" i="2"/>
  <c r="H87" i="2"/>
  <c r="H405" i="2"/>
  <c r="H434" i="2"/>
  <c r="H688" i="2"/>
  <c r="H633" i="2"/>
  <c r="H658" i="2"/>
  <c r="H250" i="2"/>
  <c r="H497" i="2"/>
  <c r="H415" i="2"/>
  <c r="H295" i="2"/>
  <c r="H615" i="2"/>
  <c r="H55" i="2"/>
  <c r="H436" i="2"/>
  <c r="H427" i="2"/>
  <c r="H147" i="2"/>
  <c r="H82" i="2"/>
  <c r="H445" i="2"/>
  <c r="H188" i="2"/>
  <c r="H271" i="2"/>
  <c r="H137" i="2"/>
  <c r="H306" i="2"/>
  <c r="H106" i="2"/>
  <c r="H220" i="2"/>
  <c r="H568" i="2"/>
  <c r="H71" i="2"/>
  <c r="H624" i="2"/>
  <c r="H393" i="2"/>
  <c r="H139" i="2"/>
  <c r="H267" i="2"/>
  <c r="H35" i="2"/>
  <c r="H208" i="2"/>
  <c r="H668" i="2"/>
  <c r="H381" i="2"/>
  <c r="H532" i="2"/>
  <c r="H11" i="2"/>
  <c r="H547" i="2"/>
  <c r="H314" i="2"/>
  <c r="H265" i="2"/>
  <c r="H514" i="2"/>
  <c r="H409" i="2"/>
  <c r="H110" i="2"/>
  <c r="H170" i="2"/>
  <c r="H423" i="2"/>
  <c r="H36" i="2"/>
  <c r="H359" i="2"/>
  <c r="H107" i="2"/>
  <c r="H120" i="2"/>
  <c r="H597" i="2"/>
  <c r="H580" i="2"/>
  <c r="H439" i="2"/>
  <c r="H416" i="2"/>
  <c r="H391" i="2"/>
  <c r="H50" i="2"/>
  <c r="H638" i="2"/>
  <c r="H38" i="2"/>
  <c r="H324" i="2"/>
  <c r="H440" i="2"/>
  <c r="H59" i="2"/>
  <c r="H708" i="2"/>
  <c r="H421" i="2"/>
  <c r="H385" i="2"/>
  <c r="H604" i="2"/>
  <c r="H418" i="2"/>
  <c r="H49" i="2"/>
  <c r="H524" i="2"/>
  <c r="H715" i="2"/>
  <c r="H591" i="2"/>
  <c r="H109" i="2"/>
  <c r="H240" i="2"/>
  <c r="H487" i="2"/>
  <c r="H408" i="2"/>
  <c r="H448" i="2"/>
  <c r="H429" i="2"/>
  <c r="H253" i="2"/>
  <c r="H352" i="2"/>
  <c r="H370" i="2"/>
  <c r="H198" i="2"/>
  <c r="H538" i="2"/>
  <c r="H21" i="2"/>
  <c r="H119" i="2"/>
  <c r="H315" i="2"/>
  <c r="H479" i="2"/>
  <c r="H25" i="2"/>
  <c r="H730" i="2"/>
  <c r="H563" i="2"/>
  <c r="H457" i="2"/>
  <c r="H164" i="2"/>
  <c r="H169" i="2"/>
  <c r="H460" i="2"/>
  <c r="H384" i="2"/>
  <c r="H256" i="2"/>
  <c r="H486" i="2"/>
  <c r="H54" i="2"/>
  <c r="H96" i="2"/>
  <c r="H148" i="2"/>
  <c r="H617" i="2"/>
  <c r="H4" i="2"/>
  <c r="H149" i="2"/>
  <c r="H491" i="2"/>
  <c r="H68" i="2"/>
  <c r="H159" i="2"/>
  <c r="H97" i="2"/>
  <c r="H361" i="2"/>
  <c r="H661" i="2"/>
  <c r="H203" i="2"/>
  <c r="H186" i="2"/>
  <c r="H494" i="2"/>
  <c r="H178" i="2"/>
  <c r="H559" i="2"/>
  <c r="H691" i="2"/>
  <c r="H118" i="2"/>
  <c r="H76" i="2"/>
  <c r="H363" i="2"/>
  <c r="H239" i="2"/>
  <c r="H3" i="2"/>
  <c r="H299" i="2"/>
  <c r="H450" i="2"/>
  <c r="H349" i="2"/>
  <c r="H565" i="2"/>
  <c r="H66" i="2"/>
  <c r="H138" i="2"/>
  <c r="H527" i="2"/>
  <c r="H32" i="2"/>
  <c r="H685" i="2"/>
  <c r="H367" i="2"/>
  <c r="H255" i="2"/>
  <c r="H241" i="2"/>
  <c r="H278" i="2"/>
  <c r="H52" i="2"/>
  <c r="H395" i="2"/>
  <c r="H180" i="2"/>
  <c r="H124" i="2"/>
  <c r="H641" i="2"/>
  <c r="H326" i="2"/>
  <c r="H126" i="2"/>
  <c r="H512" i="2"/>
  <c r="H402" i="2"/>
  <c r="H545" i="2"/>
  <c r="H519" i="2"/>
  <c r="H58" i="2"/>
  <c r="H634" i="2"/>
  <c r="H182" i="2"/>
  <c r="H277" i="2"/>
  <c r="H102" i="2"/>
  <c r="H163" i="2"/>
  <c r="H302" i="2"/>
  <c r="H166" i="2"/>
  <c r="H46" i="2"/>
  <c r="H623" i="2"/>
  <c r="H304" i="2"/>
  <c r="H403" i="2"/>
  <c r="H151" i="2"/>
  <c r="H187" i="2"/>
  <c r="H152" i="2"/>
  <c r="H92" i="2"/>
  <c r="H33" i="2"/>
  <c r="H683" i="2"/>
  <c r="H221" i="2"/>
  <c r="H63" i="2"/>
  <c r="H167" i="2"/>
  <c r="H452" i="2"/>
  <c r="H129" i="2"/>
  <c r="H2" i="2"/>
  <c r="H631" i="2"/>
  <c r="H495" i="2"/>
  <c r="H171" i="2"/>
  <c r="H461" i="2"/>
  <c r="H48" i="2"/>
  <c r="H31" i="2"/>
  <c r="H404" i="2"/>
  <c r="H117" i="2"/>
  <c r="H42" i="2"/>
  <c r="H376" i="2"/>
  <c r="H83" i="2"/>
  <c r="H273" i="2"/>
  <c r="H712" i="2"/>
  <c r="H732" i="2"/>
  <c r="H7" i="2"/>
  <c r="H183" i="2"/>
  <c r="H587" i="2"/>
  <c r="H584" i="2"/>
  <c r="H199" i="2"/>
  <c r="H146" i="2"/>
  <c r="H413" i="2"/>
  <c r="H468" i="2"/>
  <c r="H603" i="2"/>
  <c r="H437" i="2"/>
  <c r="H504" i="2"/>
  <c r="H98" i="2"/>
  <c r="H23" i="2"/>
  <c r="H209" i="2"/>
  <c r="H114" i="2"/>
  <c r="H211" i="2"/>
  <c r="H99" i="2"/>
  <c r="H41" i="2"/>
  <c r="H251" i="2"/>
  <c r="H441" i="2"/>
  <c r="H521" i="2"/>
  <c r="H577" i="2"/>
  <c r="H17" i="2"/>
  <c r="H341" i="2"/>
  <c r="H336" i="2"/>
  <c r="H552" i="2"/>
  <c r="H686" i="2"/>
  <c r="H235" i="2"/>
  <c r="H8" i="2"/>
  <c r="H191" i="2"/>
  <c r="H656" i="2"/>
  <c r="H707" i="2"/>
  <c r="H141" i="2"/>
  <c r="H651" i="2"/>
  <c r="H664" i="2"/>
  <c r="H462" i="2"/>
  <c r="H496" i="2"/>
  <c r="H507" i="2"/>
  <c r="H576" i="2"/>
  <c r="H14" i="2"/>
  <c r="H27" i="2"/>
  <c r="H396" i="2"/>
  <c r="H323" i="2"/>
  <c r="H290" i="2"/>
  <c r="H177" i="2"/>
  <c r="H672" i="2"/>
  <c r="H61" i="2"/>
  <c r="H433" i="2"/>
  <c r="H231" i="2"/>
  <c r="H228" i="2"/>
  <c r="H443" i="2"/>
  <c r="H243" i="2"/>
  <c r="H15" i="2"/>
  <c r="H24" i="2"/>
  <c r="H136" i="2"/>
  <c r="H472" i="2"/>
  <c r="H564" i="2"/>
  <c r="H609" i="2"/>
  <c r="H268" i="2"/>
  <c r="H6" i="2"/>
  <c r="H526" i="2"/>
  <c r="H150" i="2"/>
  <c r="H217" i="2"/>
  <c r="H474" i="2"/>
  <c r="H399" i="2"/>
  <c r="H272" i="2"/>
  <c r="H230" i="2"/>
  <c r="H279" i="2"/>
  <c r="H207" i="2"/>
  <c r="H387" i="2"/>
  <c r="H719" i="2"/>
  <c r="H701" i="2"/>
  <c r="H93" i="2"/>
  <c r="H663" i="2"/>
  <c r="H442" i="2"/>
  <c r="H162" i="2"/>
  <c r="H642" i="2"/>
  <c r="H233" i="2"/>
  <c r="H618" i="2"/>
  <c r="H546" i="2"/>
  <c r="H143" i="2"/>
  <c r="H531" i="2"/>
  <c r="H9" i="2"/>
  <c r="H593" i="2"/>
  <c r="H488" i="2"/>
  <c r="H10" i="2"/>
  <c r="H263" i="2"/>
  <c r="H640" i="2"/>
  <c r="H103" i="2"/>
  <c r="H500" i="2"/>
  <c r="H464" i="2"/>
  <c r="H172" i="2"/>
  <c r="H142" i="2"/>
  <c r="H425" i="2"/>
  <c r="H135" i="2"/>
  <c r="H648" i="2"/>
  <c r="H630" i="2"/>
  <c r="H12" i="2"/>
  <c r="H165" i="2"/>
  <c r="H705" i="2"/>
  <c r="H407" i="2"/>
  <c r="H280" i="2"/>
  <c r="H305" i="2"/>
  <c r="H330" i="2"/>
  <c r="H525" i="2"/>
  <c r="H95" i="2"/>
  <c r="H725" i="2"/>
  <c r="H30" i="2"/>
  <c r="H643" i="2"/>
  <c r="H542" i="2"/>
  <c r="H662" i="2"/>
  <c r="H723" i="2"/>
  <c r="H611" i="2"/>
  <c r="H300" i="2"/>
  <c r="H366" i="2"/>
  <c r="H227" i="2"/>
  <c r="H223" i="2"/>
  <c r="H134" i="2"/>
  <c r="H296" i="2"/>
  <c r="H308" i="2"/>
  <c r="H266" i="2"/>
  <c r="H346" i="2"/>
  <c r="H105" i="2"/>
  <c r="H274" i="2"/>
  <c r="H313" i="2"/>
  <c r="H592" i="2"/>
  <c r="H716" i="2"/>
  <c r="H249" i="2"/>
  <c r="H581" i="2"/>
  <c r="H144" i="2"/>
  <c r="H334" i="2"/>
  <c r="H645" i="2"/>
  <c r="H26" i="2"/>
  <c r="H45" i="2"/>
  <c r="H34" i="2"/>
  <c r="H56" i="2"/>
  <c r="H720" i="2"/>
  <c r="H569" i="2"/>
  <c r="H544" i="2"/>
  <c r="H317" i="2"/>
  <c r="H572" i="2"/>
  <c r="H75" i="2"/>
  <c r="H575" i="2"/>
  <c r="H430" i="2"/>
  <c r="H598" i="2"/>
  <c r="H70" i="2"/>
  <c r="H246" i="2"/>
  <c r="H458" i="2"/>
  <c r="H431" i="2"/>
  <c r="H657" i="2"/>
  <c r="H392" i="2"/>
  <c r="H560" i="2"/>
  <c r="H261" i="2"/>
  <c r="H718" i="2"/>
  <c r="H60" i="2"/>
  <c r="H194" i="2"/>
  <c r="H397" i="2"/>
  <c r="H635" i="2"/>
  <c r="H289" i="2"/>
  <c r="H260" i="2"/>
  <c r="H646" i="2"/>
  <c r="H600" i="2"/>
  <c r="H125" i="2"/>
  <c r="H374" i="2"/>
  <c r="H307" i="2"/>
  <c r="H680" i="2"/>
  <c r="H362" i="2"/>
  <c r="H128" i="2"/>
  <c r="H573" i="2"/>
  <c r="H351" i="2"/>
  <c r="H236" i="2"/>
  <c r="H558" i="2"/>
  <c r="H232" i="2"/>
  <c r="H510" i="2"/>
  <c r="H562" i="2"/>
  <c r="H481" i="2"/>
  <c r="H700" i="2"/>
  <c r="H578" i="2"/>
  <c r="H469" i="2"/>
  <c r="H456" i="2"/>
  <c r="H225" i="2"/>
  <c r="H541" i="2"/>
  <c r="H73" i="2"/>
  <c r="H589" i="2"/>
  <c r="H43" i="2"/>
  <c r="H190" i="2"/>
  <c r="H482" i="2"/>
  <c r="H101" i="2"/>
  <c r="H459" i="2"/>
  <c r="H596" i="2"/>
  <c r="H579" i="2"/>
  <c r="H237" i="2"/>
  <c r="H722" i="2"/>
  <c r="H322" i="2"/>
  <c r="H619" i="2"/>
  <c r="H202" i="2"/>
  <c r="H386" i="2"/>
  <c r="H735" i="2"/>
  <c r="H549" i="2"/>
  <c r="H432" i="2"/>
  <c r="H158" i="2"/>
  <c r="H113" i="2"/>
  <c r="H518" i="2"/>
  <c r="H347" i="2"/>
  <c r="H327" i="2"/>
  <c r="H390" i="2"/>
  <c r="H551" i="2"/>
  <c r="H692" i="2"/>
  <c r="H659" i="2"/>
  <c r="H666" i="2"/>
  <c r="H210" i="2"/>
  <c r="H121" i="2"/>
  <c r="H115" i="2"/>
  <c r="H133" i="2"/>
  <c r="H515" i="2"/>
  <c r="H676" i="2"/>
  <c r="H74" i="2"/>
  <c r="H80" i="2"/>
  <c r="H269" i="2"/>
  <c r="H599" i="2"/>
  <c r="H84" i="2"/>
  <c r="H449" i="2"/>
  <c r="H454" i="2"/>
  <c r="H284" i="2"/>
  <c r="H570" i="2"/>
  <c r="H629" i="2"/>
  <c r="H382" i="2"/>
  <c r="H636" i="2"/>
  <c r="H64" i="2"/>
  <c r="H548" i="2"/>
  <c r="H328" i="2"/>
  <c r="H332" i="2"/>
  <c r="H51" i="2"/>
  <c r="H252" i="2"/>
  <c r="H286" i="2"/>
  <c r="H594" i="2"/>
  <c r="H540" i="2"/>
  <c r="H72" i="2"/>
  <c r="H649" i="2"/>
  <c r="H694" i="2"/>
  <c r="H535" i="2"/>
  <c r="H258" i="2"/>
  <c r="H625" i="2"/>
  <c r="H270" i="2"/>
  <c r="H704" i="2"/>
  <c r="H669" i="2"/>
  <c r="H417" i="2"/>
  <c r="H201" i="2"/>
  <c r="H222" i="2"/>
  <c r="H508" i="2"/>
  <c r="H372" i="2"/>
  <c r="H62" i="2"/>
  <c r="H175" i="2"/>
  <c r="H224" i="2"/>
  <c r="H706" i="2"/>
  <c r="H213" i="2"/>
  <c r="H620" i="2"/>
  <c r="H717" i="2"/>
  <c r="H111" i="2"/>
  <c r="H401" i="2"/>
  <c r="H257" i="2"/>
  <c r="H238" i="2"/>
  <c r="H91" i="2"/>
  <c r="H205" i="2"/>
  <c r="H696" i="2"/>
  <c r="H644" i="2"/>
  <c r="H606" i="2"/>
  <c r="H321" i="2"/>
  <c r="H283" i="2"/>
  <c r="H607" i="2"/>
  <c r="H517" i="2"/>
  <c r="H736" i="2"/>
  <c r="H710" i="2"/>
  <c r="H601" i="2"/>
  <c r="H131" i="2"/>
  <c r="H262" i="2"/>
  <c r="H489" i="2"/>
  <c r="H585" i="2"/>
  <c r="H677" i="2"/>
  <c r="H276" i="2"/>
  <c r="H734" i="2"/>
  <c r="H94" i="2"/>
  <c r="H505" i="2"/>
  <c r="H550" i="2"/>
  <c r="H335" i="2"/>
  <c r="H480" i="2"/>
  <c r="H528" i="2"/>
  <c r="H612" i="2"/>
  <c r="H254" i="2"/>
  <c r="H86" i="2"/>
  <c r="H506" i="2"/>
  <c r="H726" i="2"/>
  <c r="H698" i="2"/>
  <c r="H520" i="2"/>
  <c r="H702" i="2"/>
  <c r="H451" i="2"/>
  <c r="H428" i="2"/>
  <c r="H522" i="2"/>
  <c r="H184" i="2"/>
  <c r="H310" i="2"/>
  <c r="H713" i="2"/>
  <c r="H388" i="2"/>
  <c r="H242" i="2"/>
  <c r="H566" i="2"/>
  <c r="H245" i="2"/>
  <c r="H493" i="2"/>
  <c r="H85" i="2"/>
  <c r="H650" i="2"/>
  <c r="H571" i="2"/>
  <c r="H311" i="2"/>
  <c r="H364" i="2"/>
  <c r="H196" i="2"/>
  <c r="H345" i="2"/>
  <c r="H398" i="2"/>
  <c r="H293" i="2"/>
  <c r="H259" i="2"/>
  <c r="H473" i="2"/>
  <c r="H583" i="2"/>
  <c r="H155" i="2"/>
  <c r="H446" i="2"/>
  <c r="H610" i="2"/>
  <c r="H318" i="2"/>
  <c r="H613" i="2"/>
  <c r="H379" i="2"/>
  <c r="H582" i="2"/>
  <c r="H693" i="2"/>
  <c r="H281" i="2"/>
  <c r="H394" i="2"/>
  <c r="H731" i="2"/>
  <c r="H687" i="2"/>
  <c r="H212" i="2"/>
  <c r="H682" i="2"/>
  <c r="H626" i="2"/>
  <c r="H523" i="2"/>
  <c r="H602" i="2"/>
  <c r="H557" i="2"/>
  <c r="H679" i="2"/>
  <c r="H476" i="2"/>
  <c r="H282" i="2"/>
  <c r="H652" i="2"/>
  <c r="H660" i="2"/>
  <c r="H699" i="2"/>
  <c r="H509" i="2"/>
  <c r="H556" i="2"/>
  <c r="H729" i="2"/>
  <c r="H681" i="2"/>
  <c r="H529" i="2"/>
  <c r="H690" i="2"/>
  <c r="H674" i="2"/>
  <c r="H689" i="2"/>
  <c r="H709" i="2"/>
  <c r="H695" i="2"/>
  <c r="H733" i="2"/>
  <c r="H728" i="2"/>
  <c r="H637" i="2"/>
  <c r="H727" i="2"/>
  <c r="H678" i="2"/>
  <c r="H714" i="2"/>
  <c r="H737" i="2"/>
  <c r="AU84" i="2" l="1"/>
  <c r="AU15" i="2"/>
  <c r="AR314" i="2"/>
  <c r="AU226" i="2"/>
  <c r="AR270" i="2"/>
  <c r="AU689" i="2"/>
  <c r="AS737" i="2"/>
  <c r="AS529" i="2"/>
  <c r="AS602" i="2"/>
  <c r="AS613" i="2"/>
  <c r="AS364" i="2"/>
  <c r="AT728" i="2"/>
  <c r="AT699" i="2"/>
  <c r="AT687" i="2"/>
  <c r="AT583" i="2"/>
  <c r="AT493" i="2"/>
  <c r="AT520" i="2"/>
  <c r="AT94" i="2"/>
  <c r="AS372" i="2"/>
  <c r="AS296" i="2"/>
  <c r="AS522" i="2"/>
  <c r="AS578" i="2"/>
  <c r="AS609" i="2"/>
  <c r="AS3" i="2"/>
  <c r="AS511" i="2"/>
  <c r="AS414" i="2"/>
  <c r="AS91" i="2"/>
  <c r="AS334" i="2"/>
  <c r="AS311" i="2"/>
  <c r="AS596" i="2"/>
  <c r="AS387" i="2"/>
  <c r="AS241" i="2"/>
  <c r="AS250" i="2"/>
  <c r="AS438" i="2"/>
  <c r="AT449" i="2"/>
  <c r="AS550" i="2"/>
  <c r="AS401" i="2"/>
  <c r="AS481" i="2"/>
  <c r="AS323" i="2"/>
  <c r="AS649" i="2"/>
  <c r="AS135" i="2"/>
  <c r="AS480" i="2"/>
  <c r="AS680" i="2"/>
  <c r="AS672" i="2"/>
  <c r="AS256" i="2"/>
  <c r="AS530" i="2"/>
  <c r="AS197" i="2"/>
  <c r="AT666" i="2"/>
  <c r="AS650" i="2"/>
  <c r="AS515" i="2"/>
  <c r="AS268" i="2"/>
  <c r="AS508" i="2"/>
  <c r="AS95" i="2"/>
  <c r="AS2" i="2"/>
  <c r="AS423" i="2"/>
  <c r="AS377" i="2"/>
  <c r="AT717" i="2"/>
  <c r="AS682" i="2"/>
  <c r="AS101" i="2"/>
  <c r="AS469" i="2"/>
  <c r="AS714" i="2"/>
  <c r="AS72" i="2"/>
  <c r="AS144" i="2"/>
  <c r="AS437" i="2"/>
  <c r="AS591" i="2"/>
  <c r="AS470" i="2"/>
  <c r="AS116" i="2"/>
  <c r="AT510" i="2"/>
  <c r="AS201" i="2"/>
  <c r="AS184" i="2"/>
  <c r="AS362" i="2"/>
  <c r="AS681" i="2"/>
  <c r="AS629" i="2"/>
  <c r="AS134" i="2"/>
  <c r="AS273" i="2"/>
  <c r="AS38" i="2"/>
  <c r="AS632" i="2"/>
  <c r="AS161" i="2"/>
  <c r="AT190" i="2"/>
  <c r="AS727" i="2"/>
  <c r="AS284" i="2"/>
  <c r="AS528" i="2"/>
  <c r="AS60" i="2"/>
  <c r="AS523" i="2"/>
  <c r="AS133" i="2"/>
  <c r="AS425" i="2"/>
  <c r="AS403" i="2"/>
  <c r="AS208" i="2"/>
  <c r="AS627" i="2"/>
  <c r="AS490" i="2"/>
  <c r="AT669" i="2"/>
  <c r="AS556" i="2"/>
  <c r="AS121" i="2"/>
  <c r="AS131" i="2"/>
  <c r="AS575" i="2"/>
  <c r="AS318" i="2"/>
  <c r="AS113" i="2"/>
  <c r="AS531" i="2"/>
  <c r="AS519" i="2"/>
  <c r="AS271" i="2"/>
  <c r="AS88" i="2"/>
  <c r="AT252" i="2"/>
  <c r="AS451" i="2"/>
  <c r="AS594" i="2"/>
  <c r="AS479" i="2"/>
  <c r="AS579" i="2"/>
  <c r="AS9" i="2"/>
  <c r="AS601" i="2"/>
  <c r="AS718" i="2"/>
  <c r="AS651" i="2"/>
  <c r="AS361" i="2"/>
  <c r="AS671" i="2"/>
  <c r="AS353" i="2"/>
  <c r="AT735" i="2"/>
  <c r="AS446" i="2"/>
  <c r="AS736" i="2"/>
  <c r="AS432" i="2"/>
  <c r="AS194" i="2"/>
  <c r="AS382" i="2"/>
  <c r="AS725" i="2"/>
  <c r="AS61" i="2"/>
  <c r="AS664" i="2"/>
  <c r="AS17" i="2"/>
  <c r="AS504" i="2"/>
  <c r="AS712" i="2"/>
  <c r="AS631" i="2"/>
  <c r="AS151" i="2"/>
  <c r="AS58" i="2"/>
  <c r="AS278" i="2"/>
  <c r="AS299" i="2"/>
  <c r="AS661" i="2"/>
  <c r="AS486" i="2"/>
  <c r="AS119" i="2"/>
  <c r="AS109" i="2"/>
  <c r="AS324" i="2"/>
  <c r="AS36" i="2"/>
  <c r="AS668" i="2"/>
  <c r="AS137" i="2"/>
  <c r="AS497" i="2"/>
  <c r="AS614" i="2"/>
  <c r="AS616" i="2"/>
  <c r="AS518" i="2"/>
  <c r="AS719" i="2"/>
  <c r="AS238" i="2"/>
  <c r="AS75" i="2"/>
  <c r="AS577" i="2"/>
  <c r="AS21" i="2"/>
  <c r="AS411" i="2"/>
  <c r="AS297" i="2"/>
  <c r="AT607" i="2"/>
  <c r="AT600" i="2"/>
  <c r="AT657" i="2"/>
  <c r="AT569" i="2"/>
  <c r="AT592" i="2"/>
  <c r="AT300" i="2"/>
  <c r="AT280" i="2"/>
  <c r="AT500" i="2"/>
  <c r="AT233" i="2"/>
  <c r="AT272" i="2"/>
  <c r="AT24" i="2"/>
  <c r="AT396" i="2"/>
  <c r="AT191" i="2"/>
  <c r="AT41" i="2"/>
  <c r="AT146" i="2"/>
  <c r="AT117" i="2"/>
  <c r="AT63" i="2"/>
  <c r="AT166" i="2"/>
  <c r="AT126" i="2"/>
  <c r="AS678" i="2"/>
  <c r="AS729" i="2"/>
  <c r="AS626" i="2"/>
  <c r="AS610" i="2"/>
  <c r="AS571" i="2"/>
  <c r="AS428" i="2"/>
  <c r="AS335" i="2"/>
  <c r="AS710" i="2"/>
  <c r="AS257" i="2"/>
  <c r="AS222" i="2"/>
  <c r="AS540" i="2"/>
  <c r="AS570" i="2"/>
  <c r="AS115" i="2"/>
  <c r="AS158" i="2"/>
  <c r="AS459" i="2"/>
  <c r="AS700" i="2"/>
  <c r="AS307" i="2"/>
  <c r="AS261" i="2"/>
  <c r="AS572" i="2"/>
  <c r="AS581" i="2"/>
  <c r="AS223" i="2"/>
  <c r="AS525" i="2"/>
  <c r="AS142" i="2"/>
  <c r="AS143" i="2"/>
  <c r="AS207" i="2"/>
  <c r="AS564" i="2"/>
  <c r="AS177" i="2"/>
  <c r="AS141" i="2"/>
  <c r="AS521" i="2"/>
  <c r="AS603" i="2"/>
  <c r="AS83" i="2"/>
  <c r="AS129" i="2"/>
  <c r="AS304" i="2"/>
  <c r="AS545" i="2"/>
  <c r="AS255" i="2"/>
  <c r="AS239" i="2"/>
  <c r="AS97" i="2"/>
  <c r="AS384" i="2"/>
  <c r="AS538" i="2"/>
  <c r="AS715" i="2"/>
  <c r="AS638" i="2"/>
  <c r="AS170" i="2"/>
  <c r="AS35" i="2"/>
  <c r="AS188" i="2"/>
  <c r="AS658" i="2"/>
  <c r="AS200" i="2"/>
  <c r="AS697" i="2"/>
  <c r="AS516" i="2"/>
  <c r="AS400" i="2"/>
  <c r="AS329" i="2"/>
  <c r="AS485" i="2"/>
  <c r="AS555" i="2"/>
  <c r="AS667" i="2"/>
  <c r="AS357" i="2"/>
  <c r="AS536" i="2"/>
  <c r="AS185" i="2"/>
  <c r="AS301" i="2"/>
  <c r="AS288" i="2"/>
  <c r="AS378" i="2"/>
  <c r="AS567" i="2"/>
  <c r="AS654" i="2"/>
  <c r="AS475" i="2"/>
  <c r="AT733" i="2"/>
  <c r="AT660" i="2"/>
  <c r="AT731" i="2"/>
  <c r="AT473" i="2"/>
  <c r="AT245" i="2"/>
  <c r="AT698" i="2"/>
  <c r="AT734" i="2"/>
  <c r="AT283" i="2"/>
  <c r="AT620" i="2"/>
  <c r="AT704" i="2"/>
  <c r="AT51" i="2"/>
  <c r="AT84" i="2"/>
  <c r="AT659" i="2"/>
  <c r="AT386" i="2"/>
  <c r="AT43" i="2"/>
  <c r="AT232" i="2"/>
  <c r="AT646" i="2"/>
  <c r="AT431" i="2"/>
  <c r="AT720" i="2"/>
  <c r="AT313" i="2"/>
  <c r="AT611" i="2"/>
  <c r="AT407" i="2"/>
  <c r="AT103" i="2"/>
  <c r="AT642" i="2"/>
  <c r="AT399" i="2"/>
  <c r="AT15" i="2"/>
  <c r="AT27" i="2"/>
  <c r="AT8" i="2"/>
  <c r="AT99" i="2"/>
  <c r="AT199" i="2"/>
  <c r="AT404" i="2"/>
  <c r="AT221" i="2"/>
  <c r="AT302" i="2"/>
  <c r="AT326" i="2"/>
  <c r="AT527" i="2"/>
  <c r="AT691" i="2"/>
  <c r="AT149" i="2"/>
  <c r="AT457" i="2"/>
  <c r="AT253" i="2"/>
  <c r="AT604" i="2"/>
  <c r="AT439" i="2"/>
  <c r="AT265" i="2"/>
  <c r="AT624" i="2"/>
  <c r="AT427" i="2"/>
  <c r="AT405" i="2"/>
  <c r="AT173" i="2"/>
  <c r="AT57" i="2"/>
  <c r="AT373" i="2"/>
  <c r="AT189" i="2"/>
  <c r="AT206" i="2"/>
  <c r="AT426" i="2"/>
  <c r="AT132" i="2"/>
  <c r="AT455" i="2"/>
  <c r="AT320" i="2"/>
  <c r="AT244" i="2"/>
  <c r="AT365" i="2"/>
  <c r="AT466" i="2"/>
  <c r="AT216" i="2"/>
  <c r="AT711" i="2"/>
  <c r="AT368" i="2"/>
  <c r="AT608" i="2"/>
  <c r="AS249" i="2"/>
  <c r="AS441" i="2"/>
  <c r="AS452" i="2"/>
  <c r="AS623" i="2"/>
  <c r="AS402" i="2"/>
  <c r="AS367" i="2"/>
  <c r="AS363" i="2"/>
  <c r="AS159" i="2"/>
  <c r="AS460" i="2"/>
  <c r="AS198" i="2"/>
  <c r="AS524" i="2"/>
  <c r="AS50" i="2"/>
  <c r="AS110" i="2"/>
  <c r="AS267" i="2"/>
  <c r="AS445" i="2"/>
  <c r="AS633" i="2"/>
  <c r="AS303" i="2"/>
  <c r="AS309" i="2"/>
  <c r="AS65" i="2"/>
  <c r="AS153" i="2"/>
  <c r="AS595" i="2"/>
  <c r="AS157" i="2"/>
  <c r="AS77" i="2"/>
  <c r="AS533" i="2"/>
  <c r="AS375" i="2"/>
  <c r="AS37" i="2"/>
  <c r="AS543" i="2"/>
  <c r="AS478" i="2"/>
  <c r="AS605" i="2"/>
  <c r="AS16" i="2"/>
  <c r="AS553" i="2"/>
  <c r="AS130" i="2"/>
  <c r="AS622" i="2"/>
  <c r="AT695" i="2"/>
  <c r="AT652" i="2"/>
  <c r="AT394" i="2"/>
  <c r="AT259" i="2"/>
  <c r="AT566" i="2"/>
  <c r="AT726" i="2"/>
  <c r="AT276" i="2"/>
  <c r="AT321" i="2"/>
  <c r="AT213" i="2"/>
  <c r="AT270" i="2"/>
  <c r="AT332" i="2"/>
  <c r="AT599" i="2"/>
  <c r="AT692" i="2"/>
  <c r="AT202" i="2"/>
  <c r="AT589" i="2"/>
  <c r="AT558" i="2"/>
  <c r="AT260" i="2"/>
  <c r="AT458" i="2"/>
  <c r="AT56" i="2"/>
  <c r="AT274" i="2"/>
  <c r="AT723" i="2"/>
  <c r="AT705" i="2"/>
  <c r="AT640" i="2"/>
  <c r="AT162" i="2"/>
  <c r="AT474" i="2"/>
  <c r="AT243" i="2"/>
  <c r="AT14" i="2"/>
  <c r="AT235" i="2"/>
  <c r="AT211" i="2"/>
  <c r="AT584" i="2"/>
  <c r="AT31" i="2"/>
  <c r="AT683" i="2"/>
  <c r="AS172" i="2"/>
  <c r="AS155" i="2"/>
  <c r="AS549" i="2"/>
  <c r="AS464" i="2"/>
  <c r="AS42" i="2"/>
  <c r="AS49" i="2"/>
  <c r="AS688" i="2"/>
  <c r="AS675" i="2"/>
  <c r="AS574" i="2"/>
  <c r="AS316" i="2"/>
  <c r="AS22" i="2"/>
  <c r="AS20" i="2"/>
  <c r="AS215" i="2"/>
  <c r="AS67" i="2"/>
  <c r="AS13" i="2"/>
  <c r="AS174" i="2"/>
  <c r="AS465" i="2"/>
  <c r="AS539" i="2"/>
  <c r="AS447" i="2"/>
  <c r="AS463" i="2"/>
  <c r="AS78" i="2"/>
  <c r="AS247" i="2"/>
  <c r="AS337" i="2"/>
  <c r="AT709" i="2"/>
  <c r="AT282" i="2"/>
  <c r="AT281" i="2"/>
  <c r="AT293" i="2"/>
  <c r="AT242" i="2"/>
  <c r="AT506" i="2"/>
  <c r="AT677" i="2"/>
  <c r="AT606" i="2"/>
  <c r="AT706" i="2"/>
  <c r="AT625" i="2"/>
  <c r="AT328" i="2"/>
  <c r="AT269" i="2"/>
  <c r="AT551" i="2"/>
  <c r="AT619" i="2"/>
  <c r="AT73" i="2"/>
  <c r="AT236" i="2"/>
  <c r="AT289" i="2"/>
  <c r="AT246" i="2"/>
  <c r="AT34" i="2"/>
  <c r="AT105" i="2"/>
  <c r="AT662" i="2"/>
  <c r="AT165" i="2"/>
  <c r="AT263" i="2"/>
  <c r="AT442" i="2"/>
  <c r="AT217" i="2"/>
  <c r="AT443" i="2"/>
  <c r="AT576" i="2"/>
  <c r="AT686" i="2"/>
  <c r="AT114" i="2"/>
  <c r="AT587" i="2"/>
  <c r="AT48" i="2"/>
  <c r="AT33" i="2"/>
  <c r="AT102" i="2"/>
  <c r="AT124" i="2"/>
  <c r="AT66" i="2"/>
  <c r="AT178" i="2"/>
  <c r="AT617" i="2"/>
  <c r="AT730" i="2"/>
  <c r="AT448" i="2"/>
  <c r="AT421" i="2"/>
  <c r="AT597" i="2"/>
  <c r="AT547" i="2"/>
  <c r="AT568" i="2"/>
  <c r="AT55" i="2"/>
  <c r="AT181" i="2"/>
  <c r="AT477" i="2"/>
  <c r="AT192" i="2"/>
  <c r="AT248" i="2"/>
  <c r="AT108" i="2"/>
  <c r="AT665" i="2"/>
  <c r="AT453" i="2"/>
  <c r="AT18" i="2"/>
  <c r="AT339" i="2"/>
  <c r="AT90" i="2"/>
  <c r="AT40" i="2"/>
  <c r="AT298" i="2"/>
  <c r="AT338" i="2"/>
  <c r="AT484" i="2"/>
  <c r="AT703" i="2"/>
  <c r="AT406" i="2"/>
  <c r="AT331" i="2"/>
  <c r="AR20" i="2"/>
  <c r="AS560" i="2"/>
  <c r="AS290" i="2"/>
  <c r="AS212" i="2"/>
  <c r="AS286" i="2"/>
  <c r="AS544" i="2"/>
  <c r="AS656" i="2"/>
  <c r="AS76" i="2"/>
  <c r="AS139" i="2"/>
  <c r="AS520" i="2"/>
  <c r="AS666" i="2"/>
  <c r="AS592" i="2"/>
  <c r="AS396" i="2"/>
  <c r="AS126" i="2"/>
  <c r="AS416" i="2"/>
  <c r="AS69" i="2"/>
  <c r="AS333" i="2"/>
  <c r="AT689" i="2"/>
  <c r="AT644" i="2"/>
  <c r="AT541" i="2"/>
  <c r="AT70" i="2"/>
  <c r="AT45" i="2"/>
  <c r="AT346" i="2"/>
  <c r="AT542" i="2"/>
  <c r="AT12" i="2"/>
  <c r="AT10" i="2"/>
  <c r="AT663" i="2"/>
  <c r="AT150" i="2"/>
  <c r="AT228" i="2"/>
  <c r="AT507" i="2"/>
  <c r="AT552" i="2"/>
  <c r="AT209" i="2"/>
  <c r="AT183" i="2"/>
  <c r="AT461" i="2"/>
  <c r="AT92" i="2"/>
  <c r="AT277" i="2"/>
  <c r="AT180" i="2"/>
  <c r="AT565" i="2"/>
  <c r="AT494" i="2"/>
  <c r="AT148" i="2"/>
  <c r="AT25" i="2"/>
  <c r="AT408" i="2"/>
  <c r="AT708" i="2"/>
  <c r="AT120" i="2"/>
  <c r="AT11" i="2"/>
  <c r="AT220" i="2"/>
  <c r="AT615" i="2"/>
  <c r="AT44" i="2"/>
  <c r="AT176" i="2"/>
  <c r="AT586" i="2"/>
  <c r="AT499" i="2"/>
  <c r="AT179" i="2"/>
  <c r="AT410" i="2"/>
  <c r="AT275" i="2"/>
  <c r="AT721" i="2"/>
  <c r="AT670" i="2"/>
  <c r="AT340" i="2"/>
  <c r="AT628" i="2"/>
  <c r="AT354" i="2"/>
  <c r="AT195" i="2"/>
  <c r="AT492" i="2"/>
  <c r="AT383" i="2"/>
  <c r="AT53" i="2"/>
  <c r="AT344" i="2"/>
  <c r="AR318" i="2"/>
  <c r="AR238" i="2"/>
  <c r="AR113" i="2"/>
  <c r="AR75" i="2"/>
  <c r="AR2" i="2"/>
  <c r="AR3" i="2"/>
  <c r="AR256" i="2"/>
  <c r="AR38" i="2"/>
  <c r="AR250" i="2"/>
  <c r="AR490" i="2"/>
  <c r="AS227" i="2"/>
  <c r="AS468" i="2"/>
  <c r="AS505" i="2"/>
  <c r="AS482" i="2"/>
  <c r="AS305" i="2"/>
  <c r="AS413" i="2"/>
  <c r="AS169" i="2"/>
  <c r="AS699" i="2"/>
  <c r="AS717" i="2"/>
  <c r="AS510" i="2"/>
  <c r="AS500" i="2"/>
  <c r="AS146" i="2"/>
  <c r="AS491" i="2"/>
  <c r="AS147" i="2"/>
  <c r="AS19" i="2"/>
  <c r="AS193" i="2"/>
  <c r="AT398" i="2"/>
  <c r="AT548" i="2"/>
  <c r="AS733" i="2"/>
  <c r="AS734" i="2"/>
  <c r="AS659" i="2"/>
  <c r="AS720" i="2"/>
  <c r="AS399" i="2"/>
  <c r="AS404" i="2"/>
  <c r="AS149" i="2"/>
  <c r="AS405" i="2"/>
  <c r="AS426" i="2"/>
  <c r="AS216" i="2"/>
  <c r="AT254" i="2"/>
  <c r="AT64" i="2"/>
  <c r="AT397" i="2"/>
  <c r="AT630" i="2"/>
  <c r="AT496" i="2"/>
  <c r="AT336" i="2"/>
  <c r="AT23" i="2"/>
  <c r="AT7" i="2"/>
  <c r="AT171" i="2"/>
  <c r="AT152" i="2"/>
  <c r="AT182" i="2"/>
  <c r="AT395" i="2"/>
  <c r="AT349" i="2"/>
  <c r="AT186" i="2"/>
  <c r="AT96" i="2"/>
  <c r="AT479" i="2"/>
  <c r="AT487" i="2"/>
  <c r="AT59" i="2"/>
  <c r="AT107" i="2"/>
  <c r="AT532" i="2"/>
  <c r="AT106" i="2"/>
  <c r="AT295" i="2"/>
  <c r="AT342" i="2"/>
  <c r="AT5" i="2"/>
  <c r="AT467" i="2"/>
  <c r="AT724" i="2"/>
  <c r="AT653" i="2"/>
  <c r="AT356" i="2"/>
  <c r="AT285" i="2"/>
  <c r="AT204" i="2"/>
  <c r="AT104" i="2"/>
  <c r="AT154" i="2"/>
  <c r="AT214" i="2"/>
  <c r="AT100" i="2"/>
  <c r="AT498" i="2"/>
  <c r="AT47" i="2"/>
  <c r="AT590" i="2"/>
  <c r="AT621" i="2"/>
  <c r="AT348" i="2"/>
  <c r="AR257" i="2"/>
  <c r="AR572" i="2"/>
  <c r="AR223" i="2"/>
  <c r="AR142" i="2"/>
  <c r="AR143" i="2"/>
  <c r="AR141" i="2"/>
  <c r="AR83" i="2"/>
  <c r="AR97" i="2"/>
  <c r="AR170" i="2"/>
  <c r="AR35" i="2"/>
  <c r="AR378" i="2"/>
  <c r="AS279" i="2"/>
  <c r="AS509" i="2"/>
  <c r="AS417" i="2"/>
  <c r="AS716" i="2"/>
  <c r="AS685" i="2"/>
  <c r="AS82" i="2"/>
  <c r="AS94" i="2"/>
  <c r="AS735" i="2"/>
  <c r="AS300" i="2"/>
  <c r="AS41" i="2"/>
  <c r="AS118" i="2"/>
  <c r="AS393" i="2"/>
  <c r="AS412" i="2"/>
  <c r="AS287" i="2"/>
  <c r="AT388" i="2"/>
  <c r="AT390" i="2"/>
  <c r="AS731" i="2"/>
  <c r="AS620" i="2"/>
  <c r="AS43" i="2"/>
  <c r="AS407" i="2"/>
  <c r="AS8" i="2"/>
  <c r="AS326" i="2"/>
  <c r="AS604" i="2"/>
  <c r="AS173" i="2"/>
  <c r="AS132" i="2"/>
  <c r="AS466" i="2"/>
  <c r="AT713" i="2"/>
  <c r="AT74" i="2"/>
  <c r="AT598" i="2"/>
  <c r="AT526" i="2"/>
  <c r="AS259" i="2"/>
  <c r="AS213" i="2"/>
  <c r="AS202" i="2"/>
  <c r="AS56" i="2"/>
  <c r="AS162" i="2"/>
  <c r="AS211" i="2"/>
  <c r="AS641" i="2"/>
  <c r="AS429" i="2"/>
  <c r="AS436" i="2"/>
  <c r="AS145" i="2"/>
  <c r="AS264" i="2"/>
  <c r="AS168" i="2"/>
  <c r="AT690" i="2"/>
  <c r="AT557" i="2"/>
  <c r="AT379" i="2"/>
  <c r="AT196" i="2"/>
  <c r="AT310" i="2"/>
  <c r="AT612" i="2"/>
  <c r="AT262" i="2"/>
  <c r="AT205" i="2"/>
  <c r="AT62" i="2"/>
  <c r="AT694" i="2"/>
  <c r="AT636" i="2"/>
  <c r="AT676" i="2"/>
  <c r="AT347" i="2"/>
  <c r="AT237" i="2"/>
  <c r="AT456" i="2"/>
  <c r="AT128" i="2"/>
  <c r="AT194" i="2"/>
  <c r="AT430" i="2"/>
  <c r="AT645" i="2"/>
  <c r="AT308" i="2"/>
  <c r="AT30" i="2"/>
  <c r="AT648" i="2"/>
  <c r="AT593" i="2"/>
  <c r="AT701" i="2"/>
  <c r="AT6" i="2"/>
  <c r="AT433" i="2"/>
  <c r="AT462" i="2"/>
  <c r="AT341" i="2"/>
  <c r="AT98" i="2"/>
  <c r="AT732" i="2"/>
  <c r="AT495" i="2"/>
  <c r="AT187" i="2"/>
  <c r="AT634" i="2"/>
  <c r="AT52" i="2"/>
  <c r="AT450" i="2"/>
  <c r="AT203" i="2"/>
  <c r="AT54" i="2"/>
  <c r="AT315" i="2"/>
  <c r="AT240" i="2"/>
  <c r="AT440" i="2"/>
  <c r="AT359" i="2"/>
  <c r="AT381" i="2"/>
  <c r="AT306" i="2"/>
  <c r="AT415" i="2"/>
  <c r="AT561" i="2"/>
  <c r="AT422" i="2"/>
  <c r="AT537" i="2"/>
  <c r="AT502" i="2"/>
  <c r="AT513" i="2"/>
  <c r="AT684" i="2"/>
  <c r="AT325" i="2"/>
  <c r="AT343" i="2"/>
  <c r="AT219" i="2"/>
  <c r="AT380" i="2"/>
  <c r="AT89" i="2"/>
  <c r="AT312" i="2"/>
  <c r="AT424" i="2"/>
  <c r="AT371" i="2"/>
  <c r="AT127" i="2"/>
  <c r="AT588" i="2"/>
  <c r="AT234" i="2"/>
  <c r="AR37" i="2"/>
  <c r="AS330" i="2"/>
  <c r="AS376" i="2"/>
  <c r="AS517" i="2"/>
  <c r="AS562" i="2"/>
  <c r="AS618" i="2"/>
  <c r="AS167" i="2"/>
  <c r="AS370" i="2"/>
  <c r="AS687" i="2"/>
  <c r="AS669" i="2"/>
  <c r="AS600" i="2"/>
  <c r="AS233" i="2"/>
  <c r="AS117" i="2"/>
  <c r="AS164" i="2"/>
  <c r="AS434" i="2"/>
  <c r="AS292" i="2"/>
  <c r="AS444" i="2"/>
  <c r="AT86" i="2"/>
  <c r="AT80" i="2"/>
  <c r="AS660" i="2"/>
  <c r="AS283" i="2"/>
  <c r="AS386" i="2"/>
  <c r="AS313" i="2"/>
  <c r="AS15" i="2"/>
  <c r="AS302" i="2"/>
  <c r="AS253" i="2"/>
  <c r="AS427" i="2"/>
  <c r="AS206" i="2"/>
  <c r="AS365" i="2"/>
  <c r="AT345" i="2"/>
  <c r="AT535" i="2"/>
  <c r="AT573" i="2"/>
  <c r="AT488" i="2"/>
  <c r="AS652" i="2"/>
  <c r="AS276" i="2"/>
  <c r="AS599" i="2"/>
  <c r="AS260" i="2"/>
  <c r="AS705" i="2"/>
  <c r="AS14" i="2"/>
  <c r="AS683" i="2"/>
  <c r="AS4" i="2"/>
  <c r="AS314" i="2"/>
  <c r="AS226" i="2"/>
  <c r="AS350" i="2"/>
  <c r="AS156" i="2"/>
  <c r="AS709" i="2"/>
  <c r="AS282" i="2"/>
  <c r="AS281" i="2"/>
  <c r="AS293" i="2"/>
  <c r="AS242" i="2"/>
  <c r="AS506" i="2"/>
  <c r="AS677" i="2"/>
  <c r="AS606" i="2"/>
  <c r="AS706" i="2"/>
  <c r="AS625" i="2"/>
  <c r="AS328" i="2"/>
  <c r="AS269" i="2"/>
  <c r="AS551" i="2"/>
  <c r="AS619" i="2"/>
  <c r="AS73" i="2"/>
  <c r="AS236" i="2"/>
  <c r="AS289" i="2"/>
  <c r="AS246" i="2"/>
  <c r="AS34" i="2"/>
  <c r="AS105" i="2"/>
  <c r="AS662" i="2"/>
  <c r="AS165" i="2"/>
  <c r="AS263" i="2"/>
  <c r="AS442" i="2"/>
  <c r="AS217" i="2"/>
  <c r="AS443" i="2"/>
  <c r="AS576" i="2"/>
  <c r="AS686" i="2"/>
  <c r="AS114" i="2"/>
  <c r="AS587" i="2"/>
  <c r="AS48" i="2"/>
  <c r="AS33" i="2"/>
  <c r="AS102" i="2"/>
  <c r="AS124" i="2"/>
  <c r="AS66" i="2"/>
  <c r="AS178" i="2"/>
  <c r="AS617" i="2"/>
  <c r="AS730" i="2"/>
  <c r="AS448" i="2"/>
  <c r="AS421" i="2"/>
  <c r="AS597" i="2"/>
  <c r="AS547" i="2"/>
  <c r="AS568" i="2"/>
  <c r="AS55" i="2"/>
  <c r="AS181" i="2"/>
  <c r="AS477" i="2"/>
  <c r="AS192" i="2"/>
  <c r="AS248" i="2"/>
  <c r="AS108" i="2"/>
  <c r="AS665" i="2"/>
  <c r="AS453" i="2"/>
  <c r="AS18" i="2"/>
  <c r="AS339" i="2"/>
  <c r="AS90" i="2"/>
  <c r="AS40" i="2"/>
  <c r="AS298" i="2"/>
  <c r="AS338" i="2"/>
  <c r="AS484" i="2"/>
  <c r="AS703" i="2"/>
  <c r="AS406" i="2"/>
  <c r="AS331" i="2"/>
  <c r="AT737" i="2"/>
  <c r="AT529" i="2"/>
  <c r="AT602" i="2"/>
  <c r="AT613" i="2"/>
  <c r="AT364" i="2"/>
  <c r="AT184" i="2"/>
  <c r="AT528" i="2"/>
  <c r="AT131" i="2"/>
  <c r="AT91" i="2"/>
  <c r="AT372" i="2"/>
  <c r="AT649" i="2"/>
  <c r="AT382" i="2"/>
  <c r="AT515" i="2"/>
  <c r="AT518" i="2"/>
  <c r="AT579" i="2"/>
  <c r="AT469" i="2"/>
  <c r="AT362" i="2"/>
  <c r="AT60" i="2"/>
  <c r="AT575" i="2"/>
  <c r="AT334" i="2"/>
  <c r="AT296" i="2"/>
  <c r="AT725" i="2"/>
  <c r="AT135" i="2"/>
  <c r="AT9" i="2"/>
  <c r="AT719" i="2"/>
  <c r="AT268" i="2"/>
  <c r="AT61" i="2"/>
  <c r="AT664" i="2"/>
  <c r="AT17" i="2"/>
  <c r="AT504" i="2"/>
  <c r="AT712" i="2"/>
  <c r="AT631" i="2"/>
  <c r="AT151" i="2"/>
  <c r="AT119" i="2"/>
  <c r="AR305" i="2"/>
  <c r="AR167" i="2"/>
  <c r="AR76" i="2"/>
  <c r="AR169" i="2"/>
  <c r="AR49" i="2"/>
  <c r="AS374" i="2"/>
  <c r="AS472" i="2"/>
  <c r="AS85" i="2"/>
  <c r="AS454" i="2"/>
  <c r="AS392" i="2"/>
  <c r="AS136" i="2"/>
  <c r="AS512" i="2"/>
  <c r="AS409" i="2"/>
  <c r="AS493" i="2"/>
  <c r="AS449" i="2"/>
  <c r="AS569" i="2"/>
  <c r="AS24" i="2"/>
  <c r="AS166" i="2"/>
  <c r="AS418" i="2"/>
  <c r="AS639" i="2"/>
  <c r="AS39" i="2"/>
  <c r="AS369" i="2"/>
  <c r="AT585" i="2"/>
  <c r="AT322" i="2"/>
  <c r="AS473" i="2"/>
  <c r="AS704" i="2"/>
  <c r="AS232" i="2"/>
  <c r="AS611" i="2"/>
  <c r="AS27" i="2"/>
  <c r="AS221" i="2"/>
  <c r="AS457" i="2"/>
  <c r="AS624" i="2"/>
  <c r="AS189" i="2"/>
  <c r="AS244" i="2"/>
  <c r="AS608" i="2"/>
  <c r="AT582" i="2"/>
  <c r="AT175" i="2"/>
  <c r="AT225" i="2"/>
  <c r="AT643" i="2"/>
  <c r="AS695" i="2"/>
  <c r="AS726" i="2"/>
  <c r="AS332" i="2"/>
  <c r="AS558" i="2"/>
  <c r="AS723" i="2"/>
  <c r="AS243" i="2"/>
  <c r="AS31" i="2"/>
  <c r="AS559" i="2"/>
  <c r="AS580" i="2"/>
  <c r="AS29" i="2"/>
  <c r="AS123" i="2"/>
  <c r="AS294" i="2"/>
  <c r="AS503" i="2"/>
  <c r="AS693" i="2"/>
  <c r="AS86" i="2"/>
  <c r="AS224" i="2"/>
  <c r="AS80" i="2"/>
  <c r="AS541" i="2"/>
  <c r="AS70" i="2"/>
  <c r="AS542" i="2"/>
  <c r="AS663" i="2"/>
  <c r="AS507" i="2"/>
  <c r="AS183" i="2"/>
  <c r="AS277" i="2"/>
  <c r="AS494" i="2"/>
  <c r="AS408" i="2"/>
  <c r="AS11" i="2"/>
  <c r="AS44" i="2"/>
  <c r="AS499" i="2"/>
  <c r="AS275" i="2"/>
  <c r="AS340" i="2"/>
  <c r="AS195" i="2"/>
  <c r="AS53" i="2"/>
  <c r="AT714" i="2"/>
  <c r="AT318" i="2"/>
  <c r="AT480" i="2"/>
  <c r="AT601" i="2"/>
  <c r="AT238" i="2"/>
  <c r="AT508" i="2"/>
  <c r="AT72" i="2"/>
  <c r="AT629" i="2"/>
  <c r="AT133" i="2"/>
  <c r="AT113" i="2"/>
  <c r="AT596" i="2"/>
  <c r="AT578" i="2"/>
  <c r="AT680" i="2"/>
  <c r="AT718" i="2"/>
  <c r="AT75" i="2"/>
  <c r="AT144" i="2"/>
  <c r="AT134" i="2"/>
  <c r="AT95" i="2"/>
  <c r="AT425" i="2"/>
  <c r="AT531" i="2"/>
  <c r="AT387" i="2"/>
  <c r="AT609" i="2"/>
  <c r="AT672" i="2"/>
  <c r="AT651" i="2"/>
  <c r="AT577" i="2"/>
  <c r="AT437" i="2"/>
  <c r="AT273" i="2"/>
  <c r="AT2" i="2"/>
  <c r="AT403" i="2"/>
  <c r="AT519" i="2"/>
  <c r="AT241" i="2"/>
  <c r="AT3" i="2"/>
  <c r="AT361" i="2"/>
  <c r="AT256" i="2"/>
  <c r="AT21" i="2"/>
  <c r="AT591" i="2"/>
  <c r="AT38" i="2"/>
  <c r="AT423" i="2"/>
  <c r="AT208" i="2"/>
  <c r="AT271" i="2"/>
  <c r="AT250" i="2"/>
  <c r="AT511" i="2"/>
  <c r="AT671" i="2"/>
  <c r="AT530" i="2"/>
  <c r="AT411" i="2"/>
  <c r="AT470" i="2"/>
  <c r="AT632" i="2"/>
  <c r="AT627" i="2"/>
  <c r="AT377" i="2"/>
  <c r="AT88" i="2"/>
  <c r="AT438" i="2"/>
  <c r="AT414" i="2"/>
  <c r="AT197" i="2"/>
  <c r="AT353" i="2"/>
  <c r="AT297" i="2"/>
  <c r="AT116" i="2"/>
  <c r="AT161" i="2"/>
  <c r="AT490" i="2"/>
  <c r="AS317" i="2"/>
  <c r="AS707" i="2"/>
  <c r="AS702" i="2"/>
  <c r="AS210" i="2"/>
  <c r="AS366" i="2"/>
  <c r="AS251" i="2"/>
  <c r="AS68" i="2"/>
  <c r="AS728" i="2"/>
  <c r="AS607" i="2"/>
  <c r="AS190" i="2"/>
  <c r="AS280" i="2"/>
  <c r="AS191" i="2"/>
  <c r="AS32" i="2"/>
  <c r="AS514" i="2"/>
  <c r="AS471" i="2"/>
  <c r="AS122" i="2"/>
  <c r="AT476" i="2"/>
  <c r="AT224" i="2"/>
  <c r="AT351" i="2"/>
  <c r="AS245" i="2"/>
  <c r="AS51" i="2"/>
  <c r="AS646" i="2"/>
  <c r="AS103" i="2"/>
  <c r="AS99" i="2"/>
  <c r="AS527" i="2"/>
  <c r="AS439" i="2"/>
  <c r="AS57" i="2"/>
  <c r="AS455" i="2"/>
  <c r="AS711" i="2"/>
  <c r="AT679" i="2"/>
  <c r="AT696" i="2"/>
  <c r="AT722" i="2"/>
  <c r="AT266" i="2"/>
  <c r="AT231" i="2"/>
  <c r="AS566" i="2"/>
  <c r="AS270" i="2"/>
  <c r="AS589" i="2"/>
  <c r="AS274" i="2"/>
  <c r="AS474" i="2"/>
  <c r="AS584" i="2"/>
  <c r="AS138" i="2"/>
  <c r="AS385" i="2"/>
  <c r="AS87" i="2"/>
  <c r="AS355" i="2"/>
  <c r="AS140" i="2"/>
  <c r="AS435" i="2"/>
  <c r="AS476" i="2"/>
  <c r="AS388" i="2"/>
  <c r="AS644" i="2"/>
  <c r="AS548" i="2"/>
  <c r="AS322" i="2"/>
  <c r="AS635" i="2"/>
  <c r="AS346" i="2"/>
  <c r="AS10" i="2"/>
  <c r="AS228" i="2"/>
  <c r="AS209" i="2"/>
  <c r="AS92" i="2"/>
  <c r="AS565" i="2"/>
  <c r="AS25" i="2"/>
  <c r="AS120" i="2"/>
  <c r="AS615" i="2"/>
  <c r="AS586" i="2"/>
  <c r="AS410" i="2"/>
  <c r="AS670" i="2"/>
  <c r="AS354" i="2"/>
  <c r="AS383" i="2"/>
  <c r="AT681" i="2"/>
  <c r="AT311" i="2"/>
  <c r="AS674" i="2"/>
  <c r="AS582" i="2"/>
  <c r="AS713" i="2"/>
  <c r="AS489" i="2"/>
  <c r="AS175" i="2"/>
  <c r="AS64" i="2"/>
  <c r="AS327" i="2"/>
  <c r="AS225" i="2"/>
  <c r="AS397" i="2"/>
  <c r="AS26" i="2"/>
  <c r="AS643" i="2"/>
  <c r="AS630" i="2"/>
  <c r="AS488" i="2"/>
  <c r="AS93" i="2"/>
  <c r="AS526" i="2"/>
  <c r="AS231" i="2"/>
  <c r="AS496" i="2"/>
  <c r="AS336" i="2"/>
  <c r="AS23" i="2"/>
  <c r="AS7" i="2"/>
  <c r="AS171" i="2"/>
  <c r="AS152" i="2"/>
  <c r="AS182" i="2"/>
  <c r="AS395" i="2"/>
  <c r="AS349" i="2"/>
  <c r="AS186" i="2"/>
  <c r="AS96" i="2"/>
  <c r="AS487" i="2"/>
  <c r="AS59" i="2"/>
  <c r="AS107" i="2"/>
  <c r="AS532" i="2"/>
  <c r="AS106" i="2"/>
  <c r="AS295" i="2"/>
  <c r="AS342" i="2"/>
  <c r="AS5" i="2"/>
  <c r="AS467" i="2"/>
  <c r="AS724" i="2"/>
  <c r="AS653" i="2"/>
  <c r="AS356" i="2"/>
  <c r="AS285" i="2"/>
  <c r="AS204" i="2"/>
  <c r="AS104" i="2"/>
  <c r="AS154" i="2"/>
  <c r="AS214" i="2"/>
  <c r="AS100" i="2"/>
  <c r="AS498" i="2"/>
  <c r="AS47" i="2"/>
  <c r="AS590" i="2"/>
  <c r="AS621" i="2"/>
  <c r="AS348" i="2"/>
  <c r="AT678" i="2"/>
  <c r="AT729" i="2"/>
  <c r="AT626" i="2"/>
  <c r="AT610" i="2"/>
  <c r="AT571" i="2"/>
  <c r="AT428" i="2"/>
  <c r="AT335" i="2"/>
  <c r="AT715" i="2"/>
  <c r="AR132" i="2"/>
  <c r="AR136" i="2"/>
  <c r="AS546" i="2"/>
  <c r="AS637" i="2"/>
  <c r="AS111" i="2"/>
  <c r="AS125" i="2"/>
  <c r="AS230" i="2"/>
  <c r="AS46" i="2"/>
  <c r="AS391" i="2"/>
  <c r="AS583" i="2"/>
  <c r="AS252" i="2"/>
  <c r="AS657" i="2"/>
  <c r="AS272" i="2"/>
  <c r="AS63" i="2"/>
  <c r="AS352" i="2"/>
  <c r="AS554" i="2"/>
  <c r="AS483" i="2"/>
  <c r="AS160" i="2"/>
  <c r="AT693" i="2"/>
  <c r="AT258" i="2"/>
  <c r="AT635" i="2"/>
  <c r="AS698" i="2"/>
  <c r="AS84" i="2"/>
  <c r="AS431" i="2"/>
  <c r="AS642" i="2"/>
  <c r="AS199" i="2"/>
  <c r="AS691" i="2"/>
  <c r="AS265" i="2"/>
  <c r="AS373" i="2"/>
  <c r="AS320" i="2"/>
  <c r="AS368" i="2"/>
  <c r="AT674" i="2"/>
  <c r="AT489" i="2"/>
  <c r="AT327" i="2"/>
  <c r="AT26" i="2"/>
  <c r="AT93" i="2"/>
  <c r="AS394" i="2"/>
  <c r="AS321" i="2"/>
  <c r="AS692" i="2"/>
  <c r="AS458" i="2"/>
  <c r="AS640" i="2"/>
  <c r="AS235" i="2"/>
  <c r="AS163" i="2"/>
  <c r="AS563" i="2"/>
  <c r="AS71" i="2"/>
  <c r="AS647" i="2"/>
  <c r="AS28" i="2"/>
  <c r="AS389" i="2"/>
  <c r="AS689" i="2"/>
  <c r="AS398" i="2"/>
  <c r="AS585" i="2"/>
  <c r="AS258" i="2"/>
  <c r="AS390" i="2"/>
  <c r="AS351" i="2"/>
  <c r="AS45" i="2"/>
  <c r="AS12" i="2"/>
  <c r="AS150" i="2"/>
  <c r="AS552" i="2"/>
  <c r="AS461" i="2"/>
  <c r="AS180" i="2"/>
  <c r="AS148" i="2"/>
  <c r="AS708" i="2"/>
  <c r="AS220" i="2"/>
  <c r="AS176" i="2"/>
  <c r="AS179" i="2"/>
  <c r="AS721" i="2"/>
  <c r="AS628" i="2"/>
  <c r="AS492" i="2"/>
  <c r="AS344" i="2"/>
  <c r="AT523" i="2"/>
  <c r="AT522" i="2"/>
  <c r="AS679" i="2"/>
  <c r="AS345" i="2"/>
  <c r="AS254" i="2"/>
  <c r="AS696" i="2"/>
  <c r="AS535" i="2"/>
  <c r="AS74" i="2"/>
  <c r="AS722" i="2"/>
  <c r="AS573" i="2"/>
  <c r="AS598" i="2"/>
  <c r="AS266" i="2"/>
  <c r="AS690" i="2"/>
  <c r="AS557" i="2"/>
  <c r="AS379" i="2"/>
  <c r="AS196" i="2"/>
  <c r="AS310" i="2"/>
  <c r="AS612" i="2"/>
  <c r="AS262" i="2"/>
  <c r="AS205" i="2"/>
  <c r="AS62" i="2"/>
  <c r="AS694" i="2"/>
  <c r="AS636" i="2"/>
  <c r="AS676" i="2"/>
  <c r="AS347" i="2"/>
  <c r="AS237" i="2"/>
  <c r="AS456" i="2"/>
  <c r="AS128" i="2"/>
  <c r="AS430" i="2"/>
  <c r="AS645" i="2"/>
  <c r="AS308" i="2"/>
  <c r="AS30" i="2"/>
  <c r="AS648" i="2"/>
  <c r="AS593" i="2"/>
  <c r="AS701" i="2"/>
  <c r="AS6" i="2"/>
  <c r="AS433" i="2"/>
  <c r="AS462" i="2"/>
  <c r="AS341" i="2"/>
  <c r="AS98" i="2"/>
  <c r="AS732" i="2"/>
  <c r="AS495" i="2"/>
  <c r="AS187" i="2"/>
  <c r="AS634" i="2"/>
  <c r="AS52" i="2"/>
  <c r="AS450" i="2"/>
  <c r="AS203" i="2"/>
  <c r="AS54" i="2"/>
  <c r="AS315" i="2"/>
  <c r="AS240" i="2"/>
  <c r="AS440" i="2"/>
  <c r="AS359" i="2"/>
  <c r="AS381" i="2"/>
  <c r="AS306" i="2"/>
  <c r="AS415" i="2"/>
  <c r="AS561" i="2"/>
  <c r="AS422" i="2"/>
  <c r="AS537" i="2"/>
  <c r="AS502" i="2"/>
  <c r="AS513" i="2"/>
  <c r="AS684" i="2"/>
  <c r="AS325" i="2"/>
  <c r="AS343" i="2"/>
  <c r="AS219" i="2"/>
  <c r="AS380" i="2"/>
  <c r="AS89" i="2"/>
  <c r="AS312" i="2"/>
  <c r="AS424" i="2"/>
  <c r="AS371" i="2"/>
  <c r="AS127" i="2"/>
  <c r="AS588" i="2"/>
  <c r="AS234" i="2"/>
  <c r="AR259" i="2"/>
  <c r="AR321" i="2"/>
  <c r="AR274" i="2"/>
  <c r="AR162" i="2"/>
  <c r="AR559" i="2"/>
  <c r="AR29" i="2"/>
  <c r="AS534" i="2"/>
  <c r="AS229" i="2"/>
  <c r="AS420" i="2"/>
  <c r="AS358" i="2"/>
  <c r="AS79" i="2"/>
  <c r="AS501" i="2"/>
  <c r="AS655" i="2"/>
  <c r="AS218" i="2"/>
  <c r="AS112" i="2"/>
  <c r="AS360" i="2"/>
  <c r="AS291" i="2"/>
  <c r="AS673" i="2"/>
  <c r="AS319" i="2"/>
  <c r="AS419" i="2"/>
  <c r="AS81" i="2"/>
  <c r="AT637" i="2"/>
  <c r="AT509" i="2"/>
  <c r="AT212" i="2"/>
  <c r="AT155" i="2"/>
  <c r="AT85" i="2"/>
  <c r="AT702" i="2"/>
  <c r="AT505" i="2"/>
  <c r="AT517" i="2"/>
  <c r="AT111" i="2"/>
  <c r="AT417" i="2"/>
  <c r="AT286" i="2"/>
  <c r="AT454" i="2"/>
  <c r="AT210" i="2"/>
  <c r="AT549" i="2"/>
  <c r="AT482" i="2"/>
  <c r="AT562" i="2"/>
  <c r="AT125" i="2"/>
  <c r="AT392" i="2"/>
  <c r="AT544" i="2"/>
  <c r="AT716" i="2"/>
  <c r="AT366" i="2"/>
  <c r="AT305" i="2"/>
  <c r="AT464" i="2"/>
  <c r="AT618" i="2"/>
  <c r="AT230" i="2"/>
  <c r="AT136" i="2"/>
  <c r="AT323" i="2"/>
  <c r="AT656" i="2"/>
  <c r="AT251" i="2"/>
  <c r="AT413" i="2"/>
  <c r="AT42" i="2"/>
  <c r="AT167" i="2"/>
  <c r="AT46" i="2"/>
  <c r="AT512" i="2"/>
  <c r="AT685" i="2"/>
  <c r="AT76" i="2"/>
  <c r="AT68" i="2"/>
  <c r="AT169" i="2"/>
  <c r="AT370" i="2"/>
  <c r="AT49" i="2"/>
  <c r="AT391" i="2"/>
  <c r="AT409" i="2"/>
  <c r="AT139" i="2"/>
  <c r="AT82" i="2"/>
  <c r="AT688" i="2"/>
  <c r="AT675" i="2"/>
  <c r="AT574" i="2"/>
  <c r="AT316" i="2"/>
  <c r="AT22" i="2"/>
  <c r="AT20" i="2"/>
  <c r="AT215" i="2"/>
  <c r="AT67" i="2"/>
  <c r="AT13" i="2"/>
  <c r="AT174" i="2"/>
  <c r="AT465" i="2"/>
  <c r="AT539" i="2"/>
  <c r="AT447" i="2"/>
  <c r="AT463" i="2"/>
  <c r="AT78" i="2"/>
  <c r="AT247" i="2"/>
  <c r="AT337" i="2"/>
  <c r="AR242" i="2"/>
  <c r="AR73" i="2"/>
  <c r="AR289" i="2"/>
  <c r="AR34" i="2"/>
  <c r="AR217" i="2"/>
  <c r="AR48" i="2"/>
  <c r="AR192" i="2"/>
  <c r="AR90" i="2"/>
  <c r="AR121" i="2"/>
  <c r="AR172" i="2"/>
  <c r="AR159" i="2"/>
  <c r="AR524" i="2"/>
  <c r="AR50" i="2"/>
  <c r="AR110" i="2"/>
  <c r="AR303" i="2"/>
  <c r="AR65" i="2"/>
  <c r="AR153" i="2"/>
  <c r="AT58" i="2"/>
  <c r="AT278" i="2"/>
  <c r="AT299" i="2"/>
  <c r="AT661" i="2"/>
  <c r="AT486" i="2"/>
  <c r="AT109" i="2"/>
  <c r="AT324" i="2"/>
  <c r="AT36" i="2"/>
  <c r="AT668" i="2"/>
  <c r="AT137" i="2"/>
  <c r="AT497" i="2"/>
  <c r="AT614" i="2"/>
  <c r="AT616" i="2"/>
  <c r="AT534" i="2"/>
  <c r="AT229" i="2"/>
  <c r="AT420" i="2"/>
  <c r="AT358" i="2"/>
  <c r="AT79" i="2"/>
  <c r="AT501" i="2"/>
  <c r="AT655" i="2"/>
  <c r="AT218" i="2"/>
  <c r="AT112" i="2"/>
  <c r="AT360" i="2"/>
  <c r="AT291" i="2"/>
  <c r="AT673" i="2"/>
  <c r="AT319" i="2"/>
  <c r="AT419" i="2"/>
  <c r="AT81" i="2"/>
  <c r="AR286" i="2"/>
  <c r="AR210" i="2"/>
  <c r="AR46" i="2"/>
  <c r="AR139" i="2"/>
  <c r="AR22" i="2"/>
  <c r="AR215" i="2"/>
  <c r="AU709" i="2"/>
  <c r="AU282" i="2"/>
  <c r="AU281" i="2"/>
  <c r="AU293" i="2"/>
  <c r="AU242" i="2"/>
  <c r="AU506" i="2"/>
  <c r="AU677" i="2"/>
  <c r="AU606" i="2"/>
  <c r="AU706" i="2"/>
  <c r="AU625" i="2"/>
  <c r="AU328" i="2"/>
  <c r="AU269" i="2"/>
  <c r="AU551" i="2"/>
  <c r="AU619" i="2"/>
  <c r="AU73" i="2"/>
  <c r="AU236" i="2"/>
  <c r="AR252" i="2"/>
  <c r="AR190" i="2"/>
  <c r="AR233" i="2"/>
  <c r="AR272" i="2"/>
  <c r="AR24" i="2"/>
  <c r="AR146" i="2"/>
  <c r="AR117" i="2"/>
  <c r="AR63" i="2"/>
  <c r="AR32" i="2"/>
  <c r="AR352" i="2"/>
  <c r="AR418" i="2"/>
  <c r="AR69" i="2"/>
  <c r="AR19" i="2"/>
  <c r="AR39" i="2"/>
  <c r="AR333" i="2"/>
  <c r="AR122" i="2"/>
  <c r="AR369" i="2"/>
  <c r="AR160" i="2"/>
  <c r="AU476" i="2"/>
  <c r="AU693" i="2"/>
  <c r="AU398" i="2"/>
  <c r="AU388" i="2"/>
  <c r="AU86" i="2"/>
  <c r="AU585" i="2"/>
  <c r="AU644" i="2"/>
  <c r="AU224" i="2"/>
  <c r="AU258" i="2"/>
  <c r="AU548" i="2"/>
  <c r="AU80" i="2"/>
  <c r="AU390" i="2"/>
  <c r="AU322" i="2"/>
  <c r="AU541" i="2"/>
  <c r="AU351" i="2"/>
  <c r="AU635" i="2"/>
  <c r="AU70" i="2"/>
  <c r="AU45" i="2"/>
  <c r="AU346" i="2"/>
  <c r="AU542" i="2"/>
  <c r="AU12" i="2"/>
  <c r="AU10" i="2"/>
  <c r="AU663" i="2"/>
  <c r="AU150" i="2"/>
  <c r="AU228" i="2"/>
  <c r="AU507" i="2"/>
  <c r="AU552" i="2"/>
  <c r="AU209" i="2"/>
  <c r="AU183" i="2"/>
  <c r="AU461" i="2"/>
  <c r="AU92" i="2"/>
  <c r="AU277" i="2"/>
  <c r="AU180" i="2"/>
  <c r="AU565" i="2"/>
  <c r="AU494" i="2"/>
  <c r="AU148" i="2"/>
  <c r="AU25" i="2"/>
  <c r="AU408" i="2"/>
  <c r="AU708" i="2"/>
  <c r="AU120" i="2"/>
  <c r="AU11" i="2"/>
  <c r="AU220" i="2"/>
  <c r="AU615" i="2"/>
  <c r="AU44" i="2"/>
  <c r="AU176" i="2"/>
  <c r="AU586" i="2"/>
  <c r="AU499" i="2"/>
  <c r="AU179" i="2"/>
  <c r="AU410" i="2"/>
  <c r="AU275" i="2"/>
  <c r="AU721" i="2"/>
  <c r="AU670" i="2"/>
  <c r="AU340" i="2"/>
  <c r="AU628" i="2"/>
  <c r="AU354" i="2"/>
  <c r="AU195" i="2"/>
  <c r="AU492" i="2"/>
  <c r="AU383" i="2"/>
  <c r="AU53" i="2"/>
  <c r="AT710" i="2"/>
  <c r="AT257" i="2"/>
  <c r="AT222" i="2"/>
  <c r="AT540" i="2"/>
  <c r="AT570" i="2"/>
  <c r="AT115" i="2"/>
  <c r="AT158" i="2"/>
  <c r="AT459" i="2"/>
  <c r="AT700" i="2"/>
  <c r="AT307" i="2"/>
  <c r="AT261" i="2"/>
  <c r="AT572" i="2"/>
  <c r="AT581" i="2"/>
  <c r="AT223" i="2"/>
  <c r="AT525" i="2"/>
  <c r="AT142" i="2"/>
  <c r="AT143" i="2"/>
  <c r="AT207" i="2"/>
  <c r="AT564" i="2"/>
  <c r="AT177" i="2"/>
  <c r="AT141" i="2"/>
  <c r="AT521" i="2"/>
  <c r="AT603" i="2"/>
  <c r="AT83" i="2"/>
  <c r="AT129" i="2"/>
  <c r="AT304" i="2"/>
  <c r="AT545" i="2"/>
  <c r="AT255" i="2"/>
  <c r="AT239" i="2"/>
  <c r="AT97" i="2"/>
  <c r="AT384" i="2"/>
  <c r="AT538" i="2"/>
  <c r="AT638" i="2"/>
  <c r="AT170" i="2"/>
  <c r="AT35" i="2"/>
  <c r="AT188" i="2"/>
  <c r="AT658" i="2"/>
  <c r="AT200" i="2"/>
  <c r="AT697" i="2"/>
  <c r="AT516" i="2"/>
  <c r="AT400" i="2"/>
  <c r="AT329" i="2"/>
  <c r="AT485" i="2"/>
  <c r="AT555" i="2"/>
  <c r="AT667" i="2"/>
  <c r="AT357" i="2"/>
  <c r="AT536" i="2"/>
  <c r="AT185" i="2"/>
  <c r="AT301" i="2"/>
  <c r="AT288" i="2"/>
  <c r="AT378" i="2"/>
  <c r="AT567" i="2"/>
  <c r="AT654" i="2"/>
  <c r="AT475" i="2"/>
  <c r="AR283" i="2"/>
  <c r="AR43" i="2"/>
  <c r="AR232" i="2"/>
  <c r="AR431" i="2"/>
  <c r="AR103" i="2"/>
  <c r="AR15" i="2"/>
  <c r="AR27" i="2"/>
  <c r="AR8" i="2"/>
  <c r="AR99" i="2"/>
  <c r="AR199" i="2"/>
  <c r="AR221" i="2"/>
  <c r="AR457" i="2"/>
  <c r="AR253" i="2"/>
  <c r="AR173" i="2"/>
  <c r="AR57" i="2"/>
  <c r="AR373" i="2"/>
  <c r="AR189" i="2"/>
  <c r="AU47" i="2"/>
  <c r="AT727" i="2"/>
  <c r="AT556" i="2"/>
  <c r="AT682" i="2"/>
  <c r="AT446" i="2"/>
  <c r="AT650" i="2"/>
  <c r="AT451" i="2"/>
  <c r="AT550" i="2"/>
  <c r="AT736" i="2"/>
  <c r="AT401" i="2"/>
  <c r="AT201" i="2"/>
  <c r="AT594" i="2"/>
  <c r="AT284" i="2"/>
  <c r="AT121" i="2"/>
  <c r="AT432" i="2"/>
  <c r="AT101" i="2"/>
  <c r="AT481" i="2"/>
  <c r="AT374" i="2"/>
  <c r="AT560" i="2"/>
  <c r="AT317" i="2"/>
  <c r="AT249" i="2"/>
  <c r="AT227" i="2"/>
  <c r="AT330" i="2"/>
  <c r="AT172" i="2"/>
  <c r="AT546" i="2"/>
  <c r="AT279" i="2"/>
  <c r="AT472" i="2"/>
  <c r="AT290" i="2"/>
  <c r="AT707" i="2"/>
  <c r="AT441" i="2"/>
  <c r="AT468" i="2"/>
  <c r="AT376" i="2"/>
  <c r="AT452" i="2"/>
  <c r="AT623" i="2"/>
  <c r="AT402" i="2"/>
  <c r="AT367" i="2"/>
  <c r="AT363" i="2"/>
  <c r="AT159" i="2"/>
  <c r="AT460" i="2"/>
  <c r="AT198" i="2"/>
  <c r="AT524" i="2"/>
  <c r="AT50" i="2"/>
  <c r="AT110" i="2"/>
  <c r="AT267" i="2"/>
  <c r="AT445" i="2"/>
  <c r="AT633" i="2"/>
  <c r="AT303" i="2"/>
  <c r="AT309" i="2"/>
  <c r="AT65" i="2"/>
  <c r="AT153" i="2"/>
  <c r="AT595" i="2"/>
  <c r="AT157" i="2"/>
  <c r="AT77" i="2"/>
  <c r="AT533" i="2"/>
  <c r="AT375" i="2"/>
  <c r="AT37" i="2"/>
  <c r="AT543" i="2"/>
  <c r="AT478" i="2"/>
  <c r="AT605" i="2"/>
  <c r="AT16" i="2"/>
  <c r="AT553" i="2"/>
  <c r="AT130" i="2"/>
  <c r="AT622" i="2"/>
  <c r="AR394" i="2"/>
  <c r="AR56" i="2"/>
  <c r="AR31" i="2"/>
  <c r="AR4" i="2"/>
  <c r="AR71" i="2"/>
  <c r="AR87" i="2"/>
  <c r="AR226" i="2"/>
  <c r="AR123" i="2"/>
  <c r="AR28" i="2"/>
  <c r="AR293" i="2"/>
  <c r="AR246" i="2"/>
  <c r="AR105" i="2"/>
  <c r="AR124" i="2"/>
  <c r="AR178" i="2"/>
  <c r="AR40" i="2"/>
  <c r="AU737" i="2"/>
  <c r="AU529" i="2"/>
  <c r="AU602" i="2"/>
  <c r="AU613" i="2"/>
  <c r="AU364" i="2"/>
  <c r="AU184" i="2"/>
  <c r="AU528" i="2"/>
  <c r="AU131" i="2"/>
  <c r="AU91" i="2"/>
  <c r="AU372" i="2"/>
  <c r="AU649" i="2"/>
  <c r="AU382" i="2"/>
  <c r="AU515" i="2"/>
  <c r="AU518" i="2"/>
  <c r="AU579" i="2"/>
  <c r="AU469" i="2"/>
  <c r="AU362" i="2"/>
  <c r="AU60" i="2"/>
  <c r="AU575" i="2"/>
  <c r="AU334" i="2"/>
  <c r="AU296" i="2"/>
  <c r="AU725" i="2"/>
  <c r="AU135" i="2"/>
  <c r="AU9" i="2"/>
  <c r="AU719" i="2"/>
  <c r="AU268" i="2"/>
  <c r="AU61" i="2"/>
  <c r="AU664" i="2"/>
  <c r="AU17" i="2"/>
  <c r="AU504" i="2"/>
  <c r="AU712" i="2"/>
  <c r="AU631" i="2"/>
  <c r="AU151" i="2"/>
  <c r="AU58" i="2"/>
  <c r="AU278" i="2"/>
  <c r="AU299" i="2"/>
  <c r="AU661" i="2"/>
  <c r="AU486" i="2"/>
  <c r="AU119" i="2"/>
  <c r="AU109" i="2"/>
  <c r="AU324" i="2"/>
  <c r="AU36" i="2"/>
  <c r="AU668" i="2"/>
  <c r="AU137" i="2"/>
  <c r="AU497" i="2"/>
  <c r="AU614" i="2"/>
  <c r="AU616" i="2"/>
  <c r="AU534" i="2"/>
  <c r="AU229" i="2"/>
  <c r="AU420" i="2"/>
  <c r="AU358" i="2"/>
  <c r="AU79" i="2"/>
  <c r="AU501" i="2"/>
  <c r="AU655" i="2"/>
  <c r="AU218" i="2"/>
  <c r="AU112" i="2"/>
  <c r="AU360" i="2"/>
  <c r="AU291" i="2"/>
  <c r="AU673" i="2"/>
  <c r="AU319" i="2"/>
  <c r="AU419" i="2"/>
  <c r="AU81" i="2"/>
  <c r="AT32" i="2"/>
  <c r="AT118" i="2"/>
  <c r="AT491" i="2"/>
  <c r="AT164" i="2"/>
  <c r="AT352" i="2"/>
  <c r="AT418" i="2"/>
  <c r="AT416" i="2"/>
  <c r="AT514" i="2"/>
  <c r="AT393" i="2"/>
  <c r="AT147" i="2"/>
  <c r="AT434" i="2"/>
  <c r="AT554" i="2"/>
  <c r="AT639" i="2"/>
  <c r="AT69" i="2"/>
  <c r="AT471" i="2"/>
  <c r="AT412" i="2"/>
  <c r="AT19" i="2"/>
  <c r="AT292" i="2"/>
  <c r="AT39" i="2"/>
  <c r="AT483" i="2"/>
  <c r="AT333" i="2"/>
  <c r="AT122" i="2"/>
  <c r="AT287" i="2"/>
  <c r="AT193" i="2"/>
  <c r="AT444" i="2"/>
  <c r="AT369" i="2"/>
  <c r="AT160" i="2"/>
  <c r="AR398" i="2"/>
  <c r="AR80" i="2"/>
  <c r="AR322" i="2"/>
  <c r="AR70" i="2"/>
  <c r="AR45" i="2"/>
  <c r="AR12" i="2"/>
  <c r="AR10" i="2"/>
  <c r="AR209" i="2"/>
  <c r="AR180" i="2"/>
  <c r="AR148" i="2"/>
  <c r="AR408" i="2"/>
  <c r="AR11" i="2"/>
  <c r="AR44" i="2"/>
  <c r="AR176" i="2"/>
  <c r="AR410" i="2"/>
  <c r="AR275" i="2"/>
  <c r="AR340" i="2"/>
  <c r="AR354" i="2"/>
  <c r="AR195" i="2"/>
  <c r="AR344" i="2"/>
  <c r="AU714" i="2"/>
  <c r="AU681" i="2"/>
  <c r="AU523" i="2"/>
  <c r="AU318" i="2"/>
  <c r="AU311" i="2"/>
  <c r="AU522" i="2"/>
  <c r="AU480" i="2"/>
  <c r="AU601" i="2"/>
  <c r="AU238" i="2"/>
  <c r="AU508" i="2"/>
  <c r="AU72" i="2"/>
  <c r="AU629" i="2"/>
  <c r="AU133" i="2"/>
  <c r="AU113" i="2"/>
  <c r="AU596" i="2"/>
  <c r="AU578" i="2"/>
  <c r="AU680" i="2"/>
  <c r="AU718" i="2"/>
  <c r="AU75" i="2"/>
  <c r="AU144" i="2"/>
  <c r="AU134" i="2"/>
  <c r="AU95" i="2"/>
  <c r="AU425" i="2"/>
  <c r="AU531" i="2"/>
  <c r="AU387" i="2"/>
  <c r="AU609" i="2"/>
  <c r="AU672" i="2"/>
  <c r="AU651" i="2"/>
  <c r="AU577" i="2"/>
  <c r="AU437" i="2"/>
  <c r="AR345" i="2"/>
  <c r="AR254" i="2"/>
  <c r="AR535" i="2"/>
  <c r="AR64" i="2"/>
  <c r="AR225" i="2"/>
  <c r="AR93" i="2"/>
  <c r="AR23" i="2"/>
  <c r="AR7" i="2"/>
  <c r="AR171" i="2"/>
  <c r="AR152" i="2"/>
  <c r="AR182" i="2"/>
  <c r="AR186" i="2"/>
  <c r="AR59" i="2"/>
  <c r="AR107" i="2"/>
  <c r="AR295" i="2"/>
  <c r="AR5" i="2"/>
  <c r="AR467" i="2"/>
  <c r="AR356" i="2"/>
  <c r="AU678" i="2"/>
  <c r="AU729" i="2"/>
  <c r="AU626" i="2"/>
  <c r="AU610" i="2"/>
  <c r="AU571" i="2"/>
  <c r="AU428" i="2"/>
  <c r="AU335" i="2"/>
  <c r="AU710" i="2"/>
  <c r="AU257" i="2"/>
  <c r="AU222" i="2"/>
  <c r="AU540" i="2"/>
  <c r="AU570" i="2"/>
  <c r="AU115" i="2"/>
  <c r="AU158" i="2"/>
  <c r="AU459" i="2"/>
  <c r="AU700" i="2"/>
  <c r="AU307" i="2"/>
  <c r="AU261" i="2"/>
  <c r="AU572" i="2"/>
  <c r="AU581" i="2"/>
  <c r="AU223" i="2"/>
  <c r="AU525" i="2"/>
  <c r="AU142" i="2"/>
  <c r="AU143" i="2"/>
  <c r="AU207" i="2"/>
  <c r="AU564" i="2"/>
  <c r="AU177" i="2"/>
  <c r="AU141" i="2"/>
  <c r="AU521" i="2"/>
  <c r="AU603" i="2"/>
  <c r="AU83" i="2"/>
  <c r="AU129" i="2"/>
  <c r="AU304" i="2"/>
  <c r="AU545" i="2"/>
  <c r="AU255" i="2"/>
  <c r="AU239" i="2"/>
  <c r="AU97" i="2"/>
  <c r="AU384" i="2"/>
  <c r="AU538" i="2"/>
  <c r="AU715" i="2"/>
  <c r="AU638" i="2"/>
  <c r="AU170" i="2"/>
  <c r="AU35" i="2"/>
  <c r="AU188" i="2"/>
  <c r="AU658" i="2"/>
  <c r="AU200" i="2"/>
  <c r="AU697" i="2"/>
  <c r="AU516" i="2"/>
  <c r="AU400" i="2"/>
  <c r="AU329" i="2"/>
  <c r="AU485" i="2"/>
  <c r="AU555" i="2"/>
  <c r="AU667" i="2"/>
  <c r="AU357" i="2"/>
  <c r="AU536" i="2"/>
  <c r="AU185" i="2"/>
  <c r="AU301" i="2"/>
  <c r="AU288" i="2"/>
  <c r="AU378" i="2"/>
  <c r="AU567" i="2"/>
  <c r="AU654" i="2"/>
  <c r="AT163" i="2"/>
  <c r="AT641" i="2"/>
  <c r="AT138" i="2"/>
  <c r="AT559" i="2"/>
  <c r="AT4" i="2"/>
  <c r="AT563" i="2"/>
  <c r="AT429" i="2"/>
  <c r="AT385" i="2"/>
  <c r="AT580" i="2"/>
  <c r="AT314" i="2"/>
  <c r="AT71" i="2"/>
  <c r="AT436" i="2"/>
  <c r="AT87" i="2"/>
  <c r="AT29" i="2"/>
  <c r="AT226" i="2"/>
  <c r="AT647" i="2"/>
  <c r="AT145" i="2"/>
  <c r="AT355" i="2"/>
  <c r="AT123" i="2"/>
  <c r="AT350" i="2"/>
  <c r="AT28" i="2"/>
  <c r="AT264" i="2"/>
  <c r="AT140" i="2"/>
  <c r="AT294" i="2"/>
  <c r="AT156" i="2"/>
  <c r="AT389" i="2"/>
  <c r="AT168" i="2"/>
  <c r="AT435" i="2"/>
  <c r="AT503" i="2"/>
  <c r="AR196" i="2"/>
  <c r="AR205" i="2"/>
  <c r="AR62" i="2"/>
  <c r="AR308" i="2"/>
  <c r="AR30" i="2"/>
  <c r="AR6" i="2"/>
  <c r="AR433" i="2"/>
  <c r="AR187" i="2"/>
  <c r="AR52" i="2"/>
  <c r="AR203" i="2"/>
  <c r="AR54" i="2"/>
  <c r="AR381" i="2"/>
  <c r="AR306" i="2"/>
  <c r="AR561" i="2"/>
  <c r="AR219" i="2"/>
  <c r="AR234" i="2"/>
  <c r="AU101" i="2"/>
  <c r="AU468" i="2"/>
  <c r="AR131" i="2"/>
  <c r="AR91" i="2"/>
  <c r="AR579" i="2"/>
  <c r="AR60" i="2"/>
  <c r="AR296" i="2"/>
  <c r="AR9" i="2"/>
  <c r="AR61" i="2"/>
  <c r="AR58" i="2"/>
  <c r="AR486" i="2"/>
  <c r="AR109" i="2"/>
  <c r="AR36" i="2"/>
  <c r="AR137" i="2"/>
  <c r="AR218" i="2"/>
  <c r="AR291" i="2"/>
  <c r="AU212" i="2"/>
  <c r="AU733" i="2"/>
  <c r="AU674" i="2"/>
  <c r="AU679" i="2"/>
  <c r="AU582" i="2"/>
  <c r="AU345" i="2"/>
  <c r="AU713" i="2"/>
  <c r="AU254" i="2"/>
  <c r="AU489" i="2"/>
  <c r="AU696" i="2"/>
  <c r="AU175" i="2"/>
  <c r="AU535" i="2"/>
  <c r="AU64" i="2"/>
  <c r="AU74" i="2"/>
  <c r="AU327" i="2"/>
  <c r="AU722" i="2"/>
  <c r="AU225" i="2"/>
  <c r="AU573" i="2"/>
  <c r="AU397" i="2"/>
  <c r="AU598" i="2"/>
  <c r="AU26" i="2"/>
  <c r="AU266" i="2"/>
  <c r="AU643" i="2"/>
  <c r="AU630" i="2"/>
  <c r="AU488" i="2"/>
  <c r="AU93" i="2"/>
  <c r="AU526" i="2"/>
  <c r="AU231" i="2"/>
  <c r="AU496" i="2"/>
  <c r="AU336" i="2"/>
  <c r="AU23" i="2"/>
  <c r="AU7" i="2"/>
  <c r="AU171" i="2"/>
  <c r="AU152" i="2"/>
  <c r="AU182" i="2"/>
  <c r="AU395" i="2"/>
  <c r="AU349" i="2"/>
  <c r="AU186" i="2"/>
  <c r="AU96" i="2"/>
  <c r="AU479" i="2"/>
  <c r="AU487" i="2"/>
  <c r="AU59" i="2"/>
  <c r="AU107" i="2"/>
  <c r="AU532" i="2"/>
  <c r="AU106" i="2"/>
  <c r="AU295" i="2"/>
  <c r="AU342" i="2"/>
  <c r="AU5" i="2"/>
  <c r="AU467" i="2"/>
  <c r="AU724" i="2"/>
  <c r="AU653" i="2"/>
  <c r="AU356" i="2"/>
  <c r="AU285" i="2"/>
  <c r="AU204" i="2"/>
  <c r="AU104" i="2"/>
  <c r="AU154" i="2"/>
  <c r="AU214" i="2"/>
  <c r="AU100" i="2"/>
  <c r="AU498" i="2"/>
  <c r="AU590" i="2"/>
  <c r="AU621" i="2"/>
  <c r="AU348" i="2"/>
  <c r="AU690" i="2"/>
  <c r="AU557" i="2"/>
  <c r="AU379" i="2"/>
  <c r="AU196" i="2"/>
  <c r="AU310" i="2"/>
  <c r="AU612" i="2"/>
  <c r="AU262" i="2"/>
  <c r="AU205" i="2"/>
  <c r="AU62" i="2"/>
  <c r="AU694" i="2"/>
  <c r="AU636" i="2"/>
  <c r="AU676" i="2"/>
  <c r="AU347" i="2"/>
  <c r="AU237" i="2"/>
  <c r="AU456" i="2"/>
  <c r="AU128" i="2"/>
  <c r="AU194" i="2"/>
  <c r="AU430" i="2"/>
  <c r="AU645" i="2"/>
  <c r="AU308" i="2"/>
  <c r="AU30" i="2"/>
  <c r="AU648" i="2"/>
  <c r="AU593" i="2"/>
  <c r="AU701" i="2"/>
  <c r="AU6" i="2"/>
  <c r="AU433" i="2"/>
  <c r="AU462" i="2"/>
  <c r="AU341" i="2"/>
  <c r="AU98" i="2"/>
  <c r="AU732" i="2"/>
  <c r="AU495" i="2"/>
  <c r="AU187" i="2"/>
  <c r="AU634" i="2"/>
  <c r="AU52" i="2"/>
  <c r="AU450" i="2"/>
  <c r="AU203" i="2"/>
  <c r="AU54" i="2"/>
  <c r="AU315" i="2"/>
  <c r="AU240" i="2"/>
  <c r="AU440" i="2"/>
  <c r="AU359" i="2"/>
  <c r="AU381" i="2"/>
  <c r="AU306" i="2"/>
  <c r="AU415" i="2"/>
  <c r="AU561" i="2"/>
  <c r="AU422" i="2"/>
  <c r="AU537" i="2"/>
  <c r="AU502" i="2"/>
  <c r="AU513" i="2"/>
  <c r="AU684" i="2"/>
  <c r="AU325" i="2"/>
  <c r="AU343" i="2"/>
  <c r="AU219" i="2"/>
  <c r="AU380" i="2"/>
  <c r="AU89" i="2"/>
  <c r="AU312" i="2"/>
  <c r="AU424" i="2"/>
  <c r="AU371" i="2"/>
  <c r="AU127" i="2"/>
  <c r="AU588" i="2"/>
  <c r="AU234" i="2"/>
  <c r="AU273" i="2"/>
  <c r="AU2" i="2"/>
  <c r="AU403" i="2"/>
  <c r="AU519" i="2"/>
  <c r="AU241" i="2"/>
  <c r="AU3" i="2"/>
  <c r="AU361" i="2"/>
  <c r="AU256" i="2"/>
  <c r="AU21" i="2"/>
  <c r="AU591" i="2"/>
  <c r="AU38" i="2"/>
  <c r="AU423" i="2"/>
  <c r="AU208" i="2"/>
  <c r="AU271" i="2"/>
  <c r="AU250" i="2"/>
  <c r="AU511" i="2"/>
  <c r="AU671" i="2"/>
  <c r="AU530" i="2"/>
  <c r="AU411" i="2"/>
  <c r="AU470" i="2"/>
  <c r="AU632" i="2"/>
  <c r="AU627" i="2"/>
  <c r="AU377" i="2"/>
  <c r="AU88" i="2"/>
  <c r="AU438" i="2"/>
  <c r="AU414" i="2"/>
  <c r="AU197" i="2"/>
  <c r="AU353" i="2"/>
  <c r="AU297" i="2"/>
  <c r="AU116" i="2"/>
  <c r="AU161" i="2"/>
  <c r="AU727" i="2"/>
  <c r="AU556" i="2"/>
  <c r="AU682" i="2"/>
  <c r="AU446" i="2"/>
  <c r="AU650" i="2"/>
  <c r="AU451" i="2"/>
  <c r="AU550" i="2"/>
  <c r="AU736" i="2"/>
  <c r="AU401" i="2"/>
  <c r="AU201" i="2"/>
  <c r="AU594" i="2"/>
  <c r="AU284" i="2"/>
  <c r="AU121" i="2"/>
  <c r="AU432" i="2"/>
  <c r="AU481" i="2"/>
  <c r="AU374" i="2"/>
  <c r="AU560" i="2"/>
  <c r="AU317" i="2"/>
  <c r="AU249" i="2"/>
  <c r="AU227" i="2"/>
  <c r="AU330" i="2"/>
  <c r="AU172" i="2"/>
  <c r="AU546" i="2"/>
  <c r="AU279" i="2"/>
  <c r="AU472" i="2"/>
  <c r="AU290" i="2"/>
  <c r="AU707" i="2"/>
  <c r="AU441" i="2"/>
  <c r="AU376" i="2"/>
  <c r="AU452" i="2"/>
  <c r="AU623" i="2"/>
  <c r="AU402" i="2"/>
  <c r="AU367" i="2"/>
  <c r="AU363" i="2"/>
  <c r="AU159" i="2"/>
  <c r="AU460" i="2"/>
  <c r="AU198" i="2"/>
  <c r="AU524" i="2"/>
  <c r="AU50" i="2"/>
  <c r="AU110" i="2"/>
  <c r="AU267" i="2"/>
  <c r="AU445" i="2"/>
  <c r="AU633" i="2"/>
  <c r="AU303" i="2"/>
  <c r="AU309" i="2"/>
  <c r="AU65" i="2"/>
  <c r="AU153" i="2"/>
  <c r="AU595" i="2"/>
  <c r="AU157" i="2"/>
  <c r="AU77" i="2"/>
  <c r="AU533" i="2"/>
  <c r="AU375" i="2"/>
  <c r="AU37" i="2"/>
  <c r="AU543" i="2"/>
  <c r="AU478" i="2"/>
  <c r="AU605" i="2"/>
  <c r="AU16" i="2"/>
  <c r="AU553" i="2"/>
  <c r="AU130" i="2"/>
  <c r="AU637" i="2"/>
  <c r="AU509" i="2"/>
  <c r="AU155" i="2"/>
  <c r="AU85" i="2"/>
  <c r="AU702" i="2"/>
  <c r="AU505" i="2"/>
  <c r="AU517" i="2"/>
  <c r="AU111" i="2"/>
  <c r="AU417" i="2"/>
  <c r="AU286" i="2"/>
  <c r="AU454" i="2"/>
  <c r="AU210" i="2"/>
  <c r="AU549" i="2"/>
  <c r="AU482" i="2"/>
  <c r="AU562" i="2"/>
  <c r="AU125" i="2"/>
  <c r="AU392" i="2"/>
  <c r="AU544" i="2"/>
  <c r="AU716" i="2"/>
  <c r="AU366" i="2"/>
  <c r="AU305" i="2"/>
  <c r="AU464" i="2"/>
  <c r="AU618" i="2"/>
  <c r="AU230" i="2"/>
  <c r="AU136" i="2"/>
  <c r="AU323" i="2"/>
  <c r="AU656" i="2"/>
  <c r="AU251" i="2"/>
  <c r="AU413" i="2"/>
  <c r="AU42" i="2"/>
  <c r="AU167" i="2"/>
  <c r="AU46" i="2"/>
  <c r="AU512" i="2"/>
  <c r="AU685" i="2"/>
  <c r="AU76" i="2"/>
  <c r="AU68" i="2"/>
  <c r="AU169" i="2"/>
  <c r="AU370" i="2"/>
  <c r="AU49" i="2"/>
  <c r="AU391" i="2"/>
  <c r="AU409" i="2"/>
  <c r="AU139" i="2"/>
  <c r="AU82" i="2"/>
  <c r="AU688" i="2"/>
  <c r="AU675" i="2"/>
  <c r="AU574" i="2"/>
  <c r="AU316" i="2"/>
  <c r="AU22" i="2"/>
  <c r="AU20" i="2"/>
  <c r="AU215" i="2"/>
  <c r="AU67" i="2"/>
  <c r="AU13" i="2"/>
  <c r="AU174" i="2"/>
  <c r="AU465" i="2"/>
  <c r="AU539" i="2"/>
  <c r="AU447" i="2"/>
  <c r="AU463" i="2"/>
  <c r="AU78" i="2"/>
  <c r="AU247" i="2"/>
  <c r="AU728" i="2"/>
  <c r="AU699" i="2"/>
  <c r="AU687" i="2"/>
  <c r="AU583" i="2"/>
  <c r="AU493" i="2"/>
  <c r="AU520" i="2"/>
  <c r="AU94" i="2"/>
  <c r="AU607" i="2"/>
  <c r="AU717" i="2"/>
  <c r="AU669" i="2"/>
  <c r="AU252" i="2"/>
  <c r="AU449" i="2"/>
  <c r="AU666" i="2"/>
  <c r="AU735" i="2"/>
  <c r="AU190" i="2"/>
  <c r="AU510" i="2"/>
  <c r="AU600" i="2"/>
  <c r="AU657" i="2"/>
  <c r="AU569" i="2"/>
  <c r="AU592" i="2"/>
  <c r="AU300" i="2"/>
  <c r="AU280" i="2"/>
  <c r="AU500" i="2"/>
  <c r="AU233" i="2"/>
  <c r="AU272" i="2"/>
  <c r="AU24" i="2"/>
  <c r="AU396" i="2"/>
  <c r="AU191" i="2"/>
  <c r="AU41" i="2"/>
  <c r="AU146" i="2"/>
  <c r="AU117" i="2"/>
  <c r="AU63" i="2"/>
  <c r="AU166" i="2"/>
  <c r="AU126" i="2"/>
  <c r="AU32" i="2"/>
  <c r="AU118" i="2"/>
  <c r="AU491" i="2"/>
  <c r="AU164" i="2"/>
  <c r="AU352" i="2"/>
  <c r="AU418" i="2"/>
  <c r="AU416" i="2"/>
  <c r="AU514" i="2"/>
  <c r="AU393" i="2"/>
  <c r="AU147" i="2"/>
  <c r="AU434" i="2"/>
  <c r="AU554" i="2"/>
  <c r="AU639" i="2"/>
  <c r="AU69" i="2"/>
  <c r="AU471" i="2"/>
  <c r="AU412" i="2"/>
  <c r="AU19" i="2"/>
  <c r="AU292" i="2"/>
  <c r="AU39" i="2"/>
  <c r="AU483" i="2"/>
  <c r="AU333" i="2"/>
  <c r="AU122" i="2"/>
  <c r="AU287" i="2"/>
  <c r="AU193" i="2"/>
  <c r="AU444" i="2"/>
  <c r="AU369" i="2"/>
  <c r="AU660" i="2"/>
  <c r="AU731" i="2"/>
  <c r="AU473" i="2"/>
  <c r="AU245" i="2"/>
  <c r="AU698" i="2"/>
  <c r="AU734" i="2"/>
  <c r="AU283" i="2"/>
  <c r="AU620" i="2"/>
  <c r="AU704" i="2"/>
  <c r="AU51" i="2"/>
  <c r="AU659" i="2"/>
  <c r="AU386" i="2"/>
  <c r="AU43" i="2"/>
  <c r="AU232" i="2"/>
  <c r="AU646" i="2"/>
  <c r="AU431" i="2"/>
  <c r="AU720" i="2"/>
  <c r="AU313" i="2"/>
  <c r="AU611" i="2"/>
  <c r="AU407" i="2"/>
  <c r="AU103" i="2"/>
  <c r="AU642" i="2"/>
  <c r="AU399" i="2"/>
  <c r="AU27" i="2"/>
  <c r="AU8" i="2"/>
  <c r="AU99" i="2"/>
  <c r="AU199" i="2"/>
  <c r="AU404" i="2"/>
  <c r="AU221" i="2"/>
  <c r="AU302" i="2"/>
  <c r="AU326" i="2"/>
  <c r="AU527" i="2"/>
  <c r="AU691" i="2"/>
  <c r="AU149" i="2"/>
  <c r="AU457" i="2"/>
  <c r="AU253" i="2"/>
  <c r="AU604" i="2"/>
  <c r="AU439" i="2"/>
  <c r="AU265" i="2"/>
  <c r="AU624" i="2"/>
  <c r="AU427" i="2"/>
  <c r="AU405" i="2"/>
  <c r="AU173" i="2"/>
  <c r="AU57" i="2"/>
  <c r="AU373" i="2"/>
  <c r="AU189" i="2"/>
  <c r="AU206" i="2"/>
  <c r="AU426" i="2"/>
  <c r="AU132" i="2"/>
  <c r="AU455" i="2"/>
  <c r="AU320" i="2"/>
  <c r="AU244" i="2"/>
  <c r="AU365" i="2"/>
  <c r="AU466" i="2"/>
  <c r="AU216" i="2"/>
  <c r="AU711" i="2"/>
  <c r="AU368" i="2"/>
  <c r="AU608" i="2"/>
  <c r="AU695" i="2"/>
  <c r="AU652" i="2"/>
  <c r="AU394" i="2"/>
  <c r="AU259" i="2"/>
  <c r="AU566" i="2"/>
  <c r="AU726" i="2"/>
  <c r="AU276" i="2"/>
  <c r="AU321" i="2"/>
  <c r="AU213" i="2"/>
  <c r="AU270" i="2"/>
  <c r="AU332" i="2"/>
  <c r="AU599" i="2"/>
  <c r="AU692" i="2"/>
  <c r="AU202" i="2"/>
  <c r="AU589" i="2"/>
  <c r="AU558" i="2"/>
  <c r="AU260" i="2"/>
  <c r="AU458" i="2"/>
  <c r="AU56" i="2"/>
  <c r="AU274" i="2"/>
  <c r="AU723" i="2"/>
  <c r="AU705" i="2"/>
  <c r="AU640" i="2"/>
  <c r="AU162" i="2"/>
  <c r="AU474" i="2"/>
  <c r="AU243" i="2"/>
  <c r="AU14" i="2"/>
  <c r="AU235" i="2"/>
  <c r="AU211" i="2"/>
  <c r="AU584" i="2"/>
  <c r="AU31" i="2"/>
  <c r="AU683" i="2"/>
  <c r="AU163" i="2"/>
  <c r="AU641" i="2"/>
  <c r="AU138" i="2"/>
  <c r="AU559" i="2"/>
  <c r="AU4" i="2"/>
  <c r="AU563" i="2"/>
  <c r="AU429" i="2"/>
  <c r="AU385" i="2"/>
  <c r="AU580" i="2"/>
  <c r="AU314" i="2"/>
  <c r="AU71" i="2"/>
  <c r="AU436" i="2"/>
  <c r="AU87" i="2"/>
  <c r="AU29" i="2"/>
  <c r="AU647" i="2"/>
  <c r="AU145" i="2"/>
  <c r="AU355" i="2"/>
  <c r="AU123" i="2"/>
  <c r="AU350" i="2"/>
  <c r="AU28" i="2"/>
  <c r="AU264" i="2"/>
  <c r="AU140" i="2"/>
  <c r="AU294" i="2"/>
  <c r="AU156" i="2"/>
  <c r="AU389" i="2"/>
  <c r="AU168" i="2"/>
  <c r="AU435" i="2"/>
  <c r="AU503" i="2"/>
  <c r="AU289" i="2"/>
  <c r="AU246" i="2"/>
  <c r="AU34" i="2"/>
  <c r="AU105" i="2"/>
  <c r="AU662" i="2"/>
  <c r="AU165" i="2"/>
  <c r="AU263" i="2"/>
  <c r="AU442" i="2"/>
  <c r="AU217" i="2"/>
  <c r="AU443" i="2"/>
  <c r="AU576" i="2"/>
  <c r="AU686" i="2"/>
  <c r="AU114" i="2"/>
  <c r="AU587" i="2"/>
  <c r="AU48" i="2"/>
  <c r="AU33" i="2"/>
  <c r="AU102" i="2"/>
  <c r="AU124" i="2"/>
  <c r="AU66" i="2"/>
  <c r="AU178" i="2"/>
  <c r="AU617" i="2"/>
  <c r="AU730" i="2"/>
  <c r="AU448" i="2"/>
  <c r="AU421" i="2"/>
  <c r="AU597" i="2"/>
  <c r="AU547" i="2"/>
  <c r="AU568" i="2"/>
  <c r="AU55" i="2"/>
  <c r="AU181" i="2"/>
  <c r="AU477" i="2"/>
  <c r="AU192" i="2"/>
  <c r="AU248" i="2"/>
  <c r="AU108" i="2"/>
  <c r="AU665" i="2"/>
  <c r="AU453" i="2"/>
  <c r="AU18" i="2"/>
  <c r="AU339" i="2"/>
  <c r="AU90" i="2"/>
  <c r="AU40" i="2"/>
  <c r="AU298" i="2"/>
  <c r="AU338" i="2"/>
  <c r="AU484" i="2"/>
  <c r="AU703" i="2"/>
  <c r="AU406" i="2"/>
  <c r="AU331" i="2"/>
  <c r="AU344" i="2"/>
  <c r="AU490" i="2"/>
  <c r="AU475" i="2"/>
  <c r="AU622" i="2"/>
  <c r="AU337" i="2"/>
  <c r="AU160" i="2"/>
  <c r="AV15" i="2" l="1"/>
  <c r="AV84" i="2"/>
  <c r="AV689" i="2"/>
  <c r="AV585" i="2"/>
  <c r="AV602" i="2"/>
  <c r="AV180" i="2"/>
  <c r="AV529" i="2"/>
  <c r="AV737" i="2"/>
  <c r="AV220" i="2"/>
  <c r="AV364" i="2"/>
  <c r="AV613" i="2"/>
  <c r="AV291" i="2"/>
  <c r="AV380" i="2"/>
  <c r="AV381" i="2"/>
  <c r="AV732" i="2"/>
  <c r="AV430" i="2"/>
  <c r="AV310" i="2"/>
  <c r="AV254" i="2"/>
  <c r="AV708" i="2"/>
  <c r="AV398" i="2"/>
  <c r="AV321" i="2"/>
  <c r="AV199" i="2"/>
  <c r="AV63" i="2"/>
  <c r="AV590" i="2"/>
  <c r="AV467" i="2"/>
  <c r="AV395" i="2"/>
  <c r="AV630" i="2"/>
  <c r="AV209" i="2"/>
  <c r="AV355" i="2"/>
  <c r="AV245" i="2"/>
  <c r="AV728" i="2"/>
  <c r="AV11" i="2"/>
  <c r="AV86" i="2"/>
  <c r="AV332" i="2"/>
  <c r="AV221" i="2"/>
  <c r="AV166" i="2"/>
  <c r="AV374" i="2"/>
  <c r="AV339" i="2"/>
  <c r="AV597" i="2"/>
  <c r="AV114" i="2"/>
  <c r="AV289" i="2"/>
  <c r="AV242" i="2"/>
  <c r="AV705" i="2"/>
  <c r="AV253" i="2"/>
  <c r="AV164" i="2"/>
  <c r="AV330" i="2"/>
  <c r="AV202" i="2"/>
  <c r="AV8" i="2"/>
  <c r="AV300" i="2"/>
  <c r="AV426" i="2"/>
  <c r="AV19" i="2"/>
  <c r="AV505" i="2"/>
  <c r="AV333" i="2"/>
  <c r="AV286" i="2"/>
  <c r="AV465" i="2"/>
  <c r="AV42" i="2"/>
  <c r="AV157" i="2"/>
  <c r="AV198" i="2"/>
  <c r="AV654" i="2"/>
  <c r="AV400" i="2"/>
  <c r="AV97" i="2"/>
  <c r="AV207" i="2"/>
  <c r="AV115" i="2"/>
  <c r="AV678" i="2"/>
  <c r="AV75" i="2"/>
  <c r="AV109" i="2"/>
  <c r="AV664" i="2"/>
  <c r="AV651" i="2"/>
  <c r="AV519" i="2"/>
  <c r="AV403" i="2"/>
  <c r="AV273" i="2"/>
  <c r="AV144" i="2"/>
  <c r="AV508" i="2"/>
  <c r="AV135" i="2"/>
  <c r="AV596" i="2"/>
  <c r="AV360" i="2"/>
  <c r="AV219" i="2"/>
  <c r="AV359" i="2"/>
  <c r="AV98" i="2"/>
  <c r="AV128" i="2"/>
  <c r="AV196" i="2"/>
  <c r="AV345" i="2"/>
  <c r="AV148" i="2"/>
  <c r="AV394" i="2"/>
  <c r="AV642" i="2"/>
  <c r="AV272" i="2"/>
  <c r="AV47" i="2"/>
  <c r="AV5" i="2"/>
  <c r="AV182" i="2"/>
  <c r="AV643" i="2"/>
  <c r="AV228" i="2"/>
  <c r="AV87" i="2"/>
  <c r="AV68" i="2"/>
  <c r="AV408" i="2"/>
  <c r="AV693" i="2"/>
  <c r="AV726" i="2"/>
  <c r="AV27" i="2"/>
  <c r="AV24" i="2"/>
  <c r="AV18" i="2"/>
  <c r="AV421" i="2"/>
  <c r="AV686" i="2"/>
  <c r="AV236" i="2"/>
  <c r="AV293" i="2"/>
  <c r="AV260" i="2"/>
  <c r="AV302" i="2"/>
  <c r="AV117" i="2"/>
  <c r="AV213" i="2"/>
  <c r="AV407" i="2"/>
  <c r="AV735" i="2"/>
  <c r="AV405" i="2"/>
  <c r="AV147" i="2"/>
  <c r="AV468" i="2"/>
  <c r="AV69" i="2"/>
  <c r="AV212" i="2"/>
  <c r="AV174" i="2"/>
  <c r="AV464" i="2"/>
  <c r="AV622" i="2"/>
  <c r="AV595" i="2"/>
  <c r="AV460" i="2"/>
  <c r="AV567" i="2"/>
  <c r="AV516" i="2"/>
  <c r="AV239" i="2"/>
  <c r="AV143" i="2"/>
  <c r="AV570" i="2"/>
  <c r="AV238" i="2"/>
  <c r="AV119" i="2"/>
  <c r="AV61" i="2"/>
  <c r="AV718" i="2"/>
  <c r="AV531" i="2"/>
  <c r="AV425" i="2"/>
  <c r="AV134" i="2"/>
  <c r="AV72" i="2"/>
  <c r="AV268" i="2"/>
  <c r="AV649" i="2"/>
  <c r="AV311" i="2"/>
  <c r="AV112" i="2"/>
  <c r="AV343" i="2"/>
  <c r="AV440" i="2"/>
  <c r="AV341" i="2"/>
  <c r="AV456" i="2"/>
  <c r="AV379" i="2"/>
  <c r="AV679" i="2"/>
  <c r="AV389" i="2"/>
  <c r="AV431" i="2"/>
  <c r="AV657" i="2"/>
  <c r="AV498" i="2"/>
  <c r="AV342" i="2"/>
  <c r="AV152" i="2"/>
  <c r="AV26" i="2"/>
  <c r="AV383" i="2"/>
  <c r="AV10" i="2"/>
  <c r="AV385" i="2"/>
  <c r="AV251" i="2"/>
  <c r="AV494" i="2"/>
  <c r="AV503" i="2"/>
  <c r="AV695" i="2"/>
  <c r="AV611" i="2"/>
  <c r="AV569" i="2"/>
  <c r="AV453" i="2"/>
  <c r="AV448" i="2"/>
  <c r="AV576" i="2"/>
  <c r="AV73" i="2"/>
  <c r="AV281" i="2"/>
  <c r="AV599" i="2"/>
  <c r="AV233" i="2"/>
  <c r="AV259" i="2"/>
  <c r="AV43" i="2"/>
  <c r="AV94" i="2"/>
  <c r="AV149" i="2"/>
  <c r="AV491" i="2"/>
  <c r="AV227" i="2"/>
  <c r="AV416" i="2"/>
  <c r="AV290" i="2"/>
  <c r="AV13" i="2"/>
  <c r="AV549" i="2"/>
  <c r="AV130" i="2"/>
  <c r="AV153" i="2"/>
  <c r="AV159" i="2"/>
  <c r="AV378" i="2"/>
  <c r="AV697" i="2"/>
  <c r="AV255" i="2"/>
  <c r="AV142" i="2"/>
  <c r="AV540" i="2"/>
  <c r="AV719" i="2"/>
  <c r="AV486" i="2"/>
  <c r="AV725" i="2"/>
  <c r="AV601" i="2"/>
  <c r="AV113" i="2"/>
  <c r="AV133" i="2"/>
  <c r="AV629" i="2"/>
  <c r="AV714" i="2"/>
  <c r="AV515" i="2"/>
  <c r="AV334" i="2"/>
  <c r="AV218" i="2"/>
  <c r="AV325" i="2"/>
  <c r="AV240" i="2"/>
  <c r="AV462" i="2"/>
  <c r="AV237" i="2"/>
  <c r="AV557" i="2"/>
  <c r="AV461" i="2"/>
  <c r="AV28" i="2"/>
  <c r="AV252" i="2"/>
  <c r="AV100" i="2"/>
  <c r="AV295" i="2"/>
  <c r="AV171" i="2"/>
  <c r="AV397" i="2"/>
  <c r="AV354" i="2"/>
  <c r="AV346" i="2"/>
  <c r="AV138" i="2"/>
  <c r="AV711" i="2"/>
  <c r="AV366" i="2"/>
  <c r="AV277" i="2"/>
  <c r="AV294" i="2"/>
  <c r="AV232" i="2"/>
  <c r="AV449" i="2"/>
  <c r="AV665" i="2"/>
  <c r="AV730" i="2"/>
  <c r="AV443" i="2"/>
  <c r="AV619" i="2"/>
  <c r="AV282" i="2"/>
  <c r="AV276" i="2"/>
  <c r="AV313" i="2"/>
  <c r="AV600" i="2"/>
  <c r="AV168" i="2"/>
  <c r="AV620" i="2"/>
  <c r="AV82" i="2"/>
  <c r="AV404" i="2"/>
  <c r="AV146" i="2"/>
  <c r="AV126" i="2"/>
  <c r="AV560" i="2"/>
  <c r="AV67" i="2"/>
  <c r="AV155" i="2"/>
  <c r="AV553" i="2"/>
  <c r="AV65" i="2"/>
  <c r="AV363" i="2"/>
  <c r="AV288" i="2"/>
  <c r="AV200" i="2"/>
  <c r="AV545" i="2"/>
  <c r="AV525" i="2"/>
  <c r="AV222" i="2"/>
  <c r="AV518" i="2"/>
  <c r="AV661" i="2"/>
  <c r="AV382" i="2"/>
  <c r="AV9" i="2"/>
  <c r="AV318" i="2"/>
  <c r="AV523" i="2"/>
  <c r="AV681" i="2"/>
  <c r="AV469" i="2"/>
  <c r="AV323" i="2"/>
  <c r="AV91" i="2"/>
  <c r="AV655" i="2"/>
  <c r="AV684" i="2"/>
  <c r="AV315" i="2"/>
  <c r="AV433" i="2"/>
  <c r="AV347" i="2"/>
  <c r="AV690" i="2"/>
  <c r="AV552" i="2"/>
  <c r="AV647" i="2"/>
  <c r="AV698" i="2"/>
  <c r="AV583" i="2"/>
  <c r="AV214" i="2"/>
  <c r="AV106" i="2"/>
  <c r="AV7" i="2"/>
  <c r="AV225" i="2"/>
  <c r="AV670" i="2"/>
  <c r="AV635" i="2"/>
  <c r="AV584" i="2"/>
  <c r="AV455" i="2"/>
  <c r="AV122" i="2"/>
  <c r="AV210" i="2"/>
  <c r="AV183" i="2"/>
  <c r="AV123" i="2"/>
  <c r="AV704" i="2"/>
  <c r="AV493" i="2"/>
  <c r="AV331" i="2"/>
  <c r="AV108" i="2"/>
  <c r="AV617" i="2"/>
  <c r="AV217" i="2"/>
  <c r="AV551" i="2"/>
  <c r="AV709" i="2"/>
  <c r="AV652" i="2"/>
  <c r="AV386" i="2"/>
  <c r="AV669" i="2"/>
  <c r="AV264" i="2"/>
  <c r="AV731" i="2"/>
  <c r="AV685" i="2"/>
  <c r="AV399" i="2"/>
  <c r="AV500" i="2"/>
  <c r="AV396" i="2"/>
  <c r="AV215" i="2"/>
  <c r="AV172" i="2"/>
  <c r="AV16" i="2"/>
  <c r="AV309" i="2"/>
  <c r="AV367" i="2"/>
  <c r="AV301" i="2"/>
  <c r="AV658" i="2"/>
  <c r="AV304" i="2"/>
  <c r="AV223" i="2"/>
  <c r="AV257" i="2"/>
  <c r="AV299" i="2"/>
  <c r="AV194" i="2"/>
  <c r="AV579" i="2"/>
  <c r="AV575" i="2"/>
  <c r="AV60" i="2"/>
  <c r="AV362" i="2"/>
  <c r="AV650" i="2"/>
  <c r="AV481" i="2"/>
  <c r="AV414" i="2"/>
  <c r="AV501" i="2"/>
  <c r="AV234" i="2"/>
  <c r="AV513" i="2"/>
  <c r="AV54" i="2"/>
  <c r="AV6" i="2"/>
  <c r="AV676" i="2"/>
  <c r="AV266" i="2"/>
  <c r="AV344" i="2"/>
  <c r="AV150" i="2"/>
  <c r="AV71" i="2"/>
  <c r="AV391" i="2"/>
  <c r="AV154" i="2"/>
  <c r="AV532" i="2"/>
  <c r="AV23" i="2"/>
  <c r="AV327" i="2"/>
  <c r="AV410" i="2"/>
  <c r="AV322" i="2"/>
  <c r="AV474" i="2"/>
  <c r="AV57" i="2"/>
  <c r="AV471" i="2"/>
  <c r="AV702" i="2"/>
  <c r="AV507" i="2"/>
  <c r="AV29" i="2"/>
  <c r="AV473" i="2"/>
  <c r="AV409" i="2"/>
  <c r="AV406" i="2"/>
  <c r="AV248" i="2"/>
  <c r="AV178" i="2"/>
  <c r="AV442" i="2"/>
  <c r="AV269" i="2"/>
  <c r="AV156" i="2"/>
  <c r="AV283" i="2"/>
  <c r="AV687" i="2"/>
  <c r="AV145" i="2"/>
  <c r="AV716" i="2"/>
  <c r="AV720" i="2"/>
  <c r="AV510" i="2"/>
  <c r="AV592" i="2"/>
  <c r="AV20" i="2"/>
  <c r="AV605" i="2"/>
  <c r="AV303" i="2"/>
  <c r="AV402" i="2"/>
  <c r="AV185" i="2"/>
  <c r="AV188" i="2"/>
  <c r="AV129" i="2"/>
  <c r="AV581" i="2"/>
  <c r="AV710" i="2"/>
  <c r="AV616" i="2"/>
  <c r="AV278" i="2"/>
  <c r="AV432" i="2"/>
  <c r="AV131" i="2"/>
  <c r="AV528" i="2"/>
  <c r="AV184" i="2"/>
  <c r="AV101" i="2"/>
  <c r="AV401" i="2"/>
  <c r="AV511" i="2"/>
  <c r="AV79" i="2"/>
  <c r="AV588" i="2"/>
  <c r="AV502" i="2"/>
  <c r="AV203" i="2"/>
  <c r="AV701" i="2"/>
  <c r="AV636" i="2"/>
  <c r="AV598" i="2"/>
  <c r="AV492" i="2"/>
  <c r="AV12" i="2"/>
  <c r="AV563" i="2"/>
  <c r="AV46" i="2"/>
  <c r="AV104" i="2"/>
  <c r="AV107" i="2"/>
  <c r="AV336" i="2"/>
  <c r="AV64" i="2"/>
  <c r="AV586" i="2"/>
  <c r="AV548" i="2"/>
  <c r="AV274" i="2"/>
  <c r="AV439" i="2"/>
  <c r="AV514" i="2"/>
  <c r="AV707" i="2"/>
  <c r="AV53" i="2"/>
  <c r="AV663" i="2"/>
  <c r="AV580" i="2"/>
  <c r="AV512" i="2"/>
  <c r="AV703" i="2"/>
  <c r="AV192" i="2"/>
  <c r="AV66" i="2"/>
  <c r="AV263" i="2"/>
  <c r="AV328" i="2"/>
  <c r="AV350" i="2"/>
  <c r="AV660" i="2"/>
  <c r="AV370" i="2"/>
  <c r="AV436" i="2"/>
  <c r="AV417" i="2"/>
  <c r="AV659" i="2"/>
  <c r="AV717" i="2"/>
  <c r="AV666" i="2"/>
  <c r="AV337" i="2"/>
  <c r="AV22" i="2"/>
  <c r="AV478" i="2"/>
  <c r="AV633" i="2"/>
  <c r="AV623" i="2"/>
  <c r="AV536" i="2"/>
  <c r="AV35" i="2"/>
  <c r="AV83" i="2"/>
  <c r="AV572" i="2"/>
  <c r="AV335" i="2"/>
  <c r="AV614" i="2"/>
  <c r="AV58" i="2"/>
  <c r="AV736" i="2"/>
  <c r="AV479" i="2"/>
  <c r="AV121" i="2"/>
  <c r="AV284" i="2"/>
  <c r="AV201" i="2"/>
  <c r="AV682" i="2"/>
  <c r="AV197" i="2"/>
  <c r="AV550" i="2"/>
  <c r="AV3" i="2"/>
  <c r="AV358" i="2"/>
  <c r="AV127" i="2"/>
  <c r="AV537" i="2"/>
  <c r="AV450" i="2"/>
  <c r="AV593" i="2"/>
  <c r="AV694" i="2"/>
  <c r="AV573" i="2"/>
  <c r="AV628" i="2"/>
  <c r="AV45" i="2"/>
  <c r="AV163" i="2"/>
  <c r="AV368" i="2"/>
  <c r="AV230" i="2"/>
  <c r="AV204" i="2"/>
  <c r="AV59" i="2"/>
  <c r="AV496" i="2"/>
  <c r="AV175" i="2"/>
  <c r="AV615" i="2"/>
  <c r="AV644" i="2"/>
  <c r="AV589" i="2"/>
  <c r="AV527" i="2"/>
  <c r="AV32" i="2"/>
  <c r="AV317" i="2"/>
  <c r="AV195" i="2"/>
  <c r="AV542" i="2"/>
  <c r="AV559" i="2"/>
  <c r="AV608" i="2"/>
  <c r="AV136" i="2"/>
  <c r="AV484" i="2"/>
  <c r="AV477" i="2"/>
  <c r="AV124" i="2"/>
  <c r="AV165" i="2"/>
  <c r="AV625" i="2"/>
  <c r="AV226" i="2"/>
  <c r="AV167" i="2"/>
  <c r="AV429" i="2"/>
  <c r="AV466" i="2"/>
  <c r="AV287" i="2"/>
  <c r="AV509" i="2"/>
  <c r="AV734" i="2"/>
  <c r="AV699" i="2"/>
  <c r="AV520" i="2"/>
  <c r="AV247" i="2"/>
  <c r="AV316" i="2"/>
  <c r="AV543" i="2"/>
  <c r="AV445" i="2"/>
  <c r="AV452" i="2"/>
  <c r="AV357" i="2"/>
  <c r="AV170" i="2"/>
  <c r="AV603" i="2"/>
  <c r="AV261" i="2"/>
  <c r="AV428" i="2"/>
  <c r="AV497" i="2"/>
  <c r="AV151" i="2"/>
  <c r="AV446" i="2"/>
  <c r="AV594" i="2"/>
  <c r="AV556" i="2"/>
  <c r="AV727" i="2"/>
  <c r="AV530" i="2"/>
  <c r="AV609" i="2"/>
  <c r="AV81" i="2"/>
  <c r="AV420" i="2"/>
  <c r="AV371" i="2"/>
  <c r="AV422" i="2"/>
  <c r="AV52" i="2"/>
  <c r="AV648" i="2"/>
  <c r="AV62" i="2"/>
  <c r="AV722" i="2"/>
  <c r="AV721" i="2"/>
  <c r="AV351" i="2"/>
  <c r="AV235" i="2"/>
  <c r="AV320" i="2"/>
  <c r="AV160" i="2"/>
  <c r="AV125" i="2"/>
  <c r="AV285" i="2"/>
  <c r="AV487" i="2"/>
  <c r="AV231" i="2"/>
  <c r="AV489" i="2"/>
  <c r="AV120" i="2"/>
  <c r="AV388" i="2"/>
  <c r="AV270" i="2"/>
  <c r="AV99" i="2"/>
  <c r="AV191" i="2"/>
  <c r="AV340" i="2"/>
  <c r="AV70" i="2"/>
  <c r="AV31" i="2"/>
  <c r="AV244" i="2"/>
  <c r="AV369" i="2"/>
  <c r="AV392" i="2"/>
  <c r="AV338" i="2"/>
  <c r="AV181" i="2"/>
  <c r="AV102" i="2"/>
  <c r="AV662" i="2"/>
  <c r="AV706" i="2"/>
  <c r="AV314" i="2"/>
  <c r="AV618" i="2"/>
  <c r="AV641" i="2"/>
  <c r="AV132" i="2"/>
  <c r="AV412" i="2"/>
  <c r="AV279" i="2"/>
  <c r="AV733" i="2"/>
  <c r="AV169" i="2"/>
  <c r="AV139" i="2"/>
  <c r="AV78" i="2"/>
  <c r="AV574" i="2"/>
  <c r="AV37" i="2"/>
  <c r="AV267" i="2"/>
  <c r="AV441" i="2"/>
  <c r="AV667" i="2"/>
  <c r="AV638" i="2"/>
  <c r="AV521" i="2"/>
  <c r="AV307" i="2"/>
  <c r="AV571" i="2"/>
  <c r="AV297" i="2"/>
  <c r="AV137" i="2"/>
  <c r="AV631" i="2"/>
  <c r="AV451" i="2"/>
  <c r="AV116" i="2"/>
  <c r="AV377" i="2"/>
  <c r="AV256" i="2"/>
  <c r="AV438" i="2"/>
  <c r="AV578" i="2"/>
  <c r="AV419" i="2"/>
  <c r="AV229" i="2"/>
  <c r="AV424" i="2"/>
  <c r="AV561" i="2"/>
  <c r="AV634" i="2"/>
  <c r="AV30" i="2"/>
  <c r="AV205" i="2"/>
  <c r="AV74" i="2"/>
  <c r="AV179" i="2"/>
  <c r="AV390" i="2"/>
  <c r="AV640" i="2"/>
  <c r="AV373" i="2"/>
  <c r="AV483" i="2"/>
  <c r="AV111" i="2"/>
  <c r="AV356" i="2"/>
  <c r="AV96" i="2"/>
  <c r="AV526" i="2"/>
  <c r="AV713" i="2"/>
  <c r="AV25" i="2"/>
  <c r="AV476" i="2"/>
  <c r="AV566" i="2"/>
  <c r="AV103" i="2"/>
  <c r="AV280" i="2"/>
  <c r="AV275" i="2"/>
  <c r="AV541" i="2"/>
  <c r="AV243" i="2"/>
  <c r="AV189" i="2"/>
  <c r="AV39" i="2"/>
  <c r="AV454" i="2"/>
  <c r="AV298" i="2"/>
  <c r="AV55" i="2"/>
  <c r="AV33" i="2"/>
  <c r="AV105" i="2"/>
  <c r="AV606" i="2"/>
  <c r="AV4" i="2"/>
  <c r="AV365" i="2"/>
  <c r="AV444" i="2"/>
  <c r="AV562" i="2"/>
  <c r="AV211" i="2"/>
  <c r="AV173" i="2"/>
  <c r="AV393" i="2"/>
  <c r="AV413" i="2"/>
  <c r="AV76" i="2"/>
  <c r="AV463" i="2"/>
  <c r="AV675" i="2"/>
  <c r="AV375" i="2"/>
  <c r="AV110" i="2"/>
  <c r="AV249" i="2"/>
  <c r="AV555" i="2"/>
  <c r="AV715" i="2"/>
  <c r="AV141" i="2"/>
  <c r="AV700" i="2"/>
  <c r="AV610" i="2"/>
  <c r="AV411" i="2"/>
  <c r="AV668" i="2"/>
  <c r="AV712" i="2"/>
  <c r="AV353" i="2"/>
  <c r="AV490" i="2"/>
  <c r="AV161" i="2"/>
  <c r="AV470" i="2"/>
  <c r="AV423" i="2"/>
  <c r="AV672" i="2"/>
  <c r="AV250" i="2"/>
  <c r="AV522" i="2"/>
  <c r="AV319" i="2"/>
  <c r="AV534" i="2"/>
  <c r="AV312" i="2"/>
  <c r="AV415" i="2"/>
  <c r="AV187" i="2"/>
  <c r="AV308" i="2"/>
  <c r="AV262" i="2"/>
  <c r="AV535" i="2"/>
  <c r="AV176" i="2"/>
  <c r="AV258" i="2"/>
  <c r="AV458" i="2"/>
  <c r="AV265" i="2"/>
  <c r="AV554" i="2"/>
  <c r="AV637" i="2"/>
  <c r="AV348" i="2"/>
  <c r="AV653" i="2"/>
  <c r="AV186" i="2"/>
  <c r="AV93" i="2"/>
  <c r="AV582" i="2"/>
  <c r="AV565" i="2"/>
  <c r="AV435" i="2"/>
  <c r="AV646" i="2"/>
  <c r="AV190" i="2"/>
  <c r="AV499" i="2"/>
  <c r="AV80" i="2"/>
  <c r="AV723" i="2"/>
  <c r="AV624" i="2"/>
  <c r="AV639" i="2"/>
  <c r="AV85" i="2"/>
  <c r="AV40" i="2"/>
  <c r="AV568" i="2"/>
  <c r="AV48" i="2"/>
  <c r="AV34" i="2"/>
  <c r="AV677" i="2"/>
  <c r="AV683" i="2"/>
  <c r="AV206" i="2"/>
  <c r="AV292" i="2"/>
  <c r="AV517" i="2"/>
  <c r="AV162" i="2"/>
  <c r="AV604" i="2"/>
  <c r="AV118" i="2"/>
  <c r="AV305" i="2"/>
  <c r="AV656" i="2"/>
  <c r="AV447" i="2"/>
  <c r="AV688" i="2"/>
  <c r="AV533" i="2"/>
  <c r="AV50" i="2"/>
  <c r="AV485" i="2"/>
  <c r="AV538" i="2"/>
  <c r="AV177" i="2"/>
  <c r="AV459" i="2"/>
  <c r="AV626" i="2"/>
  <c r="AV21" i="2"/>
  <c r="AV36" i="2"/>
  <c r="AV504" i="2"/>
  <c r="AV671" i="2"/>
  <c r="AV88" i="2"/>
  <c r="AV627" i="2"/>
  <c r="AV632" i="2"/>
  <c r="AV591" i="2"/>
  <c r="AV2" i="2"/>
  <c r="AV680" i="2"/>
  <c r="AV241" i="2"/>
  <c r="AV296" i="2"/>
  <c r="AV673" i="2"/>
  <c r="AV89" i="2"/>
  <c r="AV306" i="2"/>
  <c r="AV495" i="2"/>
  <c r="AV645" i="2"/>
  <c r="AV612" i="2"/>
  <c r="AV696" i="2"/>
  <c r="AV692" i="2"/>
  <c r="AV691" i="2"/>
  <c r="AV352" i="2"/>
  <c r="AV546" i="2"/>
  <c r="AV621" i="2"/>
  <c r="AV724" i="2"/>
  <c r="AV349" i="2"/>
  <c r="AV488" i="2"/>
  <c r="AV674" i="2"/>
  <c r="AV92" i="2"/>
  <c r="AV140" i="2"/>
  <c r="AV51" i="2"/>
  <c r="AV607" i="2"/>
  <c r="AV44" i="2"/>
  <c r="AV224" i="2"/>
  <c r="AV558" i="2"/>
  <c r="AV457" i="2"/>
  <c r="AV418" i="2"/>
  <c r="AV472" i="2"/>
  <c r="AV90" i="2"/>
  <c r="AV547" i="2"/>
  <c r="AV587" i="2"/>
  <c r="AV246" i="2"/>
  <c r="AV506" i="2"/>
  <c r="AV14" i="2"/>
  <c r="AV427" i="2"/>
  <c r="AV434" i="2"/>
  <c r="AV376" i="2"/>
  <c r="AV56" i="2"/>
  <c r="AV326" i="2"/>
  <c r="AV41" i="2"/>
  <c r="AV216" i="2"/>
  <c r="AV193" i="2"/>
  <c r="AV482" i="2"/>
  <c r="AV544" i="2"/>
  <c r="AV539" i="2"/>
  <c r="AV49" i="2"/>
  <c r="AV77" i="2"/>
  <c r="AV524" i="2"/>
  <c r="AV475" i="2"/>
  <c r="AV329" i="2"/>
  <c r="AV384" i="2"/>
  <c r="AV564" i="2"/>
  <c r="AV158" i="2"/>
  <c r="AV729" i="2"/>
  <c r="AV577" i="2"/>
  <c r="AV324" i="2"/>
  <c r="AV17" i="2"/>
  <c r="AV361" i="2"/>
  <c r="AV271" i="2"/>
  <c r="AV208" i="2"/>
  <c r="AV38" i="2"/>
  <c r="AV437" i="2"/>
  <c r="AV95" i="2"/>
  <c r="AV480" i="2"/>
  <c r="AV387" i="2"/>
  <c r="AV372" i="2"/>
</calcChain>
</file>

<file path=xl/sharedStrings.xml><?xml version="1.0" encoding="utf-8"?>
<sst xmlns="http://schemas.openxmlformats.org/spreadsheetml/2006/main" count="10464" uniqueCount="3171">
  <si>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</si>
  <si>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</si>
  <si>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</si>
  <si>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</si>
  <si>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</si>
  <si>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</si>
  <si>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</si>
  <si>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</si>
  <si>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</si>
  <si>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</si>
  <si>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</si>
  <si>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</si>
  <si>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</si>
  <si>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</si>
  <si>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</si>
  <si>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</si>
  <si>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</si>
  <si>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</si>
  <si>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</si>
  <si>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</si>
  <si>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</si>
  <si>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</si>
  <si>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</si>
  <si>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</si>
  <si>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</si>
  <si>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</si>
  <si>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</si>
  <si>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</si>
  <si>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</si>
  <si>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</si>
  <si>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</si>
  <si>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</si>
  <si>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</si>
  <si>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</si>
  <si>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</si>
  <si>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</si>
  <si>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</si>
  <si>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</si>
  <si>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</si>
  <si>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</si>
  <si>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</si>
  <si>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</si>
  <si>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</si>
  <si>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</si>
  <si>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</si>
  <si>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</si>
  <si>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</si>
  <si>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</si>
  <si>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</si>
  <si>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</si>
  <si>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</si>
  <si>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</si>
  <si>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</si>
  <si>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</si>
  <si>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</si>
  <si>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</si>
  <si>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</si>
  <si>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</si>
  <si>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</si>
  <si>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</si>
  <si>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</si>
  <si>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</si>
  <si>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</si>
  <si>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Kotak Mahindra Bank Ltd</t>
  </si>
  <si>
    <t>KOTAKBANK</t>
  </si>
  <si>
    <t>Mahindra and Mahindra Ltd</t>
  </si>
  <si>
    <t>M&amp;M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</si>
  <si>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</si>
  <si>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</si>
  <si>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</si>
  <si>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</si>
  <si>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</si>
  <si>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</si>
  <si>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</si>
  <si>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</si>
  <si>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</si>
  <si>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Wipro Ltd</t>
  </si>
  <si>
    <t>WIPRO</t>
  </si>
  <si>
    <t>Power Grid Corporation of India Ltd</t>
  </si>
  <si>
    <t>POWERGRID</t>
  </si>
  <si>
    <t>Power Transmission &amp; Distribution</t>
  </si>
  <si>
    <t>Tata Motors Ltd</t>
  </si>
  <si>
    <t>TATAMOTORS</t>
  </si>
  <si>
    <t>Titan Company Ltd</t>
  </si>
  <si>
    <t>TITAN</t>
  </si>
  <si>
    <t>Precious Metals, Jewellery &amp; Watches</t>
  </si>
  <si>
    <t>Hindustan Aeronautics Ltd</t>
  </si>
  <si>
    <t>HAL</t>
  </si>
  <si>
    <t>Aerospace &amp; Defense Equipments</t>
  </si>
  <si>
    <t>Adani Ports and Special Economic Zone Ltd</t>
  </si>
  <si>
    <t>ADANIPORTS</t>
  </si>
  <si>
    <t>Ports</t>
  </si>
  <si>
    <t>Bajaj Auto Limited</t>
  </si>
  <si>
    <t>BAJAJ-AUTO</t>
  </si>
  <si>
    <t>Two Wheelers</t>
  </si>
  <si>
    <t>Bajaj Finserv Ltd</t>
  </si>
  <si>
    <t>BAJAJFINSV</t>
  </si>
  <si>
    <t>Coal India Ltd</t>
  </si>
  <si>
    <t>COALINDIA</t>
  </si>
  <si>
    <t>Mining - Coal</t>
  </si>
  <si>
    <t>Avenue Supermarts Ltd</t>
  </si>
  <si>
    <t>DMART</t>
  </si>
  <si>
    <t>Retail - Department Stores</t>
  </si>
  <si>
    <t>Siemens Ltd</t>
  </si>
  <si>
    <t>SIEMENS</t>
  </si>
  <si>
    <t>Conglomerates</t>
  </si>
  <si>
    <t>Asian Paints Ltd</t>
  </si>
  <si>
    <t>ASIANPAINT</t>
  </si>
  <si>
    <t>Paints</t>
  </si>
  <si>
    <t>Adani Green Energy Ltd</t>
  </si>
  <si>
    <t>ADANIGREEN</t>
  </si>
  <si>
    <t>Renewable Energy</t>
  </si>
  <si>
    <t>Zomato Ltd</t>
  </si>
  <si>
    <t>ZOMATO</t>
  </si>
  <si>
    <t>Online Services</t>
  </si>
  <si>
    <t>Trent Ltd</t>
  </si>
  <si>
    <t>TRENT</t>
  </si>
  <si>
    <t>Retail - Apparel</t>
  </si>
  <si>
    <t>JSW Steel Ltd</t>
  </si>
  <si>
    <t>JSWSTEEL</t>
  </si>
  <si>
    <t>Iron &amp; Steel</t>
  </si>
  <si>
    <t>Adani Power Ltd</t>
  </si>
  <si>
    <t>ADANIPOWER</t>
  </si>
  <si>
    <t>Nestle India Ltd</t>
  </si>
  <si>
    <t>NESTLEIND</t>
  </si>
  <si>
    <t>FMCG - Foods</t>
  </si>
  <si>
    <t>Hindustan Zinc Ltd</t>
  </si>
  <si>
    <t>HINDZINC</t>
  </si>
  <si>
    <t>Mining - Diversified</t>
  </si>
  <si>
    <t>Bharat Electronics Ltd</t>
  </si>
  <si>
    <t>BEL</t>
  </si>
  <si>
    <t>Electronic Equipments</t>
  </si>
  <si>
    <t>Jio Financial Services Ltd</t>
  </si>
  <si>
    <t>JIOFIN</t>
  </si>
  <si>
    <t>Indian Oil Corporation Ltd</t>
  </si>
  <si>
    <t>IOC</t>
  </si>
  <si>
    <t>DLF Ltd</t>
  </si>
  <si>
    <t>DLF</t>
  </si>
  <si>
    <t>Real Estate</t>
  </si>
  <si>
    <t>Varun Beverages Ltd</t>
  </si>
  <si>
    <t>VBL</t>
  </si>
  <si>
    <t>Soft Drinks</t>
  </si>
  <si>
    <t>Indian Railway Finance Corp Ltd</t>
  </si>
  <si>
    <t>IRFC</t>
  </si>
  <si>
    <t>Specialized Finance</t>
  </si>
  <si>
    <t>LTIMindtree Ltd</t>
  </si>
  <si>
    <t>LTIM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</si>
  <si>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</si>
  <si>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</si>
  <si>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</si>
  <si>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</si>
  <si>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</si>
  <si>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</si>
  <si>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</si>
  <si>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Tech Mahindra Ltd</t>
  </si>
  <si>
    <t>TECHM</t>
  </si>
  <si>
    <t>SBI Life Insurance Company Ltd</t>
  </si>
  <si>
    <t>SBILIFE</t>
  </si>
  <si>
    <t>Pidilite Industries Ltd</t>
  </si>
  <si>
    <t>PIDILITIND</t>
  </si>
  <si>
    <t>Diversified Chemicals</t>
  </si>
  <si>
    <t>Divi's Laboratories Ltd</t>
  </si>
  <si>
    <t>DIVISLAB</t>
  </si>
  <si>
    <t>Labs &amp; Life Sciences Services</t>
  </si>
  <si>
    <t>Interglobe Aviation Ltd</t>
  </si>
  <si>
    <t>INDIGO</t>
  </si>
  <si>
    <t>Airlines</t>
  </si>
  <si>
    <t>Power Finance Corporation Ltd</t>
  </si>
  <si>
    <t>PFC</t>
  </si>
  <si>
    <t>HDFC Life Insurance Company Ltd</t>
  </si>
  <si>
    <t>HDFCLIFE</t>
  </si>
  <si>
    <t>Hyundai Motor India Ltd</t>
  </si>
  <si>
    <t>HYUNDAI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</si>
  <si>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</si>
  <si>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</si>
  <si>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</si>
  <si>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</si>
  <si>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</si>
  <si>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</si>
  <si>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Ambuja Cements Ltd</t>
  </si>
  <si>
    <t>AMBUJACEM</t>
  </si>
  <si>
    <t>Eicher Motors Ltd</t>
  </si>
  <si>
    <t>EICHERMOT</t>
  </si>
  <si>
    <t>Trucks &amp; Buses</t>
  </si>
  <si>
    <t>REC Limited</t>
  </si>
  <si>
    <t>RECLTD</t>
  </si>
  <si>
    <t>Bharat Petroleum Corporation Ltd</t>
  </si>
  <si>
    <t>BPCL</t>
  </si>
  <si>
    <t>Tata Power Company Ltd</t>
  </si>
  <si>
    <t>TATAPOWER</t>
  </si>
  <si>
    <t>JSW Energy Ltd</t>
  </si>
  <si>
    <t>JSWENERGY</t>
  </si>
  <si>
    <t>Bank of Baroda Ltd</t>
  </si>
  <si>
    <t>BANKBARODA</t>
  </si>
  <si>
    <t>Gail (India) Ltd</t>
  </si>
  <si>
    <t>GAIL</t>
  </si>
  <si>
    <t>Gas Distribution</t>
  </si>
  <si>
    <t>Macrotech Developers Ltd</t>
  </si>
  <si>
    <t>LODHA</t>
  </si>
  <si>
    <t>Cipla Ltd</t>
  </si>
  <si>
    <t>CIPLA</t>
  </si>
  <si>
    <t>Bajaj Holdings and Investment Ltd</t>
  </si>
  <si>
    <t>BAJAJHLDNG</t>
  </si>
  <si>
    <t>Asset Management</t>
  </si>
  <si>
    <t>Godrej Consumer Products Ltd</t>
  </si>
  <si>
    <t>GODREJCP</t>
  </si>
  <si>
    <t>FMCG - Personal Products</t>
  </si>
  <si>
    <t>Britannia Industries Ltd</t>
  </si>
  <si>
    <t>BRITANNIA</t>
  </si>
  <si>
    <t>Samvardhana Motherson International Ltd</t>
  </si>
  <si>
    <t>MOTHERSON</t>
  </si>
  <si>
    <t>Auto Parts</t>
  </si>
  <si>
    <t>Punjab National Bank</t>
  </si>
  <si>
    <t>PNB</t>
  </si>
  <si>
    <t>TVS Motor Company Ltd</t>
  </si>
  <si>
    <t>TVSMOTOR</t>
  </si>
  <si>
    <t>Bajaj Housing Finance Ltd</t>
  </si>
  <si>
    <t>BAJAJHFL</t>
  </si>
  <si>
    <t>CG Power and Industrial Solutions Ltd</t>
  </si>
  <si>
    <t>CGPOWER</t>
  </si>
  <si>
    <t>Shriram Finance Ltd</t>
  </si>
  <si>
    <t>SHRIRAMFIN</t>
  </si>
  <si>
    <t>Adani Energy Solutions Ltd</t>
  </si>
  <si>
    <t>ADANIENSOL</t>
  </si>
  <si>
    <t>Power Infrastructure</t>
  </si>
  <si>
    <t>Indian Hotels Company Ltd</t>
  </si>
  <si>
    <t>INDHOTEL</t>
  </si>
  <si>
    <t>Hotels, Resorts &amp; Cruise Lines</t>
  </si>
  <si>
    <t>Torrent Pharmaceuticals Ltd</t>
  </si>
  <si>
    <t>TORNTPHARM</t>
  </si>
  <si>
    <t>United Spirits Ltd</t>
  </si>
  <si>
    <t>UNITDSPR</t>
  </si>
  <si>
    <t>Alcoholic Beverages</t>
  </si>
  <si>
    <t>Mankind Pharma Ltd</t>
  </si>
  <si>
    <t>MANKIND</t>
  </si>
  <si>
    <t>Dr Reddy's Laboratories Ltd</t>
  </si>
  <si>
    <t>DRREDDY</t>
  </si>
  <si>
    <t>Oracle Financial Services Software Ltd</t>
  </si>
  <si>
    <t>OFSS</t>
  </si>
  <si>
    <t>Software Services</t>
  </si>
  <si>
    <t>Havells India Ltd</t>
  </si>
  <si>
    <t>HAVELLS</t>
  </si>
  <si>
    <t>Electrical Components &amp; Equipments</t>
  </si>
  <si>
    <t>Cholamandalam Investment and Finance Company Ltd</t>
  </si>
  <si>
    <t>CHOLAFIN</t>
  </si>
  <si>
    <t>Info Edge (India) Ltd</t>
  </si>
  <si>
    <t>NAUKRI</t>
  </si>
  <si>
    <t>ICICI Prudential Life Insurance Company Ltd</t>
  </si>
  <si>
    <t>ICICIPRULI</t>
  </si>
  <si>
    <t>Bosch Ltd</t>
  </si>
  <si>
    <t>BOSCHLTD</t>
  </si>
  <si>
    <t>Apollo Hospitals Enterprise Ltd</t>
  </si>
  <si>
    <t>APOLLOHOSP</t>
  </si>
  <si>
    <t>Hospitals &amp; Diagnostic Centres</t>
  </si>
  <si>
    <t>Max Healthcare Institute Ltd</t>
  </si>
  <si>
    <t>MAXHEALTH</t>
  </si>
  <si>
    <t>Swiggy Ltd</t>
  </si>
  <si>
    <t>SWIGGY</t>
  </si>
  <si>
    <t>Zydus Lifesciences Ltd</t>
  </si>
  <si>
    <t>ZYDUSLIFE</t>
  </si>
  <si>
    <t>Polycab India Ltd</t>
  </si>
  <si>
    <t>POLYCAB</t>
  </si>
  <si>
    <t>Indian Overseas Bank</t>
  </si>
  <si>
    <t>IOB</t>
  </si>
  <si>
    <t>Cummins India Ltd</t>
  </si>
  <si>
    <t>CUMMINSIND</t>
  </si>
  <si>
    <t>Industrial Machinery</t>
  </si>
  <si>
    <t>ICICI Lombard General Insurance Company Ltd</t>
  </si>
  <si>
    <t>ICICIGI</t>
  </si>
  <si>
    <t>Hero MotoCorp Ltd</t>
  </si>
  <si>
    <t>HEROMOTOCO</t>
  </si>
  <si>
    <t>Lupin Ltd</t>
  </si>
  <si>
    <t>LUPIN</t>
  </si>
  <si>
    <t>Tata Consumer Products Ltd</t>
  </si>
  <si>
    <t>TATACONSUM</t>
  </si>
  <si>
    <t>Tea &amp; Coffee</t>
  </si>
  <si>
    <t>HDFC Asset Management Company Ltd</t>
  </si>
  <si>
    <t>HDFCAMC</t>
  </si>
  <si>
    <t>Solar Industries India Ltd</t>
  </si>
  <si>
    <t>SOLARINDS</t>
  </si>
  <si>
    <t>Commodity Chemicals</t>
  </si>
  <si>
    <t>Dabur India Ltd</t>
  </si>
  <si>
    <t>DABUR</t>
  </si>
  <si>
    <t>Jindal Steel And Power Ltd</t>
  </si>
  <si>
    <t>JINDALSTEL</t>
  </si>
  <si>
    <t>Dixon Technologies (India) Ltd</t>
  </si>
  <si>
    <t>DIXON</t>
  </si>
  <si>
    <t>Home Electronics &amp; Appliances</t>
  </si>
  <si>
    <t>Canara Bank Ltd</t>
  </si>
  <si>
    <t>CANBK</t>
  </si>
  <si>
    <t>Persistent Systems Ltd</t>
  </si>
  <si>
    <t>PERSISTENT</t>
  </si>
  <si>
    <t>Rail Vikas Nigam Ltd</t>
  </si>
  <si>
    <t>RVNL</t>
  </si>
  <si>
    <t>Union Bank of India Ltd</t>
  </si>
  <si>
    <t>UNIONBANK</t>
  </si>
  <si>
    <t>Shree Cement Ltd</t>
  </si>
  <si>
    <t>SHREECEM</t>
  </si>
  <si>
    <t>Indus Towers Ltd</t>
  </si>
  <si>
    <t>INDUSTOWER</t>
  </si>
  <si>
    <t>Telecom Infrastructure</t>
  </si>
  <si>
    <t>Waaree Energies Ltd</t>
  </si>
  <si>
    <t>WAAREEENER</t>
  </si>
  <si>
    <t>Renewable Energy Equipment &amp; Services</t>
  </si>
  <si>
    <t>IDBI Bank Ltd</t>
  </si>
  <si>
    <t>IDBI</t>
  </si>
  <si>
    <t>Private Bank</t>
  </si>
  <si>
    <t>GMR Airports Ltd</t>
  </si>
  <si>
    <t>GMRINFRA</t>
  </si>
  <si>
    <t>Hindustan Petroleum Corp Ltd</t>
  </si>
  <si>
    <t>HINDPETRO</t>
  </si>
  <si>
    <t>Indusind Bank Ltd</t>
  </si>
  <si>
    <t>INDUSINDBK</t>
  </si>
  <si>
    <t>Mazagon Dock Shipbuilders Ltd</t>
  </si>
  <si>
    <t>MAZDOCK</t>
  </si>
  <si>
    <t>Shipbuilding</t>
  </si>
  <si>
    <t>NHPC Ltd</t>
  </si>
  <si>
    <t>NHPC</t>
  </si>
  <si>
    <t>PB Fintech Ltd</t>
  </si>
  <si>
    <t>POLICYBZR</t>
  </si>
  <si>
    <t>Bharat Heavy Electricals Ltd</t>
  </si>
  <si>
    <t>BHEL</t>
  </si>
  <si>
    <t>Suzlon Energy Ltd</t>
  </si>
  <si>
    <t>SUZLON</t>
  </si>
  <si>
    <t>Oil India Ltd</t>
  </si>
  <si>
    <t>OIL</t>
  </si>
  <si>
    <t>Marico Ltd</t>
  </si>
  <si>
    <t>MARICO</t>
  </si>
  <si>
    <t>Adani Total Gas Ltd</t>
  </si>
  <si>
    <t>ATGL</t>
  </si>
  <si>
    <t>Torrent Power Ltd</t>
  </si>
  <si>
    <t>TORNTPOWER</t>
  </si>
  <si>
    <t>Colgate-Palmolive (India) Ltd</t>
  </si>
  <si>
    <t>COLPAL</t>
  </si>
  <si>
    <t>Aurobindo Pharma Ltd</t>
  </si>
  <si>
    <t>AUROPHARMA</t>
  </si>
  <si>
    <t>Indian Bank</t>
  </si>
  <si>
    <t>INDIANB</t>
  </si>
  <si>
    <t>Godrej Properties Ltd</t>
  </si>
  <si>
    <t>GODREJPROP</t>
  </si>
  <si>
    <t>Oberoi Realty Ltd</t>
  </si>
  <si>
    <t>OBEROIRLTY</t>
  </si>
  <si>
    <t>Muthoot Finance Ltd</t>
  </si>
  <si>
    <t>MUTHOOTFIN</t>
  </si>
  <si>
    <t>Bharti Hexacom Ltd</t>
  </si>
  <si>
    <t>BHARTIHEXA</t>
  </si>
  <si>
    <t>Kalyan Jewellers India Ltd</t>
  </si>
  <si>
    <t>KALYANKJIL</t>
  </si>
  <si>
    <t>Patanjali Foods Ltd</t>
  </si>
  <si>
    <t>PATANJALI</t>
  </si>
  <si>
    <t>Packaged Foods &amp; Meats</t>
  </si>
  <si>
    <t>Prestige Estates Projects Ltd</t>
  </si>
  <si>
    <t>PRESTIGE</t>
  </si>
  <si>
    <t>Tube Investments of India Ltd</t>
  </si>
  <si>
    <t>TIINDIA</t>
  </si>
  <si>
    <t>Cycles</t>
  </si>
  <si>
    <t>SRF Ltd</t>
  </si>
  <si>
    <t>SRF</t>
  </si>
  <si>
    <t>Alkem Laboratories Ltd</t>
  </si>
  <si>
    <t>ALKEM</t>
  </si>
  <si>
    <t>SBI Cards and Payment Services Ltd</t>
  </si>
  <si>
    <t>SBICARD</t>
  </si>
  <si>
    <t>Payment Infrastructure</t>
  </si>
  <si>
    <t>PI Industries Ltd</t>
  </si>
  <si>
    <t>PIIND</t>
  </si>
  <si>
    <t>NMDC Ltd</t>
  </si>
  <si>
    <t>NMDC</t>
  </si>
  <si>
    <t>Mining - Iron Ore</t>
  </si>
  <si>
    <t>Indian Railway Catering and Tourism Corporation Ltd</t>
  </si>
  <si>
    <t>IRCTC</t>
  </si>
  <si>
    <t>Ashok Leyland Ltd</t>
  </si>
  <si>
    <t>ASHOKLEY</t>
  </si>
  <si>
    <t>General Insurance Corporation of India</t>
  </si>
  <si>
    <t>GICRE</t>
  </si>
  <si>
    <t>Bharat Forge Ltd</t>
  </si>
  <si>
    <t>BHARATFORG</t>
  </si>
  <si>
    <t>BSE Ltd</t>
  </si>
  <si>
    <t>BSE</t>
  </si>
  <si>
    <t>Stock Exchanges &amp; Ratings</t>
  </si>
  <si>
    <t>Yes Bank Ltd</t>
  </si>
  <si>
    <t>YESBANK</t>
  </si>
  <si>
    <t>JSW Infrastructure Ltd</t>
  </si>
  <si>
    <t>JSWINFRA</t>
  </si>
  <si>
    <t>Linde India Ltd</t>
  </si>
  <si>
    <t>LINDEINDIA</t>
  </si>
  <si>
    <t>Abbott India Ltd</t>
  </si>
  <si>
    <t>ABBOTINDIA</t>
  </si>
  <si>
    <t>Supreme Industries Ltd</t>
  </si>
  <si>
    <t>SUPREMEIND</t>
  </si>
  <si>
    <t>Plastic Products</t>
  </si>
  <si>
    <t>Berger Paints India Ltd</t>
  </si>
  <si>
    <t>BERGEPAINT</t>
  </si>
  <si>
    <t>Jindal Stainless Ltd</t>
  </si>
  <si>
    <t>JSL</t>
  </si>
  <si>
    <t>UNO Minda Ltd</t>
  </si>
  <si>
    <t>UNOMINDA</t>
  </si>
  <si>
    <t>Voltas Ltd</t>
  </si>
  <si>
    <t>VOLTAS</t>
  </si>
  <si>
    <t>Thermax Limited</t>
  </si>
  <si>
    <t>THERMAX</t>
  </si>
  <si>
    <t>L&amp;T Technology Services Ltd</t>
  </si>
  <si>
    <t>LTTS</t>
  </si>
  <si>
    <t>Motilal Oswal Financial Services Ltd</t>
  </si>
  <si>
    <t>MOTILALOFS</t>
  </si>
  <si>
    <t>Diversified Financials</t>
  </si>
  <si>
    <t>Coforge Ltd</t>
  </si>
  <si>
    <t>COFORGE</t>
  </si>
  <si>
    <t>Mphasis Ltd</t>
  </si>
  <si>
    <t>MPHASIS</t>
  </si>
  <si>
    <t>Schaeffler India Ltd</t>
  </si>
  <si>
    <t>SCHAEFFLER</t>
  </si>
  <si>
    <t>Fertilisers And Chemicals Travancore Ltd</t>
  </si>
  <si>
    <t>FACT</t>
  </si>
  <si>
    <t>Fertilizers &amp; Agro Chemicals</t>
  </si>
  <si>
    <t>Balkrishna Industries Ltd</t>
  </si>
  <si>
    <t>BALKRISIND</t>
  </si>
  <si>
    <t>Tires &amp; Rubber</t>
  </si>
  <si>
    <t>Vodafone Idea Ltd</t>
  </si>
  <si>
    <t>IDEA</t>
  </si>
  <si>
    <t>MRF Ltd</t>
  </si>
  <si>
    <t>MRF</t>
  </si>
  <si>
    <t>Indian Renewable Energy Development Agency Ltd</t>
  </si>
  <si>
    <t>IREDA</t>
  </si>
  <si>
    <t>Procter &amp; Gamble Hygiene and Health Care Ltd</t>
  </si>
  <si>
    <t>PGHH</t>
  </si>
  <si>
    <t>Page Industries Ltd</t>
  </si>
  <si>
    <t>PAGEIND</t>
  </si>
  <si>
    <t>Apparel &amp; Accessories</t>
  </si>
  <si>
    <t>Coromandel International Ltd</t>
  </si>
  <si>
    <t>COROMANDEL</t>
  </si>
  <si>
    <t>Phoenix Mills Ltd</t>
  </si>
  <si>
    <t>PHOENIXLTD</t>
  </si>
  <si>
    <t>Hitachi Energy India Ltd</t>
  </si>
  <si>
    <t>POWERINDIA</t>
  </si>
  <si>
    <t>Tata Communications Ltd</t>
  </si>
  <si>
    <t>TATACOMM</t>
  </si>
  <si>
    <t>United Breweries Ltd</t>
  </si>
  <si>
    <t>UBL</t>
  </si>
  <si>
    <t>UCO Bank</t>
  </si>
  <si>
    <t>UCOBANK</t>
  </si>
  <si>
    <t>Aditya Birla Capital Ltd</t>
  </si>
  <si>
    <t>ABCAPITAL</t>
  </si>
  <si>
    <t>One 97 Communications Ltd</t>
  </si>
  <si>
    <t>PAYTM</t>
  </si>
  <si>
    <t>Business Support Services</t>
  </si>
  <si>
    <t>Fsn E-Commerce Ventures Ltd</t>
  </si>
  <si>
    <t>NYKAA</t>
  </si>
  <si>
    <t>Wellness Services</t>
  </si>
  <si>
    <t>Federal Bank Ltd</t>
  </si>
  <si>
    <t>FEDERALBNK</t>
  </si>
  <si>
    <t>Lloyds Metals And Energy Ltd</t>
  </si>
  <si>
    <t>LLOYDSME</t>
  </si>
  <si>
    <t>Fortis Healthcare Ltd</t>
  </si>
  <si>
    <t>FORTIS</t>
  </si>
  <si>
    <t>Container Corporation of India Ltd</t>
  </si>
  <si>
    <t>CONCOR</t>
  </si>
  <si>
    <t>Logistics</t>
  </si>
  <si>
    <t>Bank of India Ltd</t>
  </si>
  <si>
    <t>BANKINDIA</t>
  </si>
  <si>
    <t>Petronet LNG Ltd</t>
  </si>
  <si>
    <t>PETRONET</t>
  </si>
  <si>
    <t>Oil &amp; Gas - Storage &amp; Transportation</t>
  </si>
  <si>
    <t>Astral Ltd</t>
  </si>
  <si>
    <t>ASTRAL</t>
  </si>
  <si>
    <t>Building Products - Pipes</t>
  </si>
  <si>
    <t>IDFC First Bank Ltd</t>
  </si>
  <si>
    <t>IDFCFIRSTB</t>
  </si>
  <si>
    <t>Steel Authority of India Ltd</t>
  </si>
  <si>
    <t>SAIL</t>
  </si>
  <si>
    <t>Sundaram Finance Ltd</t>
  </si>
  <si>
    <t>SUNDARMFIN</t>
  </si>
  <si>
    <t>GE Vernova T&amp;D India Ltd</t>
  </si>
  <si>
    <t>GVT&amp;D</t>
  </si>
  <si>
    <t>Gujarat Fluorochemicals Ltd</t>
  </si>
  <si>
    <t>FLUOROCHEM</t>
  </si>
  <si>
    <t>Specialty Chemicals</t>
  </si>
  <si>
    <t>Central Bank of India Ltd</t>
  </si>
  <si>
    <t>CENTRALBK</t>
  </si>
  <si>
    <t>Premier Energies Ltd</t>
  </si>
  <si>
    <t>PREMIERENE</t>
  </si>
  <si>
    <t>Glenmark Pharmaceuticals Ltd</t>
  </si>
  <si>
    <t>GLENMARK</t>
  </si>
  <si>
    <t>Nippon Life India Asset Management Ltd</t>
  </si>
  <si>
    <t>NAM-INDIA</t>
  </si>
  <si>
    <t>Adani Wilmar Ltd</t>
  </si>
  <si>
    <t>AWL</t>
  </si>
  <si>
    <t>AU Small Finance Bank Ltd</t>
  </si>
  <si>
    <t>AUBANK</t>
  </si>
  <si>
    <t>Max Financial Services Ltd</t>
  </si>
  <si>
    <t>MFSL</t>
  </si>
  <si>
    <t>GlaxoSmithKline Pharmaceuticals Ltd</t>
  </si>
  <si>
    <t>GLAXO</t>
  </si>
  <si>
    <t>Sona BLW Precision Forgings Ltd</t>
  </si>
  <si>
    <t>SONACOMS</t>
  </si>
  <si>
    <t>ACC Ltd</t>
  </si>
  <si>
    <t>ACC</t>
  </si>
  <si>
    <t>APL Apollo Tubes Ltd</t>
  </si>
  <si>
    <t>APLAPOLLO</t>
  </si>
  <si>
    <t>SJVN Ltd</t>
  </si>
  <si>
    <t>SJVN</t>
  </si>
  <si>
    <t>360 One Wam Ltd</t>
  </si>
  <si>
    <t>360ONE</t>
  </si>
  <si>
    <t>Investment Banking &amp; Brokerage</t>
  </si>
  <si>
    <t>Housing and Urban Development Corporation Ltd</t>
  </si>
  <si>
    <t>HUDCO</t>
  </si>
  <si>
    <t>National Aluminium Co Ltd</t>
  </si>
  <si>
    <t>NATIONALUM</t>
  </si>
  <si>
    <t>Biocon Ltd</t>
  </si>
  <si>
    <t>BIOCON</t>
  </si>
  <si>
    <t>Biotechnology</t>
  </si>
  <si>
    <t>Jubilant Foodworks Ltd</t>
  </si>
  <si>
    <t>JUBLFOOD</t>
  </si>
  <si>
    <t>Restaurants &amp; Cafes</t>
  </si>
  <si>
    <t>Tata Elxsi Ltd</t>
  </si>
  <si>
    <t>TATAELXSI</t>
  </si>
  <si>
    <t>UPL Ltd</t>
  </si>
  <si>
    <t>UPL</t>
  </si>
  <si>
    <t>Tata Technologies Ltd</t>
  </si>
  <si>
    <t>TATATECH</t>
  </si>
  <si>
    <t>IPCA Laboratories Ltd</t>
  </si>
  <si>
    <t>IPCALAB</t>
  </si>
  <si>
    <t>Bank of Maharashtra Ltd</t>
  </si>
  <si>
    <t>MAHABANK</t>
  </si>
  <si>
    <t>Escorts Kubota Ltd</t>
  </si>
  <si>
    <t>ESCORTS</t>
  </si>
  <si>
    <t>Tractors</t>
  </si>
  <si>
    <t>CRISIL Ltd</t>
  </si>
  <si>
    <t>CRISIL</t>
  </si>
  <si>
    <t>Honeywell Automation India Ltd</t>
  </si>
  <si>
    <t>HONAUT</t>
  </si>
  <si>
    <t>Blue Star Ltd</t>
  </si>
  <si>
    <t>BLUESTARCO</t>
  </si>
  <si>
    <t>KPIT Technologies Ltd</t>
  </si>
  <si>
    <t>KPITTECH</t>
  </si>
  <si>
    <t>3M India Ltd</t>
  </si>
  <si>
    <t>3MINDIA</t>
  </si>
  <si>
    <t>Stationery</t>
  </si>
  <si>
    <t>Bharat Dynamics Ltd</t>
  </si>
  <si>
    <t>BDL</t>
  </si>
  <si>
    <t>Apar Industries Ltd</t>
  </si>
  <si>
    <t>APARINDS</t>
  </si>
  <si>
    <t>Deepak Nitrite Ltd</t>
  </si>
  <si>
    <t>DEEPAKNTR</t>
  </si>
  <si>
    <t>Ajanta Pharma Ltd</t>
  </si>
  <si>
    <t>AJANTPHARM</t>
  </si>
  <si>
    <t>Exide Industries Ltd</t>
  </si>
  <si>
    <t>EXIDEIND</t>
  </si>
  <si>
    <t>Batteries</t>
  </si>
  <si>
    <t>Kaynes Technology India Ltd</t>
  </si>
  <si>
    <t>KAYNES</t>
  </si>
  <si>
    <t>Syngene International Ltd</t>
  </si>
  <si>
    <t>SYNGENE</t>
  </si>
  <si>
    <t>Cochin Shipyard Ltd</t>
  </si>
  <si>
    <t>COCHINSHIP</t>
  </si>
  <si>
    <t>KEI Industries Ltd</t>
  </si>
  <si>
    <t>KEI</t>
  </si>
  <si>
    <t>Cables</t>
  </si>
  <si>
    <t>L&amp;T Finance Ltd</t>
  </si>
  <si>
    <t>LTF</t>
  </si>
  <si>
    <t>Piramal Pharma Ltd</t>
  </si>
  <si>
    <t>PPLPHARMA</t>
  </si>
  <si>
    <t>Gujarat Gas Ltd</t>
  </si>
  <si>
    <t>GUJGASLTD</t>
  </si>
  <si>
    <t>LIC Housing Finance Ltd</t>
  </si>
  <si>
    <t>LICHSGFIN</t>
  </si>
  <si>
    <t>Home Financing</t>
  </si>
  <si>
    <t>Tata Investment Corporation Ltd</t>
  </si>
  <si>
    <t>TATAINVEST</t>
  </si>
  <si>
    <t>Endurance Technologies Ltd</t>
  </si>
  <si>
    <t>ENDURANCE</t>
  </si>
  <si>
    <t>Suven Pharmaceuticals Ltd</t>
  </si>
  <si>
    <t>SUVENPHAR</t>
  </si>
  <si>
    <t>NLC India Ltd</t>
  </si>
  <si>
    <t>NLCINDIA</t>
  </si>
  <si>
    <t>Embassy Office Parks REIT</t>
  </si>
  <si>
    <t>EMBASSY</t>
  </si>
  <si>
    <t>Punjab &amp; Sind Bank</t>
  </si>
  <si>
    <t>PSB</t>
  </si>
  <si>
    <t>Dalmia Bharat Ltd</t>
  </si>
  <si>
    <t>DALBHARAT</t>
  </si>
  <si>
    <t>Vedant Fashions Ltd</t>
  </si>
  <si>
    <t>MANYAVAR</t>
  </si>
  <si>
    <t>Textiles</t>
  </si>
  <si>
    <t>AIA Engineering Ltd</t>
  </si>
  <si>
    <t>AIAENG</t>
  </si>
  <si>
    <t>Godfrey Phillips India Ltd</t>
  </si>
  <si>
    <t>GODFRYPHLP</t>
  </si>
  <si>
    <t>Mahindra and Mahindra Financial Services Ltd</t>
  </si>
  <si>
    <t>M&amp;MFIN</t>
  </si>
  <si>
    <t>KPR Mill Ltd</t>
  </si>
  <si>
    <t>KPRMILL</t>
  </si>
  <si>
    <t>Godrej Industries Ltd</t>
  </si>
  <si>
    <t>GODREJIND</t>
  </si>
  <si>
    <t>J K Cement Ltd</t>
  </si>
  <si>
    <t>JKCEMENT</t>
  </si>
  <si>
    <t>Aditya Birla Fashion and Retail Ltd</t>
  </si>
  <si>
    <t>ABFRL</t>
  </si>
  <si>
    <t>Central Depository Services (India) Ltd</t>
  </si>
  <si>
    <t>CDSL</t>
  </si>
  <si>
    <t>Gillette India Ltd</t>
  </si>
  <si>
    <t>GILLETTE</t>
  </si>
  <si>
    <t>Metro Brands Ltd</t>
  </si>
  <si>
    <t>METROBRAND</t>
  </si>
  <si>
    <t>Footwear</t>
  </si>
  <si>
    <t>Go Digit General Insurance Ltd</t>
  </si>
  <si>
    <t>GODIGIT</t>
  </si>
  <si>
    <t>Multi Commodity Exchange of India Ltd</t>
  </si>
  <si>
    <t>MCX</t>
  </si>
  <si>
    <t>Apollo Tyres Ltd</t>
  </si>
  <si>
    <t>APOLLOTYRE</t>
  </si>
  <si>
    <t>Radico Khaitan Ltd</t>
  </si>
  <si>
    <t>RADICO</t>
  </si>
  <si>
    <t>Cholamandalam Financial Holdings Ltd</t>
  </si>
  <si>
    <t>CHOLAHLDNG</t>
  </si>
  <si>
    <t>Ola Electric Mobility Ltd</t>
  </si>
  <si>
    <t>OLAELEC</t>
  </si>
  <si>
    <t>Gland Pharma Ltd</t>
  </si>
  <si>
    <t>GLAND</t>
  </si>
  <si>
    <t>New India Assurance Company Ltd</t>
  </si>
  <si>
    <t>NIACL</t>
  </si>
  <si>
    <t>IRB Infrastructure Developers Ltd</t>
  </si>
  <si>
    <t>IRB</t>
  </si>
  <si>
    <t>Sun Tv Network Ltd</t>
  </si>
  <si>
    <t>SUNTV</t>
  </si>
  <si>
    <t>TV Channels &amp; Broadcasters</t>
  </si>
  <si>
    <t>Global Health Ltd</t>
  </si>
  <si>
    <t>MEDANTA</t>
  </si>
  <si>
    <t>Aditya Birla Real Estate Ltd</t>
  </si>
  <si>
    <t>ABREL</t>
  </si>
  <si>
    <t>Indraprastha Gas Ltd</t>
  </si>
  <si>
    <t>IGL</t>
  </si>
  <si>
    <t>Aegis Logistics Ltd</t>
  </si>
  <si>
    <t>AEGISLOG</t>
  </si>
  <si>
    <t>Emami Ltd</t>
  </si>
  <si>
    <t>EMAMILTD</t>
  </si>
  <si>
    <t>ITI Ltd</t>
  </si>
  <si>
    <t>ITI</t>
  </si>
  <si>
    <t>Telecom Equipments</t>
  </si>
  <si>
    <t>BASF India Ltd</t>
  </si>
  <si>
    <t>BASF</t>
  </si>
  <si>
    <t>Star Health and Allied Insurance Company Ltd</t>
  </si>
  <si>
    <t>STARHEALTH</t>
  </si>
  <si>
    <t>ZF Commercial Vehicle Control Systems India Ltd</t>
  </si>
  <si>
    <t>ZFCVINDIA</t>
  </si>
  <si>
    <t>Carborundum Universal Ltd</t>
  </si>
  <si>
    <t>CARBORUNIV</t>
  </si>
  <si>
    <t>Poonawalla Fincorp Ltd</t>
  </si>
  <si>
    <t>POONAWALLA</t>
  </si>
  <si>
    <t>ICICI Securities Ltd</t>
  </si>
  <si>
    <t>ISEC</t>
  </si>
  <si>
    <t>Poly Medicure Ltd</t>
  </si>
  <si>
    <t>POLYMED</t>
  </si>
  <si>
    <t>Health Care Equipment &amp; Supplies</t>
  </si>
  <si>
    <t>Tata Chemicals Ltd</t>
  </si>
  <si>
    <t>TATACHEM</t>
  </si>
  <si>
    <t>Brainbees Solutions Ltd</t>
  </si>
  <si>
    <t>FIRSTCRY</t>
  </si>
  <si>
    <t>Bandhan Bank Ltd</t>
  </si>
  <si>
    <t>BANDHANBNK</t>
  </si>
  <si>
    <t>Motherson Sumi Wiring India Ltd</t>
  </si>
  <si>
    <t>MSUMI</t>
  </si>
  <si>
    <t>KEC International Ltd</t>
  </si>
  <si>
    <t>KEC</t>
  </si>
  <si>
    <t>Brigade Enterprises Ltd</t>
  </si>
  <si>
    <t>BRIGADE</t>
  </si>
  <si>
    <t>Authum Investment &amp; Infrastructure Ltd</t>
  </si>
  <si>
    <t>AIIL</t>
  </si>
  <si>
    <t>Bayer Cropscience Ltd</t>
  </si>
  <si>
    <t>BAYERCROP</t>
  </si>
  <si>
    <t>Laurus Labs Ltd</t>
  </si>
  <si>
    <t>LAURUSLABS</t>
  </si>
  <si>
    <t>Mangalore Refinery and Petrochemicals Ltd</t>
  </si>
  <si>
    <t>MRPL</t>
  </si>
  <si>
    <t>J B Chemicals and Pharmaceuticals Ltd</t>
  </si>
  <si>
    <t>JBCHEPHARM</t>
  </si>
  <si>
    <t>Sumitomo Chemical India Ltd</t>
  </si>
  <si>
    <t>SUMICHEM</t>
  </si>
  <si>
    <t>Narayana Hrudayalaya Ltd</t>
  </si>
  <si>
    <t>NH</t>
  </si>
  <si>
    <t>Emcure Pharmaceuticals Ltd</t>
  </si>
  <si>
    <t>EMCURE</t>
  </si>
  <si>
    <t>TVS Holdings Ltd</t>
  </si>
  <si>
    <t>TVSHLTD</t>
  </si>
  <si>
    <t>Hindustan Copper Ltd</t>
  </si>
  <si>
    <t>HINDCOPPER</t>
  </si>
  <si>
    <t>Mining - Copper</t>
  </si>
  <si>
    <t>Jyoti CNC Automation Ltd</t>
  </si>
  <si>
    <t>JYOTICNC</t>
  </si>
  <si>
    <t>Computer Hardware</t>
  </si>
  <si>
    <t>Sundram Fasteners Ltd</t>
  </si>
  <si>
    <t>SUNDRMFAST</t>
  </si>
  <si>
    <t>Inox Wind Ltd</t>
  </si>
  <si>
    <t>INOXWIND</t>
  </si>
  <si>
    <t>Natco Pharma Ltd</t>
  </si>
  <si>
    <t>NATCOPHARM</t>
  </si>
  <si>
    <t>Ratnamani Metals and Tubes Ltd</t>
  </si>
  <si>
    <t>RATNAMANI</t>
  </si>
  <si>
    <t>Dr. Lal PathLabs Ltd</t>
  </si>
  <si>
    <t>LALPATHLAB</t>
  </si>
  <si>
    <t>Himadri Speciality Chemical Ltd</t>
  </si>
  <si>
    <t>HSCL</t>
  </si>
  <si>
    <t>Delhivery Ltd</t>
  </si>
  <si>
    <t>DELHIVERY</t>
  </si>
  <si>
    <t>Timken India Ltd</t>
  </si>
  <si>
    <t>TIMKEN</t>
  </si>
  <si>
    <t>Angel One Ltd</t>
  </si>
  <si>
    <t>ANGELONE</t>
  </si>
  <si>
    <t>NBCC (India) Ltd</t>
  </si>
  <si>
    <t>NBCC</t>
  </si>
  <si>
    <t>Hatsun Agro Product Ltd</t>
  </si>
  <si>
    <t>HATSUN</t>
  </si>
  <si>
    <t>Nuvama Wealth Management Ltd</t>
  </si>
  <si>
    <t>NUVAMA</t>
  </si>
  <si>
    <t>Crompton Greaves Consumer Electricals Ltd</t>
  </si>
  <si>
    <t>CROMPTON</t>
  </si>
  <si>
    <t>Pfizer Ltd</t>
  </si>
  <si>
    <t>PFIZER</t>
  </si>
  <si>
    <t>PNB Housing Finance Ltd</t>
  </si>
  <si>
    <t>PNBHOUSING</t>
  </si>
  <si>
    <t>Piramal Enterprises Ltd</t>
  </si>
  <si>
    <t>PEL</t>
  </si>
  <si>
    <t>Firstsource Solutions Ltd</t>
  </si>
  <si>
    <t>FSL</t>
  </si>
  <si>
    <t>Outsourced services</t>
  </si>
  <si>
    <t>CESC Ltd</t>
  </si>
  <si>
    <t>CESC</t>
  </si>
  <si>
    <t>Aditya Birla Sun Life AMC Ltd</t>
  </si>
  <si>
    <t>ABSLAMC</t>
  </si>
  <si>
    <t>Grindwell Norton Ltd</t>
  </si>
  <si>
    <t>GRINDWELL</t>
  </si>
  <si>
    <t>Anant Raj Ltd</t>
  </si>
  <si>
    <t>ANANTRAJ</t>
  </si>
  <si>
    <t>CPSE ETF</t>
  </si>
  <si>
    <t>CPSEETF</t>
  </si>
  <si>
    <t>Equity</t>
  </si>
  <si>
    <t>Amara Raja Energy &amp; Mobility Ltd</t>
  </si>
  <si>
    <t>ARE&amp;M</t>
  </si>
  <si>
    <t>Whirlpool of India Ltd</t>
  </si>
  <si>
    <t>WHIRLPOOL</t>
  </si>
  <si>
    <t>Shyam Metalics and Energy Ltd</t>
  </si>
  <si>
    <t>SHYAMMETL</t>
  </si>
  <si>
    <t>Computer Age Management Services Ltd</t>
  </si>
  <si>
    <t>CAMS</t>
  </si>
  <si>
    <t>Krishna Institute of Medical Sciences Ltd</t>
  </si>
  <si>
    <t>KIMS</t>
  </si>
  <si>
    <t>EIH Ltd</t>
  </si>
  <si>
    <t>EIHOTEL</t>
  </si>
  <si>
    <t>SKF India Ltd</t>
  </si>
  <si>
    <t>SKFINDIA</t>
  </si>
  <si>
    <t>Tejas Networks Ltd</t>
  </si>
  <si>
    <t>TEJASNET</t>
  </si>
  <si>
    <t>Affle (India) Ltd</t>
  </si>
  <si>
    <t>AFFLE</t>
  </si>
  <si>
    <t>Advertising</t>
  </si>
  <si>
    <t>KIOCL Ltd</t>
  </si>
  <si>
    <t>KIOCL</t>
  </si>
  <si>
    <t>JSW Holdings Ltd</t>
  </si>
  <si>
    <t>JSWHL</t>
  </si>
  <si>
    <t>Atul Ltd</t>
  </si>
  <si>
    <t>ATUL</t>
  </si>
  <si>
    <t>Aster DM Healthcare Ltd</t>
  </si>
  <si>
    <t>ASTERDM</t>
  </si>
  <si>
    <t>Ramco Cements Limited</t>
  </si>
  <si>
    <t>RAMCOCEM</t>
  </si>
  <si>
    <t>Kansai Nerolac Paints Ltd</t>
  </si>
  <si>
    <t>KANSAINER</t>
  </si>
  <si>
    <t>Triveni Turbine Ltd</t>
  </si>
  <si>
    <t>TRITURBINE</t>
  </si>
  <si>
    <t>Amber Enterprises India Ltd</t>
  </si>
  <si>
    <t>AMBER</t>
  </si>
  <si>
    <t>Alembic Pharmaceuticals Ltd</t>
  </si>
  <si>
    <t>APLLTD</t>
  </si>
  <si>
    <t>Nexus Select Trust</t>
  </si>
  <si>
    <t>NXST</t>
  </si>
  <si>
    <t>DCM Shriram Ltd</t>
  </si>
  <si>
    <t>DCMSHRIRAM</t>
  </si>
  <si>
    <t>Mindspace Business Parks REIT</t>
  </si>
  <si>
    <t>MINDSPACE</t>
  </si>
  <si>
    <t>Neuland Laboratories Ltd</t>
  </si>
  <si>
    <t>NEULANDLAB</t>
  </si>
  <si>
    <t>Concord Biotech Ltd</t>
  </si>
  <si>
    <t>CONCORDBIO</t>
  </si>
  <si>
    <t>Cyient Ltd</t>
  </si>
  <si>
    <t>CYIENT</t>
  </si>
  <si>
    <t>Gujarat State Petronet Ltd</t>
  </si>
  <si>
    <t>GSPL</t>
  </si>
  <si>
    <t>Devyani International Ltd</t>
  </si>
  <si>
    <t>DEVYANI</t>
  </si>
  <si>
    <t>Bikaji Foods International Ltd</t>
  </si>
  <si>
    <t>BIKAJI</t>
  </si>
  <si>
    <t>Kalpataru Projects International Ltd</t>
  </si>
  <si>
    <t>KPIL</t>
  </si>
  <si>
    <t>Vinati Organics Ltd</t>
  </si>
  <si>
    <t>VINATIORGA</t>
  </si>
  <si>
    <t>Wockhardt Ltd</t>
  </si>
  <si>
    <t>WOCKPHARMA</t>
  </si>
  <si>
    <t>Five-Star Business Finance Ltd</t>
  </si>
  <si>
    <t>FIVESTAR</t>
  </si>
  <si>
    <t>Castrol India Ltd</t>
  </si>
  <si>
    <t>CASTROLIND</t>
  </si>
  <si>
    <t>Chambal Fertilisers and Chemicals Ltd</t>
  </si>
  <si>
    <t>CHAMBLFERT</t>
  </si>
  <si>
    <t>Jindal SAW Ltd</t>
  </si>
  <si>
    <t>JINDALSAW</t>
  </si>
  <si>
    <t>Aadhar Housing Finance Ltd</t>
  </si>
  <si>
    <t>AADHARHFC</t>
  </si>
  <si>
    <t>Jupiter Wagons Ltd</t>
  </si>
  <si>
    <t>JWL</t>
  </si>
  <si>
    <t>Rail</t>
  </si>
  <si>
    <t>Jubilant Pharmova Ltd</t>
  </si>
  <si>
    <t>JUBLPHARMA</t>
  </si>
  <si>
    <t>Elgi Equipments Ltd</t>
  </si>
  <si>
    <t>ELGIEQUIP</t>
  </si>
  <si>
    <t>Chalet Hotels Ltd</t>
  </si>
  <si>
    <t>CHALET</t>
  </si>
  <si>
    <t>Eris Lifesciences Ltd</t>
  </si>
  <si>
    <t>ERIS</t>
  </si>
  <si>
    <t>Kajaria Ceramics Ltd</t>
  </si>
  <si>
    <t>KAJARIACER</t>
  </si>
  <si>
    <t>Building Products - Ceramics</t>
  </si>
  <si>
    <t>Signatureglobal (India) Ltd</t>
  </si>
  <si>
    <t>SIGNATURE</t>
  </si>
  <si>
    <t>HFCL Ltd</t>
  </si>
  <si>
    <t>HFCL</t>
  </si>
  <si>
    <t>Blue Dart Express Ltd</t>
  </si>
  <si>
    <t>BLUEDART</t>
  </si>
  <si>
    <t>Ircon International Ltd</t>
  </si>
  <si>
    <t>IRCON</t>
  </si>
  <si>
    <t>IIFL Finance Ltd</t>
  </si>
  <si>
    <t>IIFL</t>
  </si>
  <si>
    <t>CIE Automotive India Ltd</t>
  </si>
  <si>
    <t>CIEINDIA</t>
  </si>
  <si>
    <t>Bombay Burmah Trading Corporation</t>
  </si>
  <si>
    <t>BBTC</t>
  </si>
  <si>
    <t>Cello World Ltd</t>
  </si>
  <si>
    <t>CELLO</t>
  </si>
  <si>
    <t>Welspun Corp Ltd</t>
  </si>
  <si>
    <t>WELCORP</t>
  </si>
  <si>
    <t>V Guard Industries Ltd</t>
  </si>
  <si>
    <t>VGUARD</t>
  </si>
  <si>
    <t>NCC Ltd</t>
  </si>
  <si>
    <t>NCC</t>
  </si>
  <si>
    <t>PTC Industries Ltd</t>
  </si>
  <si>
    <t>PTCIL</t>
  </si>
  <si>
    <t>Afcons Infrastructure Ltd</t>
  </si>
  <si>
    <t>AFCONS</t>
  </si>
  <si>
    <t>Finolex Cables Ltd</t>
  </si>
  <si>
    <t>FINCABLES</t>
  </si>
  <si>
    <t>Schneider Electric Infrastructure Ltd</t>
  </si>
  <si>
    <t>SCHNEIDER</t>
  </si>
  <si>
    <t>Newgen Software Technologies Ltd</t>
  </si>
  <si>
    <t>NEWGEN</t>
  </si>
  <si>
    <t>R R Kabel Ltd</t>
  </si>
  <si>
    <t>RRKABEL</t>
  </si>
  <si>
    <t>Sobha Ltd</t>
  </si>
  <si>
    <t>SOBHA</t>
  </si>
  <si>
    <t>JBM Auto Ltd</t>
  </si>
  <si>
    <t>JBMA</t>
  </si>
  <si>
    <t>Jai Balaji Industries Ltd</t>
  </si>
  <si>
    <t>JAIBALAJI</t>
  </si>
  <si>
    <t>Karur Vysya Bank Ltd</t>
  </si>
  <si>
    <t>KARURVYSYA</t>
  </si>
  <si>
    <t>Astrazeneca Pharma India Ltd</t>
  </si>
  <si>
    <t>ASTRAZEN</t>
  </si>
  <si>
    <t>Relaxo Footwears Ltd</t>
  </si>
  <si>
    <t>RELAXO</t>
  </si>
  <si>
    <t>Ramkrishna Forgings Ltd</t>
  </si>
  <si>
    <t>RKFORGE</t>
  </si>
  <si>
    <t>Techno Electric &amp; Engineering Company Ltd</t>
  </si>
  <si>
    <t>TECHNOE</t>
  </si>
  <si>
    <t>Bata India Ltd</t>
  </si>
  <si>
    <t>BATAINDIA</t>
  </si>
  <si>
    <t>Kfin Technologies Ltd</t>
  </si>
  <si>
    <t>KFINTECH</t>
  </si>
  <si>
    <t>Rainbow Children's Medicare Ltd</t>
  </si>
  <si>
    <t>RAINBOW</t>
  </si>
  <si>
    <t>UTI Asset Management Company Ltd</t>
  </si>
  <si>
    <t>UTIAMC</t>
  </si>
  <si>
    <t>Tbo Tek Ltd</t>
  </si>
  <si>
    <t>TBOTEK</t>
  </si>
  <si>
    <t>Tour &amp; Travel Services</t>
  </si>
  <si>
    <t>Century Plyboards (India) Ltd</t>
  </si>
  <si>
    <t>CENTURYPLY</t>
  </si>
  <si>
    <t>Wood Products</t>
  </si>
  <si>
    <t>Akzo Nobel India Ltd</t>
  </si>
  <si>
    <t>AKZOINDIA</t>
  </si>
  <si>
    <t>Kirloskar Oil Engines Ltd</t>
  </si>
  <si>
    <t>KIRLOSENG</t>
  </si>
  <si>
    <t>PG Electroplast Ltd</t>
  </si>
  <si>
    <t>PGEL</t>
  </si>
  <si>
    <t>Navin Fluorine International Ltd</t>
  </si>
  <si>
    <t>NAVINFLUOR</t>
  </si>
  <si>
    <t>Finolex Industries Ltd</t>
  </si>
  <si>
    <t>FINPIPE</t>
  </si>
  <si>
    <t>Doms Industries Ltd</t>
  </si>
  <si>
    <t>DOMS</t>
  </si>
  <si>
    <t>Office Supplies</t>
  </si>
  <si>
    <t>LMW Ltd</t>
  </si>
  <si>
    <t>LMW</t>
  </si>
  <si>
    <t>Kirloskar Brothers Ltd</t>
  </si>
  <si>
    <t>KIRLOSBROS</t>
  </si>
  <si>
    <t>Deepak Fertilisers and Petrochemicals Corp Ltd</t>
  </si>
  <si>
    <t>DEEPAKFERT</t>
  </si>
  <si>
    <t>Asahi India Glass Ltd</t>
  </si>
  <si>
    <t>ASAHIINDIA</t>
  </si>
  <si>
    <t>Anand Rathi Wealth Ltd</t>
  </si>
  <si>
    <t>ANANDRATHI</t>
  </si>
  <si>
    <t>Garden Reach Shipbuilders &amp; Engineers Ltd</t>
  </si>
  <si>
    <t>GRSE</t>
  </si>
  <si>
    <t>Swan Energy Ltd</t>
  </si>
  <si>
    <t>SWANENERGY</t>
  </si>
  <si>
    <t>Bls International Services Ltd</t>
  </si>
  <si>
    <t>BLS</t>
  </si>
  <si>
    <t>Zensar Technologies Ltd</t>
  </si>
  <si>
    <t>ZENSARTECH</t>
  </si>
  <si>
    <t>Trident Ltd</t>
  </si>
  <si>
    <t>TRIDENT</t>
  </si>
  <si>
    <t>Aarti Industries Ltd</t>
  </si>
  <si>
    <t>AARTIIND</t>
  </si>
  <si>
    <t>Zen Technologies Ltd</t>
  </si>
  <si>
    <t>ZENTEC</t>
  </si>
  <si>
    <t>Great Eastern Shipping Company Ltd</t>
  </si>
  <si>
    <t>GESHIP</t>
  </si>
  <si>
    <t>Aptus Value Housing Finance India Ltd</t>
  </si>
  <si>
    <t>APTUS</t>
  </si>
  <si>
    <t>Indegene Ltd</t>
  </si>
  <si>
    <t>INDGN</t>
  </si>
  <si>
    <t>Capri Global Capital Ltd</t>
  </si>
  <si>
    <t>CGCL</t>
  </si>
  <si>
    <t>BEML Ltd</t>
  </si>
  <si>
    <t>BEML</t>
  </si>
  <si>
    <t>eClerx Services Limited</t>
  </si>
  <si>
    <t>ECLERX</t>
  </si>
  <si>
    <t>Jyothy Labs Ltd</t>
  </si>
  <si>
    <t>JYOTHYLAB</t>
  </si>
  <si>
    <t>Sonata Software Ltd</t>
  </si>
  <si>
    <t>SONATSOFTW</t>
  </si>
  <si>
    <t>UTI S&amp;P BSE Sensex ETF</t>
  </si>
  <si>
    <t>UTISENSETF</t>
  </si>
  <si>
    <t>Birlasoft Ltd</t>
  </si>
  <si>
    <t>BSOFT</t>
  </si>
  <si>
    <t>Waaree Renewable Technologies Ltd</t>
  </si>
  <si>
    <t>WAAREERTL</t>
  </si>
  <si>
    <t>G R Infraprojects Ltd</t>
  </si>
  <si>
    <t>GRINFRA</t>
  </si>
  <si>
    <t>Redington Ltd</t>
  </si>
  <si>
    <t>REDINGTON</t>
  </si>
  <si>
    <t>Technology Hardware</t>
  </si>
  <si>
    <t>IFCI Ltd</t>
  </si>
  <si>
    <t>IFCI</t>
  </si>
  <si>
    <t>Sarda Energy &amp; Minerals Ltd</t>
  </si>
  <si>
    <t>SARDAEN</t>
  </si>
  <si>
    <t>Netweb Technologies India Ltd</t>
  </si>
  <si>
    <t>NETWEB</t>
  </si>
  <si>
    <t>HBL Engineering Ltd</t>
  </si>
  <si>
    <t>HBLPOWER</t>
  </si>
  <si>
    <t>Titagarh Rail Systems Ltd</t>
  </si>
  <si>
    <t>TITAGARH</t>
  </si>
  <si>
    <t>Caplin Point Laboratories Ltd</t>
  </si>
  <si>
    <t>CAPLIPOINT</t>
  </si>
  <si>
    <t>PCBL Chemical Ltd</t>
  </si>
  <si>
    <t>PCBL</t>
  </si>
  <si>
    <t>Action Construction Equipment Ltd</t>
  </si>
  <si>
    <t>ACE</t>
  </si>
  <si>
    <t>Heavy Machinery</t>
  </si>
  <si>
    <t>Fine Organic Industries Ltd</t>
  </si>
  <si>
    <t>FINEORG</t>
  </si>
  <si>
    <t>Reliance Power Ltd</t>
  </si>
  <si>
    <t>RPOWER</t>
  </si>
  <si>
    <t>Indian Energy Exchange Ltd</t>
  </si>
  <si>
    <t>IEX</t>
  </si>
  <si>
    <t>Power Trading &amp; Consultancy</t>
  </si>
  <si>
    <t>PVR INOX Ltd</t>
  </si>
  <si>
    <t>PVRINOX</t>
  </si>
  <si>
    <t>Theatres</t>
  </si>
  <si>
    <t>Gravita India Ltd</t>
  </si>
  <si>
    <t>GRAVITA</t>
  </si>
  <si>
    <t>Metals - Lead</t>
  </si>
  <si>
    <t>KSB Ltd</t>
  </si>
  <si>
    <t>KSB</t>
  </si>
  <si>
    <t>Sanofi India Ltd</t>
  </si>
  <si>
    <t>SANOFI</t>
  </si>
  <si>
    <t>Welspun Living Ltd</t>
  </si>
  <si>
    <t>WELSPUNLIV</t>
  </si>
  <si>
    <t>CreditAccess Grameen Ltd</t>
  </si>
  <si>
    <t>CREDITACC</t>
  </si>
  <si>
    <t>Godrej Agrovet Ltd</t>
  </si>
  <si>
    <t>GODREJAGRO</t>
  </si>
  <si>
    <t>Agro Products</t>
  </si>
  <si>
    <t>Marksans Pharma Ltd</t>
  </si>
  <si>
    <t>MARKSANS</t>
  </si>
  <si>
    <t>E I D-Parry (India) Ltd</t>
  </si>
  <si>
    <t>EIDPARRY</t>
  </si>
  <si>
    <t>Sugar</t>
  </si>
  <si>
    <t>ACME Solar Holdings Ltd</t>
  </si>
  <si>
    <t>ACMESOLAR</t>
  </si>
  <si>
    <t>Clean Science and Technology Ltd</t>
  </si>
  <si>
    <t>CLEAN</t>
  </si>
  <si>
    <t>Indiamart Intermesh Ltd</t>
  </si>
  <si>
    <t>INDIAMART</t>
  </si>
  <si>
    <t>Niva Bupa Health Insurance Company Ltd</t>
  </si>
  <si>
    <t>NIVABUPA</t>
  </si>
  <si>
    <t>Sagility India Ltd</t>
  </si>
  <si>
    <t>SAGILITY</t>
  </si>
  <si>
    <t>Glenmark Life Sciences Ltd</t>
  </si>
  <si>
    <t>GLS</t>
  </si>
  <si>
    <t>Tata Teleservices (Maharashtra) Ltd</t>
  </si>
  <si>
    <t>TTML</t>
  </si>
  <si>
    <t>Manappuram Finance Ltd</t>
  </si>
  <si>
    <t>MANAPPURAM</t>
  </si>
  <si>
    <t>Vardhman Textiles Ltd</t>
  </si>
  <si>
    <t>VTL</t>
  </si>
  <si>
    <t>RITES Ltd</t>
  </si>
  <si>
    <t>RITES</t>
  </si>
  <si>
    <t>Network18 Media &amp; Investments Ltd</t>
  </si>
  <si>
    <t>NETWORK18</t>
  </si>
  <si>
    <t>Movies &amp; TV Serials</t>
  </si>
  <si>
    <t>Aavas Financiers Ltd</t>
  </si>
  <si>
    <t>AAVAS</t>
  </si>
  <si>
    <t>Nava Limited</t>
  </si>
  <si>
    <t>NAVA</t>
  </si>
  <si>
    <t>Strides Pharma Science Ltd</t>
  </si>
  <si>
    <t>STAR</t>
  </si>
  <si>
    <t>Mahanagar Gas Ltd</t>
  </si>
  <si>
    <t>MGL</t>
  </si>
  <si>
    <t>Supreme Petrochem Ltd</t>
  </si>
  <si>
    <t>SPLPETRO</t>
  </si>
  <si>
    <t>Ingersoll-Rand (India) Ltd</t>
  </si>
  <si>
    <t>INGERRAND</t>
  </si>
  <si>
    <t>Granules India Ltd</t>
  </si>
  <si>
    <t>GRANULES</t>
  </si>
  <si>
    <t>Transformers and Rectifiers (India) Ltd</t>
  </si>
  <si>
    <t>TARIL</t>
  </si>
  <si>
    <t>Cube Highways Trust</t>
  </si>
  <si>
    <t>CUBEINVIT</t>
  </si>
  <si>
    <t>Roads</t>
  </si>
  <si>
    <t>Inox Wind Energy Ltd</t>
  </si>
  <si>
    <t>IWEL</t>
  </si>
  <si>
    <t>Raymond Lifestyle Ltd</t>
  </si>
  <si>
    <t>RAYMONDLSL</t>
  </si>
  <si>
    <t>NMDC Steel Ltd</t>
  </si>
  <si>
    <t>NSLNISP</t>
  </si>
  <si>
    <t>Tega Industries Ltd</t>
  </si>
  <si>
    <t>TEGA</t>
  </si>
  <si>
    <t>City Union Bank Ltd</t>
  </si>
  <si>
    <t>CUB</t>
  </si>
  <si>
    <t>Praj Industries Ltd</t>
  </si>
  <si>
    <t>PRAJIND</t>
  </si>
  <si>
    <t>Elecon Engineering Company Ltd</t>
  </si>
  <si>
    <t>ELECON</t>
  </si>
  <si>
    <t>Zydus Wellness Ltd</t>
  </si>
  <si>
    <t>ZYDUSWELL</t>
  </si>
  <si>
    <t>Godawari Power and Ispat Ltd</t>
  </si>
  <si>
    <t>GPIL</t>
  </si>
  <si>
    <t>Prudent Corporate Advisory Services Ltd</t>
  </si>
  <si>
    <t>PRUDENT</t>
  </si>
  <si>
    <t>LT Foods Ltd</t>
  </si>
  <si>
    <t>LTFOODS</t>
  </si>
  <si>
    <t>JM Financial Ltd</t>
  </si>
  <si>
    <t>JMFINANCIL</t>
  </si>
  <si>
    <t>Genus Power Infrastructures Ltd</t>
  </si>
  <si>
    <t>GENUSPOWER</t>
  </si>
  <si>
    <t>Maharashtra Scooters Ltd</t>
  </si>
  <si>
    <t>MAHSCOOTER</t>
  </si>
  <si>
    <t>Data Patterns (India) Ltd</t>
  </si>
  <si>
    <t>DATAPATTNS</t>
  </si>
  <si>
    <t>Honasa Consumer Ltd</t>
  </si>
  <si>
    <t>HONASA</t>
  </si>
  <si>
    <t>Nuvoco Vistas Corporation Ltd</t>
  </si>
  <si>
    <t>NUVOCO</t>
  </si>
  <si>
    <t>Railtel Corporation of India Ltd</t>
  </si>
  <si>
    <t>RAILTEL</t>
  </si>
  <si>
    <t>Communication &amp; Networking</t>
  </si>
  <si>
    <t>Tips Music Ltd</t>
  </si>
  <si>
    <t>TIPSMUSIC</t>
  </si>
  <si>
    <t>TTK Prestige Ltd</t>
  </si>
  <si>
    <t>TTKPRESTIG</t>
  </si>
  <si>
    <t>Bharat Global Developers Ltd</t>
  </si>
  <si>
    <t>BGDL</t>
  </si>
  <si>
    <t>Computer &amp; Electronics Retail</t>
  </si>
  <si>
    <t>Olectra Greentech Ltd</t>
  </si>
  <si>
    <t>OLECTRA</t>
  </si>
  <si>
    <t>Minda Corporation Ltd</t>
  </si>
  <si>
    <t>MINDACORP</t>
  </si>
  <si>
    <t>Usha Martin Ltd</t>
  </si>
  <si>
    <t>USHAMART</t>
  </si>
  <si>
    <t>Powergrid Infrastructure Investment Trust</t>
  </si>
  <si>
    <t>PGINVIT</t>
  </si>
  <si>
    <t>Sterling and Wilson Renewable Energy Ltd</t>
  </si>
  <si>
    <t>SWSOLAR</t>
  </si>
  <si>
    <t>Jaiprakash Power Ventures Ltd</t>
  </si>
  <si>
    <t>JPPOWER</t>
  </si>
  <si>
    <t>RedTape</t>
  </si>
  <si>
    <t>REDTAPE</t>
  </si>
  <si>
    <t>Safari Industries (India) Ltd</t>
  </si>
  <si>
    <t>SAFARI</t>
  </si>
  <si>
    <t>Eureka Forbes Ltd</t>
  </si>
  <si>
    <t>EUREKAFORB</t>
  </si>
  <si>
    <t>Household Appliances</t>
  </si>
  <si>
    <t>MMTC Ltd</t>
  </si>
  <si>
    <t>MMTC</t>
  </si>
  <si>
    <t>CEAT Ltd</t>
  </si>
  <si>
    <t>CEATLTD</t>
  </si>
  <si>
    <t>Craftsman Automation Ltd</t>
  </si>
  <si>
    <t>CRAFTSMAN</t>
  </si>
  <si>
    <t>Zee Entertainment Enterprises Ltd</t>
  </si>
  <si>
    <t>ZEEL</t>
  </si>
  <si>
    <t>Sanofi Consumer Healthcare India Ltd</t>
  </si>
  <si>
    <t>SANOFICONR</t>
  </si>
  <si>
    <t>Happiest Minds Technologies Ltd</t>
  </si>
  <si>
    <t>HAPPSTMNDS</t>
  </si>
  <si>
    <t>India Cements Ltd</t>
  </si>
  <si>
    <t>INDIACEM</t>
  </si>
  <si>
    <t>Westlife Foodworld Ltd</t>
  </si>
  <si>
    <t>WESTLIFE</t>
  </si>
  <si>
    <t>Can Fin Homes Ltd</t>
  </si>
  <si>
    <t>CANFINHOME</t>
  </si>
  <si>
    <t>Vesuvius India Ltd</t>
  </si>
  <si>
    <t>VESUVIUS</t>
  </si>
  <si>
    <t>RHI Magnesita India Ltd</t>
  </si>
  <si>
    <t>RHIM</t>
  </si>
  <si>
    <t>Balrampur Chini Mills Ltd</t>
  </si>
  <si>
    <t>BALRAMCHIN</t>
  </si>
  <si>
    <t>Aether Industries Ltd</t>
  </si>
  <si>
    <t>AETHER</t>
  </si>
  <si>
    <t>Bharat 22 ETF</t>
  </si>
  <si>
    <t>ICICIB22</t>
  </si>
  <si>
    <t>INOX India Ltd</t>
  </si>
  <si>
    <t>INOXINDIA</t>
  </si>
  <si>
    <t>Sea-Borne Tankers</t>
  </si>
  <si>
    <t>Vijaya Diagnostic Centre Ltd</t>
  </si>
  <si>
    <t>VIJAYA</t>
  </si>
  <si>
    <t>Bengal &amp; Assam Company Ltd</t>
  </si>
  <si>
    <t>BENGALASM</t>
  </si>
  <si>
    <t>Nippon India ETF Nifty Bank BeES</t>
  </si>
  <si>
    <t>BANKBEES</t>
  </si>
  <si>
    <t>Gujarat Mineral Development Corporation Ltd</t>
  </si>
  <si>
    <t>GMDCLTD</t>
  </si>
  <si>
    <t>Choice International Ltd</t>
  </si>
  <si>
    <t>CHOICEIN</t>
  </si>
  <si>
    <t>Jammu and Kashmir Bank Ltd</t>
  </si>
  <si>
    <t>J&amp;KBANK</t>
  </si>
  <si>
    <t>Metropolis Healthcare Ltd</t>
  </si>
  <si>
    <t>METROPOLIS</t>
  </si>
  <si>
    <t>Va Tech Wabag Ltd</t>
  </si>
  <si>
    <t>WABAG</t>
  </si>
  <si>
    <t>Water Management</t>
  </si>
  <si>
    <t>ELANTAS Beck India Ltd</t>
  </si>
  <si>
    <t>ELANTAS</t>
  </si>
  <si>
    <t>Jubilant Ingrevia Ltd</t>
  </si>
  <si>
    <t>JUBLINGREA</t>
  </si>
  <si>
    <t>Alok Industries Ltd</t>
  </si>
  <si>
    <t>ALOKINDS</t>
  </si>
  <si>
    <t>Reliance Infrastructure Ltd</t>
  </si>
  <si>
    <t>RELINFRA</t>
  </si>
  <si>
    <t>Happy Forgings Ltd</t>
  </si>
  <si>
    <t>HAPPYFORGE</t>
  </si>
  <si>
    <t>Auto, Truck &amp; Motorcycle Parts</t>
  </si>
  <si>
    <t>Engineers India Ltd</t>
  </si>
  <si>
    <t>ENGINERSIN</t>
  </si>
  <si>
    <t>Kirloskar Pneumatic Company Ltd</t>
  </si>
  <si>
    <t>KIRLPNU</t>
  </si>
  <si>
    <t>Mrs. Bectors Food Specialities Ltd</t>
  </si>
  <si>
    <t>BECTORFOOD</t>
  </si>
  <si>
    <t>JK Tyre &amp; Industries Ltd</t>
  </si>
  <si>
    <t>JKTYRE</t>
  </si>
  <si>
    <t>Raymond Ltd</t>
  </si>
  <si>
    <t>RAYMOND</t>
  </si>
  <si>
    <t>Alkyl Amines Chemicals Ltd</t>
  </si>
  <si>
    <t>ALKYLAMINE</t>
  </si>
  <si>
    <t>Intellect Design Arena Ltd</t>
  </si>
  <si>
    <t>INTELLECT</t>
  </si>
  <si>
    <t>Kirloskar Ferrous Industries Ltd</t>
  </si>
  <si>
    <t>KIRLFER</t>
  </si>
  <si>
    <t>Garware Hi-Tech Films Ltd</t>
  </si>
  <si>
    <t>GRWRHITECH</t>
  </si>
  <si>
    <t>Symphony Ltd</t>
  </si>
  <si>
    <t>SYMPHONY</t>
  </si>
  <si>
    <t>KPI Green Energy Ltd</t>
  </si>
  <si>
    <t>KPIGREEN</t>
  </si>
  <si>
    <t>Sammaan Capital Ltd</t>
  </si>
  <si>
    <t>SAMMAANCAP</t>
  </si>
  <si>
    <t>Sapphire Foods India Ltd</t>
  </si>
  <si>
    <t>SAPPHIRE</t>
  </si>
  <si>
    <t>Syrma SGS Technology Ltd</t>
  </si>
  <si>
    <t>SYRMA</t>
  </si>
  <si>
    <t>Brookfield India Real Estate Trust</t>
  </si>
  <si>
    <t>BIRET</t>
  </si>
  <si>
    <t>Jupiter Life Line Hospitals Ltd</t>
  </si>
  <si>
    <t>JLHL</t>
  </si>
  <si>
    <t>shipping corporation of India Ltd</t>
  </si>
  <si>
    <t>SCI</t>
  </si>
  <si>
    <t>Galaxy Surfactants Ltd</t>
  </si>
  <si>
    <t>GALAXYSURF</t>
  </si>
  <si>
    <t>Lemon Tree Hotels Ltd</t>
  </si>
  <si>
    <t>LEMONTREE</t>
  </si>
  <si>
    <t>Edelweiss Financial Services Ltd</t>
  </si>
  <si>
    <t>EDELWEISS</t>
  </si>
  <si>
    <t>Tanla Platforms Ltd</t>
  </si>
  <si>
    <t>TANLA</t>
  </si>
  <si>
    <t>India Grid Trust</t>
  </si>
  <si>
    <t>INDIGRID</t>
  </si>
  <si>
    <t>IIFL Capital Services Ltd</t>
  </si>
  <si>
    <t>IIFLSEC</t>
  </si>
  <si>
    <t>CE Info Systems Ltd</t>
  </si>
  <si>
    <t>MAPMYINDIA</t>
  </si>
  <si>
    <t>Quess Corp Ltd</t>
  </si>
  <si>
    <t>QUESS</t>
  </si>
  <si>
    <t>Employment Services</t>
  </si>
  <si>
    <t>Graphite India Ltd</t>
  </si>
  <si>
    <t>GRAPHITE</t>
  </si>
  <si>
    <t>ESAB India Ltd</t>
  </si>
  <si>
    <t>ESABINDIA</t>
  </si>
  <si>
    <t>RBL Bank Ltd</t>
  </si>
  <si>
    <t>RBLBANK</t>
  </si>
  <si>
    <t>Latent View Analytics Ltd</t>
  </si>
  <si>
    <t>LATENTVIEW</t>
  </si>
  <si>
    <t>Saregama India Ltd</t>
  </si>
  <si>
    <t>SAREGAMA</t>
  </si>
  <si>
    <t>Home First Finance Company India Ltd</t>
  </si>
  <si>
    <t>HOMEFIRST</t>
  </si>
  <si>
    <t>P N Gadgil Jewellers Ltd</t>
  </si>
  <si>
    <t>PNGJL</t>
  </si>
  <si>
    <t>Voltamp Transformers Ltd</t>
  </si>
  <si>
    <t>VOLTAMP</t>
  </si>
  <si>
    <t>Azad Engineering Ltd</t>
  </si>
  <si>
    <t>AZAD</t>
  </si>
  <si>
    <t>Isgec Heavy Engineering Ltd</t>
  </si>
  <si>
    <t>ISGEC</t>
  </si>
  <si>
    <t>Mastek Ltd</t>
  </si>
  <si>
    <t>MASTEK</t>
  </si>
  <si>
    <t>CCL Products (India) Ltd</t>
  </si>
  <si>
    <t>CCL</t>
  </si>
  <si>
    <t>Prism Johnson Ltd</t>
  </si>
  <si>
    <t>PRSMJOHNSN</t>
  </si>
  <si>
    <t>Black Box Ltd</t>
  </si>
  <si>
    <t>BBOX</t>
  </si>
  <si>
    <t>Just Dial Ltd</t>
  </si>
  <si>
    <t>JUSTDIAL</t>
  </si>
  <si>
    <t>Thomas Cook (India) Ltd</t>
  </si>
  <si>
    <t>THOMASCOOK</t>
  </si>
  <si>
    <t>Sansera Engineering Ltd</t>
  </si>
  <si>
    <t>SANSERA</t>
  </si>
  <si>
    <t>Blue Jet Healthcare Ltd</t>
  </si>
  <si>
    <t>BLUEJET</t>
  </si>
  <si>
    <t>Akums Drugs and Pharmaceuticals Ltd</t>
  </si>
  <si>
    <t>AKUMS</t>
  </si>
  <si>
    <t>Keystone Realtors Ltd</t>
  </si>
  <si>
    <t>RUSTOMJEE</t>
  </si>
  <si>
    <t>Force Motors Ltd</t>
  </si>
  <si>
    <t>FORCEMOT</t>
  </si>
  <si>
    <t>Cera Sanitaryware Ltd</t>
  </si>
  <si>
    <t>CERA</t>
  </si>
  <si>
    <t>Bajaj Electricals Ltd</t>
  </si>
  <si>
    <t>BAJAJELEC</t>
  </si>
  <si>
    <t>Arvind Ltd</t>
  </si>
  <si>
    <t>ARVIND</t>
  </si>
  <si>
    <t>SBFC Finance Ltd</t>
  </si>
  <si>
    <t>SBFC</t>
  </si>
  <si>
    <t>Shakti Pumps (India) Ltd</t>
  </si>
  <si>
    <t>SHAKTIPUMP</t>
  </si>
  <si>
    <t>Transport Corporation of India Ltd</t>
  </si>
  <si>
    <t>TCI</t>
  </si>
  <si>
    <t>Shriram Pistons &amp; Rings Ltd</t>
  </si>
  <si>
    <t>SHRIPISTON</t>
  </si>
  <si>
    <t>Electrosteel Castings Ltd</t>
  </si>
  <si>
    <t>ELECTCAST</t>
  </si>
  <si>
    <t>Route Mobile Ltd</t>
  </si>
  <si>
    <t>ROUTE</t>
  </si>
  <si>
    <t>ITD Cementation India Ltd</t>
  </si>
  <si>
    <t>ITDCEM</t>
  </si>
  <si>
    <t>Epigral Ltd</t>
  </si>
  <si>
    <t>EPIGRAL</t>
  </si>
  <si>
    <t>Allied Blenders and Distillers Ltd</t>
  </si>
  <si>
    <t>ABDL</t>
  </si>
  <si>
    <t>Time Technoplast Ltd</t>
  </si>
  <si>
    <t>TIMETECHNO</t>
  </si>
  <si>
    <t>Ganesh Housing Corp Ltd</t>
  </si>
  <si>
    <t>GANESHHOUC</t>
  </si>
  <si>
    <t>Sheela Foam Ltd</t>
  </si>
  <si>
    <t>SFL</t>
  </si>
  <si>
    <t>Home Furnishing</t>
  </si>
  <si>
    <t>Kotak Nifty Bank ETF</t>
  </si>
  <si>
    <t>BANKNIFTY1</t>
  </si>
  <si>
    <t>Valor Estate Ltd</t>
  </si>
  <si>
    <t>DBREALTY</t>
  </si>
  <si>
    <t>Chennai Petroleum Corporation Ltd</t>
  </si>
  <si>
    <t>CHENNPETRO</t>
  </si>
  <si>
    <t>Rashtriya Chemicals and Fertilizers Ltd</t>
  </si>
  <si>
    <t>RCF</t>
  </si>
  <si>
    <t>National Standard (India) Ltd</t>
  </si>
  <si>
    <t>NATIONSTD</t>
  </si>
  <si>
    <t>Procter &amp; Gamble Health Ltd</t>
  </si>
  <si>
    <t>PGHL</t>
  </si>
  <si>
    <t>Shilpa Medicare Ltd</t>
  </si>
  <si>
    <t>SHILPAMED</t>
  </si>
  <si>
    <t>Aurionpro Solutions Ltd</t>
  </si>
  <si>
    <t>AURIONPRO</t>
  </si>
  <si>
    <t>Shree Renuka Sugars Ltd</t>
  </si>
  <si>
    <t>RENUKA</t>
  </si>
  <si>
    <t>Insolation Energy Ltd</t>
  </si>
  <si>
    <t>INA</t>
  </si>
  <si>
    <t>Semiconductors</t>
  </si>
  <si>
    <t>KNR Constructions Ltd</t>
  </si>
  <si>
    <t>KNRCON</t>
  </si>
  <si>
    <t>Rattanindia Enterprises Ltd</t>
  </si>
  <si>
    <t>RTNINDIA</t>
  </si>
  <si>
    <t>Paradeep Phosphates Ltd</t>
  </si>
  <si>
    <t>PARADEEP</t>
  </si>
  <si>
    <t>EPL Ltd</t>
  </si>
  <si>
    <t>EPL</t>
  </si>
  <si>
    <t>Packaging</t>
  </si>
  <si>
    <t>Gujarat Pipavav Port Ltd</t>
  </si>
  <si>
    <t>GPPL</t>
  </si>
  <si>
    <t>Rategain Travel Technologies Ltd</t>
  </si>
  <si>
    <t>RATEGAIN</t>
  </si>
  <si>
    <t>MedPlus Health Services Ltd</t>
  </si>
  <si>
    <t>MEDPLUS</t>
  </si>
  <si>
    <t>HMT Ltd</t>
  </si>
  <si>
    <t>HMT</t>
  </si>
  <si>
    <t>Archean Chemical Industries Ltd</t>
  </si>
  <si>
    <t>ACI</t>
  </si>
  <si>
    <t>Campus Activewear Ltd</t>
  </si>
  <si>
    <t>CAMPUS</t>
  </si>
  <si>
    <t>Senco Gold Ltd</t>
  </si>
  <si>
    <t>SENCO</t>
  </si>
  <si>
    <t>SBI Nifty 50 ETF</t>
  </si>
  <si>
    <t>SETFNIF50</t>
  </si>
  <si>
    <t>BHARAT Bond ETF-April 2023-Growth</t>
  </si>
  <si>
    <t>EBBETF0423</t>
  </si>
  <si>
    <t>Debt</t>
  </si>
  <si>
    <t>Birla Corporation Ltd</t>
  </si>
  <si>
    <t>BIRLACORPN</t>
  </si>
  <si>
    <t>Ami Organics Ltd</t>
  </si>
  <si>
    <t>AMIORG</t>
  </si>
  <si>
    <t>Power Mech Projects Ltd</t>
  </si>
  <si>
    <t>POWERMECH</t>
  </si>
  <si>
    <t>Triveni Engineering and Industries Ltd</t>
  </si>
  <si>
    <t>TRIVENI</t>
  </si>
  <si>
    <t>Balu Forge Industries Ltd</t>
  </si>
  <si>
    <t>BALUFORGE</t>
  </si>
  <si>
    <t>JK Lakshmi Cement Ltd</t>
  </si>
  <si>
    <t>JKLAKSHMI</t>
  </si>
  <si>
    <t>ASK Automotive Ltd</t>
  </si>
  <si>
    <t>ASKAUTOLTD</t>
  </si>
  <si>
    <t>Kama Holdings Ltd</t>
  </si>
  <si>
    <t>KAMAHOLD</t>
  </si>
  <si>
    <t>Puravankara Ltd</t>
  </si>
  <si>
    <t>PURVA</t>
  </si>
  <si>
    <t>Gujarat Narmada Valley Fertilizers &amp; Chemicals Ltd</t>
  </si>
  <si>
    <t>GNFC</t>
  </si>
  <si>
    <t>Maharashtra Seamless Ltd</t>
  </si>
  <si>
    <t>MAHSEAMLES</t>
  </si>
  <si>
    <t>Lloyds Engineering Works Ltd</t>
  </si>
  <si>
    <t>LLOYDSENGG</t>
  </si>
  <si>
    <t>Religare Enterprises Ltd</t>
  </si>
  <si>
    <t>RELIGARE</t>
  </si>
  <si>
    <t>F D C Ltd</t>
  </si>
  <si>
    <t>FDC</t>
  </si>
  <si>
    <t>Anupam Rasayan India Ltd</t>
  </si>
  <si>
    <t>ANURAS</t>
  </si>
  <si>
    <t>Max Estates Ltd</t>
  </si>
  <si>
    <t>MAXESTATES</t>
  </si>
  <si>
    <t>HG Infra Engineering Ltd</t>
  </si>
  <si>
    <t>HGINFRA</t>
  </si>
  <si>
    <t>Texmaco Rail &amp; Engineering Ltd</t>
  </si>
  <si>
    <t>TEXRAIL</t>
  </si>
  <si>
    <t>TVS Supply Chain Solutions Ltd</t>
  </si>
  <si>
    <t>TVSSCS</t>
  </si>
  <si>
    <t>Avanti Feeds Ltd</t>
  </si>
  <si>
    <t>AVANTIFEED</t>
  </si>
  <si>
    <t>CMS Info Systems Ltd</t>
  </si>
  <si>
    <t>CMSINFO</t>
  </si>
  <si>
    <t>HEG Ltd</t>
  </si>
  <si>
    <t>HEG</t>
  </si>
  <si>
    <t>Garware Technical Fibres Ltd</t>
  </si>
  <si>
    <t>GARFIBRES</t>
  </si>
  <si>
    <t>Ion Exchange (India) Ltd</t>
  </si>
  <si>
    <t>IONEXCHANG</t>
  </si>
  <si>
    <t>Environmental Services</t>
  </si>
  <si>
    <t>Varroc Engineering Ltd</t>
  </si>
  <si>
    <t>VARROC</t>
  </si>
  <si>
    <t>PC Jeweller Ltd</t>
  </si>
  <si>
    <t>PCJEWELLER</t>
  </si>
  <si>
    <t>Gujarat State Fertilizers &amp; Chemicals Ltd</t>
  </si>
  <si>
    <t>GSFC</t>
  </si>
  <si>
    <t>Karnataka Bank Ltd</t>
  </si>
  <si>
    <t>KTKBANK</t>
  </si>
  <si>
    <t>PNC Infratech Ltd</t>
  </si>
  <si>
    <t>PNCINFRA</t>
  </si>
  <si>
    <t>Diamond Power Infrastructure Ltd</t>
  </si>
  <si>
    <t>DIACABS</t>
  </si>
  <si>
    <t>Chemplast Sanmar Ltd</t>
  </si>
  <si>
    <t>CHEMPLASTS</t>
  </si>
  <si>
    <t>Infibeam Avenues Ltd</t>
  </si>
  <si>
    <t>INFIBEAM</t>
  </si>
  <si>
    <t>Equinox India Developments Ltd</t>
  </si>
  <si>
    <t>EMBDL</t>
  </si>
  <si>
    <t>E2E Networks Ltd</t>
  </si>
  <si>
    <t>E2E</t>
  </si>
  <si>
    <t>Gallantt Ispat Ltd</t>
  </si>
  <si>
    <t>GALLANTT</t>
  </si>
  <si>
    <t>Protean eGov Technologies Ltd</t>
  </si>
  <si>
    <t>PROTEAN</t>
  </si>
  <si>
    <t>IT Consulting &amp; Other Services</t>
  </si>
  <si>
    <t>Arvind Fashions Ltd</t>
  </si>
  <si>
    <t>ARVINDFASN</t>
  </si>
  <si>
    <t>Star Cement Ltd</t>
  </si>
  <si>
    <t>STARCEMENT</t>
  </si>
  <si>
    <t>eMudhra Ltd</t>
  </si>
  <si>
    <t>EMUDHRA</t>
  </si>
  <si>
    <t>GMR Power and Urban Infra Ltd</t>
  </si>
  <si>
    <t>GMRP&amp;UI</t>
  </si>
  <si>
    <t>Mahindra Lifespace Developers Ltd</t>
  </si>
  <si>
    <t>MAHLIFE</t>
  </si>
  <si>
    <t>Orchid Pharma Ltd</t>
  </si>
  <si>
    <t>ORCHPHARMA</t>
  </si>
  <si>
    <t>Juniper Hotels Ltd</t>
  </si>
  <si>
    <t>JUNIPER</t>
  </si>
  <si>
    <t>V-mart Retail Ltd</t>
  </si>
  <si>
    <t>VMART</t>
  </si>
  <si>
    <t>Sunteck Realty Ltd</t>
  </si>
  <si>
    <t>SUNTECK</t>
  </si>
  <si>
    <t>Ethos Ltd</t>
  </si>
  <si>
    <t>ETHOSLTD</t>
  </si>
  <si>
    <t>Sandur Manganese and Iron Ores Ltd</t>
  </si>
  <si>
    <t>SANDUMA</t>
  </si>
  <si>
    <t>Mahindra Holidays and Resorts India Ltd</t>
  </si>
  <si>
    <t>MHRIL</t>
  </si>
  <si>
    <t>Indigo Paints Ltd</t>
  </si>
  <si>
    <t>INDIGOPNTS</t>
  </si>
  <si>
    <t>Astra Microwave Products Ltd</t>
  </si>
  <si>
    <t>ASTRAMICRO</t>
  </si>
  <si>
    <t>Equitas Small Finance Bank Ltd</t>
  </si>
  <si>
    <t>EQUITASBNK</t>
  </si>
  <si>
    <t>Spicejet Ltd</t>
  </si>
  <si>
    <t>SPICEJET</t>
  </si>
  <si>
    <t>PDS Limited</t>
  </si>
  <si>
    <t>PDSL</t>
  </si>
  <si>
    <t>Anup Engineering Ltd</t>
  </si>
  <si>
    <t>ANUP</t>
  </si>
  <si>
    <t>Nesco Ltd</t>
  </si>
  <si>
    <t>NESCO</t>
  </si>
  <si>
    <t>Sharda Cropchem Ltd</t>
  </si>
  <si>
    <t>SHARDACROP</t>
  </si>
  <si>
    <t>Laxmi Organic Industries Ltd</t>
  </si>
  <si>
    <t>LXCHEM</t>
  </si>
  <si>
    <t>RattanIndia Power Ltd</t>
  </si>
  <si>
    <t>RTNPOWER</t>
  </si>
  <si>
    <t>Dodla Dairy Ltd</t>
  </si>
  <si>
    <t>DODLA</t>
  </si>
  <si>
    <t>Nazara Technologies Ltd</t>
  </si>
  <si>
    <t>NAZARA</t>
  </si>
  <si>
    <t>Theme Parks &amp; Gaming</t>
  </si>
  <si>
    <t>Privi Speciality Chemicals Ltd</t>
  </si>
  <si>
    <t>PRIVISCL</t>
  </si>
  <si>
    <t>Tamilnad Mercantile Bank Ltd</t>
  </si>
  <si>
    <t>TMB</t>
  </si>
  <si>
    <t>Rajesh Exports Ltd</t>
  </si>
  <si>
    <t>RAJESHEXPO</t>
  </si>
  <si>
    <t>Responsive Industries Ltd</t>
  </si>
  <si>
    <t>RESPONIND</t>
  </si>
  <si>
    <t>Building Products - Granite</t>
  </si>
  <si>
    <t>India Shelter Finance Corporation Ltd</t>
  </si>
  <si>
    <t>INDIASHLTR</t>
  </si>
  <si>
    <t>Dhanuka Agritech Ltd</t>
  </si>
  <si>
    <t>DHANUKA</t>
  </si>
  <si>
    <t>Shoppers Stop Ltd</t>
  </si>
  <si>
    <t>SHOPERSTOP</t>
  </si>
  <si>
    <t>Orient Cement Ltd</t>
  </si>
  <si>
    <t>ORIENTCEM</t>
  </si>
  <si>
    <t>Sundaram Finance Holdings Ltd</t>
  </si>
  <si>
    <t>SUNDARMHLD</t>
  </si>
  <si>
    <t>Piccadily Agro Industries Ltd</t>
  </si>
  <si>
    <t>PICCADIL</t>
  </si>
  <si>
    <t>National Highways Infra Trust</t>
  </si>
  <si>
    <t>NHIT</t>
  </si>
  <si>
    <t>Indo Count Industries Ltd</t>
  </si>
  <si>
    <t>ICIL</t>
  </si>
  <si>
    <t>JK Paper Ltd</t>
  </si>
  <si>
    <t>JKPAPER</t>
  </si>
  <si>
    <t>Paper Products</t>
  </si>
  <si>
    <t>Surya Roshni Ltd</t>
  </si>
  <si>
    <t>SURYAROSNI</t>
  </si>
  <si>
    <t>Ahluwalia Contracts (India) Ltd</t>
  </si>
  <si>
    <t>AHLUCONT</t>
  </si>
  <si>
    <t>Dilip Buildcon Ltd</t>
  </si>
  <si>
    <t>DBL</t>
  </si>
  <si>
    <t>Pilani Investment And Industries Corporation Ltd</t>
  </si>
  <si>
    <t>PILANIINVS</t>
  </si>
  <si>
    <t>Kennametal India Ltd</t>
  </si>
  <si>
    <t>KENNAMET</t>
  </si>
  <si>
    <t>BHARAT Bond ETF-April 2030-Growth</t>
  </si>
  <si>
    <t>EBBETF0430</t>
  </si>
  <si>
    <t>V I P Industries Ltd</t>
  </si>
  <si>
    <t>VIPIND</t>
  </si>
  <si>
    <t>Greenlam Industries Ltd</t>
  </si>
  <si>
    <t>GREENLAM</t>
  </si>
  <si>
    <t>Building Products - Laminates</t>
  </si>
  <si>
    <t>Balaji Amines Ltd</t>
  </si>
  <si>
    <t>BALAMINES</t>
  </si>
  <si>
    <t>Ujjivan Small Finance Bank Ltd</t>
  </si>
  <si>
    <t>UJJIVANSFB</t>
  </si>
  <si>
    <t>Healthcare Global Enterprises Ltd</t>
  </si>
  <si>
    <t>HCG</t>
  </si>
  <si>
    <t>Tilaknagar Industries Ltd</t>
  </si>
  <si>
    <t>TI</t>
  </si>
  <si>
    <t>BHARAT Bond ETF-April 2032</t>
  </si>
  <si>
    <t>BBETF0432</t>
  </si>
  <si>
    <t>Bansal Wire Industries Ltd</t>
  </si>
  <si>
    <t>BANSALWIRE</t>
  </si>
  <si>
    <t>Ashoka Buildcon Ltd</t>
  </si>
  <si>
    <t>ASHOKA</t>
  </si>
  <si>
    <t>Sudarshan Chemical Industries Ltd</t>
  </si>
  <si>
    <t>SUDARSCHEM</t>
  </si>
  <si>
    <t>Man Infraconstruction Ltd</t>
  </si>
  <si>
    <t>MANINFRA</t>
  </si>
  <si>
    <t>Sun Pharma Advanced Research Co Ltd</t>
  </si>
  <si>
    <t>SPARC</t>
  </si>
  <si>
    <t>Skipper Ltd</t>
  </si>
  <si>
    <t>SKIPPER</t>
  </si>
  <si>
    <t>Kesoram Industries Ltd</t>
  </si>
  <si>
    <t>KESORAMIND</t>
  </si>
  <si>
    <t>TD Power Systems Ltd</t>
  </si>
  <si>
    <t>TDPOWERSYS</t>
  </si>
  <si>
    <t>IFB Industries Ltd</t>
  </si>
  <si>
    <t>IFBIND</t>
  </si>
  <si>
    <t>Refex Industries Ltd</t>
  </si>
  <si>
    <t>REFEX</t>
  </si>
  <si>
    <t>India Infrastructure Trust</t>
  </si>
  <si>
    <t>INFRATRUST</t>
  </si>
  <si>
    <t>KRBL Ltd</t>
  </si>
  <si>
    <t>KRBL</t>
  </si>
  <si>
    <t>Unichem Laboratories Ltd</t>
  </si>
  <si>
    <t>UNICHEMLAB</t>
  </si>
  <si>
    <t>Indinfravit Trust</t>
  </si>
  <si>
    <t>INTERISE</t>
  </si>
  <si>
    <t>Welspun Enterprises Ltd</t>
  </si>
  <si>
    <t>WELENT</t>
  </si>
  <si>
    <t>Ujaas Energy Ltd</t>
  </si>
  <si>
    <t>UEL</t>
  </si>
  <si>
    <t>Suprajit Engineering Ltd</t>
  </si>
  <si>
    <t>SUPRAJIT</t>
  </si>
  <si>
    <t>Hindustan Foods Ltd</t>
  </si>
  <si>
    <t>HNDFDS</t>
  </si>
  <si>
    <t>Manorama Industries Ltd</t>
  </si>
  <si>
    <t>MANORAMA</t>
  </si>
  <si>
    <t>Bondada Engineering Ltd</t>
  </si>
  <si>
    <t>BONDADA</t>
  </si>
  <si>
    <t>Lloyds Enterprises Ltd</t>
  </si>
  <si>
    <t>LLOYDSENT</t>
  </si>
  <si>
    <t>Trading Companies &amp; Distributors</t>
  </si>
  <si>
    <t>Gabriel India Ltd</t>
  </si>
  <si>
    <t>GABRIEL</t>
  </si>
  <si>
    <t>ICRA Ltd</t>
  </si>
  <si>
    <t>ICRA</t>
  </si>
  <si>
    <t>Moil Ltd</t>
  </si>
  <si>
    <t>MOIL</t>
  </si>
  <si>
    <t>Mining - Manganese</t>
  </si>
  <si>
    <t>Entero Healthcare Solutions Ltd</t>
  </si>
  <si>
    <t>ENTERO</t>
  </si>
  <si>
    <t>Share India Securities Ltd</t>
  </si>
  <si>
    <t>SHAREINDIA</t>
  </si>
  <si>
    <t>Gokaldas Exports Ltd</t>
  </si>
  <si>
    <t>GOKEX</t>
  </si>
  <si>
    <t>Mishra Dhatu Nigam Ltd</t>
  </si>
  <si>
    <t>MIDHANI</t>
  </si>
  <si>
    <t>Banco Products (India) Ltd</t>
  </si>
  <si>
    <t>BANCOINDIA</t>
  </si>
  <si>
    <t>Niit Learning Systems Ltd</t>
  </si>
  <si>
    <t>NIITMTS</t>
  </si>
  <si>
    <t>Education Services</t>
  </si>
  <si>
    <t>Rallis India Ltd</t>
  </si>
  <si>
    <t>RALLIS</t>
  </si>
  <si>
    <t>Hindustan Construction Company Ltd</t>
  </si>
  <si>
    <t>HCC</t>
  </si>
  <si>
    <t>Tarc Ltd</t>
  </si>
  <si>
    <t>TARC</t>
  </si>
  <si>
    <t>AGI Greenpac Ltd</t>
  </si>
  <si>
    <t>AGI</t>
  </si>
  <si>
    <t>Aarti Pharmalabs Ltd</t>
  </si>
  <si>
    <t>AARTIPHARM</t>
  </si>
  <si>
    <t>Ganesha Ecosphere Ltd</t>
  </si>
  <si>
    <t>GANECOS</t>
  </si>
  <si>
    <t>Go Fashion (India) Ltd</t>
  </si>
  <si>
    <t>GOCOLORS</t>
  </si>
  <si>
    <t>Aditya Vision Ltd</t>
  </si>
  <si>
    <t>AVL</t>
  </si>
  <si>
    <t>Retail - Speciality</t>
  </si>
  <si>
    <t>South Indian Bank Ltd</t>
  </si>
  <si>
    <t>SOUTHBANK</t>
  </si>
  <si>
    <t>Sharda Motor Industries Ltd</t>
  </si>
  <si>
    <t>SHARDAMOTR</t>
  </si>
  <si>
    <t>Borosil Renewables Ltd</t>
  </si>
  <si>
    <t>BORORENEW</t>
  </si>
  <si>
    <t>Housewares</t>
  </si>
  <si>
    <t>Sterlite Technologies Ltd</t>
  </si>
  <si>
    <t>STLTECH</t>
  </si>
  <si>
    <t>Gujarat Alkalies And Chemicals Ltd</t>
  </si>
  <si>
    <t>GUJALKALI</t>
  </si>
  <si>
    <t>Gopal Snacks Ltd</t>
  </si>
  <si>
    <t>GOPAL</t>
  </si>
  <si>
    <t>R Systems International Ltd</t>
  </si>
  <si>
    <t>RSYSTEMS</t>
  </si>
  <si>
    <t>Technocraft Industries (India) Ltd</t>
  </si>
  <si>
    <t>TIIL</t>
  </si>
  <si>
    <t>Network People Services Technologies Ltd</t>
  </si>
  <si>
    <t>NPST</t>
  </si>
  <si>
    <t>Innova Captab Ltd</t>
  </si>
  <si>
    <t>INNOVACAP</t>
  </si>
  <si>
    <t>Jindal Worldwide Ltd</t>
  </si>
  <si>
    <t>JINDWORLD</t>
  </si>
  <si>
    <t>Cartrade Tech Ltd</t>
  </si>
  <si>
    <t>CARTRADE</t>
  </si>
  <si>
    <t>Le Travenues Technology Ltd</t>
  </si>
  <si>
    <t>IXIGO</t>
  </si>
  <si>
    <t>GMM Pfaudler Ltd</t>
  </si>
  <si>
    <t>GMMPFAUDLR</t>
  </si>
  <si>
    <t>Gujarat Ambuja Exports Ltd</t>
  </si>
  <si>
    <t>GAEL</t>
  </si>
  <si>
    <t>Lux Industries Ltd</t>
  </si>
  <si>
    <t>LUXIND</t>
  </si>
  <si>
    <t>Pricol Ltd</t>
  </si>
  <si>
    <t>PRICOLLTD</t>
  </si>
  <si>
    <t>Kovai Medical Center and Hospital Ltd</t>
  </si>
  <si>
    <t>KOVAI</t>
  </si>
  <si>
    <t>SIS Ltd</t>
  </si>
  <si>
    <t>SIS</t>
  </si>
  <si>
    <t>Inox Green Energy Services Ltd</t>
  </si>
  <si>
    <t>INOXGREEN</t>
  </si>
  <si>
    <t>Rolex Rings Ltd</t>
  </si>
  <si>
    <t>ROLEXRINGS</t>
  </si>
  <si>
    <t>Shilchar Technologies Ltd</t>
  </si>
  <si>
    <t>SHILCTECH</t>
  </si>
  <si>
    <t>GHCL Ltd</t>
  </si>
  <si>
    <t>GHCL</t>
  </si>
  <si>
    <t>Optiemus Infracom Ltd</t>
  </si>
  <si>
    <t>OPTIEMUS</t>
  </si>
  <si>
    <t>Elcid Investments Ltd</t>
  </si>
  <si>
    <t>ELCIDIN</t>
  </si>
  <si>
    <t>WPIL Ltd</t>
  </si>
  <si>
    <t>WPIL</t>
  </si>
  <si>
    <t>Gulf Oil Lubricants India Ltd</t>
  </si>
  <si>
    <t>GULFOILLUB</t>
  </si>
  <si>
    <t>National Fertilizers Ltd</t>
  </si>
  <si>
    <t>NFL</t>
  </si>
  <si>
    <t>Easy Trip Planners Ltd</t>
  </si>
  <si>
    <t>EASEMYTRIP</t>
  </si>
  <si>
    <t>MAS Financial Services Ltd</t>
  </si>
  <si>
    <t>MASFIN</t>
  </si>
  <si>
    <t>Johnson Controls-Hitachi Air Conditioning India Ltd</t>
  </si>
  <si>
    <t>JCHAC</t>
  </si>
  <si>
    <t>VST Industries Ltd</t>
  </si>
  <si>
    <t>VSTIND</t>
  </si>
  <si>
    <t>Ceigall India Ltd</t>
  </si>
  <si>
    <t>CEIGALL</t>
  </si>
  <si>
    <t>Allcargo Logistics Ltd</t>
  </si>
  <si>
    <t>ALLCARGO</t>
  </si>
  <si>
    <t>J Kumar Infraprojects Ltd</t>
  </si>
  <si>
    <t>JKIL</t>
  </si>
  <si>
    <t>Jai Corp Ltd</t>
  </si>
  <si>
    <t>JAICORPLTD</t>
  </si>
  <si>
    <t>Neogen Chemicals Ltd</t>
  </si>
  <si>
    <t>NEOGEN</t>
  </si>
  <si>
    <t>Yatharth Hospital &amp; Trauma Care Services Ltd</t>
  </si>
  <si>
    <t>YATHARTH</t>
  </si>
  <si>
    <t>DB Corp Ltd</t>
  </si>
  <si>
    <t>DBCORP</t>
  </si>
  <si>
    <t>Publishing</t>
  </si>
  <si>
    <t>Shaily Engineering Plastics Ltd</t>
  </si>
  <si>
    <t>SHAILY</t>
  </si>
  <si>
    <t>Zaggle Prepaid Ocean Services Ltd</t>
  </si>
  <si>
    <t>ZAGGLE</t>
  </si>
  <si>
    <t>Supriya Lifescience Ltd</t>
  </si>
  <si>
    <t>SUPRIYA</t>
  </si>
  <si>
    <t>Thyrocare Technologies Ltd</t>
  </si>
  <si>
    <t>THYROCARE</t>
  </si>
  <si>
    <t>Websol Energy System Ltd</t>
  </si>
  <si>
    <t>WEBELSOLAR</t>
  </si>
  <si>
    <t>Thangamayil Jewellery Ltd</t>
  </si>
  <si>
    <t>THANGAMAYL</t>
  </si>
  <si>
    <t>Nippon India ETF Gold BeES</t>
  </si>
  <si>
    <t>GOLDBEES</t>
  </si>
  <si>
    <t>Gold</t>
  </si>
  <si>
    <t>Avalon Technologies Ltd</t>
  </si>
  <si>
    <t>AVALON</t>
  </si>
  <si>
    <t>India Tourism Development Corp Ltd</t>
  </si>
  <si>
    <t>ITDC</t>
  </si>
  <si>
    <t>CSB Bank Ltd</t>
  </si>
  <si>
    <t>CSBBANK</t>
  </si>
  <si>
    <t>Awfis Space Solutions Ltd</t>
  </si>
  <si>
    <t>AWFIS</t>
  </si>
  <si>
    <t>Sundaram Clayton Ltd</t>
  </si>
  <si>
    <t>SUNCLAY</t>
  </si>
  <si>
    <t>Rain Industries Ltd</t>
  </si>
  <si>
    <t>RAIN</t>
  </si>
  <si>
    <t>Cyient DLM Ltd</t>
  </si>
  <si>
    <t>CYIENTDLM</t>
  </si>
  <si>
    <t>Borosil Ltd</t>
  </si>
  <si>
    <t>BOROLTD</t>
  </si>
  <si>
    <t>Hikal Ltd</t>
  </si>
  <si>
    <t>HIKAL</t>
  </si>
  <si>
    <t>PTC India Ltd</t>
  </si>
  <si>
    <t>PTC</t>
  </si>
  <si>
    <t>Heidelbergcement India Ltd</t>
  </si>
  <si>
    <t>HEIDELBERG</t>
  </si>
  <si>
    <t>Prince Pipes and Fittings Ltd</t>
  </si>
  <si>
    <t>PRINCEPIPE</t>
  </si>
  <si>
    <t>MTAR Technologies Ltd</t>
  </si>
  <si>
    <t>MTARTECH</t>
  </si>
  <si>
    <t>Orient Electric Ltd</t>
  </si>
  <si>
    <t>ORIENTELEC</t>
  </si>
  <si>
    <t>SeQuent Scientific Ltd</t>
  </si>
  <si>
    <t>SEQUENT</t>
  </si>
  <si>
    <t>Sky Gold Ltd</t>
  </si>
  <si>
    <t>SKYGOLD</t>
  </si>
  <si>
    <t>Dynamatic Technologies Ltd</t>
  </si>
  <si>
    <t>DYNAMATECH</t>
  </si>
  <si>
    <t>Grauer And Weil (India) Ltd</t>
  </si>
  <si>
    <t>GRAUWEIL</t>
  </si>
  <si>
    <t>Kirloskar Industries Ltd</t>
  </si>
  <si>
    <t>KIRLOSIND</t>
  </si>
  <si>
    <t>Gokul Agro Resources Ltd</t>
  </si>
  <si>
    <t>GOKULAGRO</t>
  </si>
  <si>
    <t>Wonderla Holidays Ltd</t>
  </si>
  <si>
    <t>WONDERLA</t>
  </si>
  <si>
    <t>Magellanic Cloud Ltd</t>
  </si>
  <si>
    <t>MCLOUD</t>
  </si>
  <si>
    <t>Hemisphere Properties India Ltd</t>
  </si>
  <si>
    <t>HEMIPROP</t>
  </si>
  <si>
    <t>Pitti Engineering Ltd</t>
  </si>
  <si>
    <t>PITTIENG</t>
  </si>
  <si>
    <t>Bharat Rasayan Ltd</t>
  </si>
  <si>
    <t>BHARATRAS</t>
  </si>
  <si>
    <t>Pearl Global Industries Ltd</t>
  </si>
  <si>
    <t>PGIL</t>
  </si>
  <si>
    <t>TeamLease Services Ltd</t>
  </si>
  <si>
    <t>TEAMLEASE</t>
  </si>
  <si>
    <t>VRL Logistics Ltd</t>
  </si>
  <si>
    <t>VRLLOG</t>
  </si>
  <si>
    <t>Tinplate Company of India Ltd</t>
  </si>
  <si>
    <t>TINPLATE</t>
  </si>
  <si>
    <t>Jeena Sikho Lifecare Ltd</t>
  </si>
  <si>
    <t>JSLL</t>
  </si>
  <si>
    <t>Orissa Minerals Development Company Ltd</t>
  </si>
  <si>
    <t>ORISSAMINE</t>
  </si>
  <si>
    <t>Vaibhav Global Ltd</t>
  </si>
  <si>
    <t>VAIBHAVGBL</t>
  </si>
  <si>
    <t>Hawkins Cookers Ltd</t>
  </si>
  <si>
    <t>HAWKINCOOK</t>
  </si>
  <si>
    <t>Gufic Biosciences Ltd</t>
  </si>
  <si>
    <t>GUFICBIO</t>
  </si>
  <si>
    <t>Nippon India ETF Nifty 50 BeES</t>
  </si>
  <si>
    <t>NIFTYBEES</t>
  </si>
  <si>
    <t>Oriana Power Ltd</t>
  </si>
  <si>
    <t>ORIANA</t>
  </si>
  <si>
    <t>Marsons Ltd</t>
  </si>
  <si>
    <t>MARSONS</t>
  </si>
  <si>
    <t>Heritage Foods Ltd</t>
  </si>
  <si>
    <t>HERITGFOOD</t>
  </si>
  <si>
    <t>Nocil Ltd</t>
  </si>
  <si>
    <t>NOCIL</t>
  </si>
  <si>
    <t>Rossari Biotech Ltd</t>
  </si>
  <si>
    <t>ROSSARI</t>
  </si>
  <si>
    <t>Kaveri Seed Company Ltd</t>
  </si>
  <si>
    <t>KSCL</t>
  </si>
  <si>
    <t>Seeds</t>
  </si>
  <si>
    <t>Harsha Engineers International Ltd</t>
  </si>
  <si>
    <t>HARSHA</t>
  </si>
  <si>
    <t>Rajoo Engineers Ltd</t>
  </si>
  <si>
    <t>RAJOOENG</t>
  </si>
  <si>
    <t>Jain Irrigation Systems Ltd</t>
  </si>
  <si>
    <t>JISLJALEQS</t>
  </si>
  <si>
    <t>Agricultural &amp; Farm Machinery</t>
  </si>
  <si>
    <t>SG Mart Ltd</t>
  </si>
  <si>
    <t>SGMART</t>
  </si>
  <si>
    <t>Renewable Electricity</t>
  </si>
  <si>
    <t>Bannari Amman Sugars Ltd</t>
  </si>
  <si>
    <t>BANARISUG</t>
  </si>
  <si>
    <t>Jana Small Finance Bank Ltd</t>
  </si>
  <si>
    <t>JSFB</t>
  </si>
  <si>
    <t>Aarti Drugs Ltd</t>
  </si>
  <si>
    <t>AARTIDRUGS</t>
  </si>
  <si>
    <t>CARE Ratings Ltd</t>
  </si>
  <si>
    <t>CARERATING</t>
  </si>
  <si>
    <t>Bombay Dyeing and Mfg Co Ltd</t>
  </si>
  <si>
    <t>BOMDYEING</t>
  </si>
  <si>
    <t>Bharat Bijlee Ltd</t>
  </si>
  <si>
    <t>BBL</t>
  </si>
  <si>
    <t>Advanced Enzyme Technologies Ltd</t>
  </si>
  <si>
    <t>ADVENZYMES</t>
  </si>
  <si>
    <t>Restaurant Brands Asia Ltd</t>
  </si>
  <si>
    <t>RBA</t>
  </si>
  <si>
    <t>Nalwa Sons Investments Ltd</t>
  </si>
  <si>
    <t>NSIL</t>
  </si>
  <si>
    <t>EMS Ltd</t>
  </si>
  <si>
    <t>EMSLIMITED</t>
  </si>
  <si>
    <t>Moschip Technologies Ltd</t>
  </si>
  <si>
    <t>MOSCHIP</t>
  </si>
  <si>
    <t>Epack Durable Ltd</t>
  </si>
  <si>
    <t>EPACK</t>
  </si>
  <si>
    <t>Solara Active Pharma Sciences Ltd</t>
  </si>
  <si>
    <t>SOLARA</t>
  </si>
  <si>
    <t>Gateway Distriparks Ltd</t>
  </si>
  <si>
    <t>GATEWAY</t>
  </si>
  <si>
    <t>LS Industries Ltd</t>
  </si>
  <si>
    <t>LSIND</t>
  </si>
  <si>
    <t>Greenpanel Industries Ltd</t>
  </si>
  <si>
    <t>GREENPANEL</t>
  </si>
  <si>
    <t>Styrenix Performance Materials Ltd</t>
  </si>
  <si>
    <t>STYRENIX</t>
  </si>
  <si>
    <t>Jamna Auto Industries Ltd</t>
  </si>
  <si>
    <t>JAMNAAUTO</t>
  </si>
  <si>
    <t>Medi Assist Healthcare Services Ltd</t>
  </si>
  <si>
    <t>MEDIASSIST</t>
  </si>
  <si>
    <t>Morepen Laboratories Ltd</t>
  </si>
  <si>
    <t>MOREPENLAB</t>
  </si>
  <si>
    <t>Patel Engineering Ltd</t>
  </si>
  <si>
    <t>PATELENG</t>
  </si>
  <si>
    <t>Avantel Ltd</t>
  </si>
  <si>
    <t>AVANTEL</t>
  </si>
  <si>
    <t>JTEKT India Ltd</t>
  </si>
  <si>
    <t>JTEKTINDIA</t>
  </si>
  <si>
    <t>MSTC Ltd</t>
  </si>
  <si>
    <t>MSTCLTD</t>
  </si>
  <si>
    <t>Sri Adhikari Brothers Television Network Ltd</t>
  </si>
  <si>
    <t>SABTNL</t>
  </si>
  <si>
    <t>Bhagiradha Chemicals and Industries Ltd</t>
  </si>
  <si>
    <t>BHAGCHEM</t>
  </si>
  <si>
    <t>Shrem InvIT</t>
  </si>
  <si>
    <t>SHREMINVIT</t>
  </si>
  <si>
    <t>KRN Heat Exchanger and Refrigeration Ltd</t>
  </si>
  <si>
    <t>KRN</t>
  </si>
  <si>
    <t>Kitex Garments Ltd</t>
  </si>
  <si>
    <t>KITEX</t>
  </si>
  <si>
    <t>Uflex Ltd</t>
  </si>
  <si>
    <t>UFLEX</t>
  </si>
  <si>
    <t>Greenply Industries Ltd</t>
  </si>
  <si>
    <t>GREENPLY</t>
  </si>
  <si>
    <t>Subros Ltd</t>
  </si>
  <si>
    <t>SUBROS</t>
  </si>
  <si>
    <t>LG Balakrishnan &amp; Bros Ltd</t>
  </si>
  <si>
    <t>LGBBROSLTD</t>
  </si>
  <si>
    <t>Utkarsh Small Finance Bank Ltd</t>
  </si>
  <si>
    <t>UTKARSHBNK</t>
  </si>
  <si>
    <t>Fineotex Chemical Ltd</t>
  </si>
  <si>
    <t>FCL</t>
  </si>
  <si>
    <t>V2 Retail Ltd</t>
  </si>
  <si>
    <t>V2RETAIL</t>
  </si>
  <si>
    <t>Indian Metals and Ferro Alloys Ltd</t>
  </si>
  <si>
    <t>IMFA</t>
  </si>
  <si>
    <t>Samhi Hotels Ltd</t>
  </si>
  <si>
    <t>SAMHI</t>
  </si>
  <si>
    <t>Shanthi Gears Ltd</t>
  </si>
  <si>
    <t>SHANTIGEAR</t>
  </si>
  <si>
    <t>Arvind Smartspaces Ltd</t>
  </si>
  <si>
    <t>ARVSMART</t>
  </si>
  <si>
    <t>Jayaswal Neco Industries Ltd</t>
  </si>
  <si>
    <t>JAYNECOIND</t>
  </si>
  <si>
    <t>Paras Defence and Space Technologies Ltd</t>
  </si>
  <si>
    <t>PARAS</t>
  </si>
  <si>
    <t>Bajaj Hindusthan Sugar Ltd</t>
  </si>
  <si>
    <t>BAJAJHIND</t>
  </si>
  <si>
    <t>Fiem Industries Ltd</t>
  </si>
  <si>
    <t>FIEMIND</t>
  </si>
  <si>
    <t>Prime Focus Ltd</t>
  </si>
  <si>
    <t>PFOCUS</t>
  </si>
  <si>
    <t>Animation</t>
  </si>
  <si>
    <t>S H Kelkar and Company Ltd</t>
  </si>
  <si>
    <t>SHK</t>
  </si>
  <si>
    <t>Paisalo Digital Ltd</t>
  </si>
  <si>
    <t>PAISALO</t>
  </si>
  <si>
    <t>Servotech Power Systems Ltd</t>
  </si>
  <si>
    <t>SERVOTECH</t>
  </si>
  <si>
    <t>VST Tillers Tractors Ltd</t>
  </si>
  <si>
    <t>VSTTILLERS</t>
  </si>
  <si>
    <t>JTL Industries Ltd</t>
  </si>
  <si>
    <t>JTLIND</t>
  </si>
  <si>
    <t>Artemis Medicare Services Ltd</t>
  </si>
  <si>
    <t>ARTEMISMED</t>
  </si>
  <si>
    <t>Northern ARC Capital Ltd</t>
  </si>
  <si>
    <t>NORTHARC</t>
  </si>
  <si>
    <t>Imagicaaworld Entertainment Ltd</t>
  </si>
  <si>
    <t>IMAGICAA</t>
  </si>
  <si>
    <t>Ramky Infrastructure Ltd</t>
  </si>
  <si>
    <t>RAMKY</t>
  </si>
  <si>
    <t>Indraprastha Medical Corporation Ltd</t>
  </si>
  <si>
    <t>INDRAMEDCO</t>
  </si>
  <si>
    <t>Stylam Industries Ltd</t>
  </si>
  <si>
    <t>STYLAMIND</t>
  </si>
  <si>
    <t>Greaves Cotton Ltd</t>
  </si>
  <si>
    <t>GREAVESCOT</t>
  </si>
  <si>
    <t>Polyplex Corp Ltd</t>
  </si>
  <si>
    <t>POLYPLEX</t>
  </si>
  <si>
    <t>Raghav Productivity Enhancers Ltd</t>
  </si>
  <si>
    <t>RPEL</t>
  </si>
  <si>
    <t>Cigniti Technologies Ltd</t>
  </si>
  <si>
    <t>CIGNITITEC</t>
  </si>
  <si>
    <t>SEPC Ltd</t>
  </si>
  <si>
    <t>SEPC</t>
  </si>
  <si>
    <t>IRB InvIT Fund</t>
  </si>
  <si>
    <t>IRBINVIT</t>
  </si>
  <si>
    <t>Motilal Oswal NASDAQ 100 ETF</t>
  </si>
  <si>
    <t>MON100</t>
  </si>
  <si>
    <t>Kewal Kiran Clothing Ltd</t>
  </si>
  <si>
    <t>KKCL</t>
  </si>
  <si>
    <t>D P Abhushan Ltd</t>
  </si>
  <si>
    <t>DPABHUSHAN</t>
  </si>
  <si>
    <t>Nirlon Ltd</t>
  </si>
  <si>
    <t>NIRLON</t>
  </si>
  <si>
    <t>Exicom Tele-Systems Ltd</t>
  </si>
  <si>
    <t>EXICOM</t>
  </si>
  <si>
    <t>Dhani Services Ltd</t>
  </si>
  <si>
    <t>DHANI</t>
  </si>
  <si>
    <t>TCNS Clothing Co Ltd</t>
  </si>
  <si>
    <t>TCNSBRANDS</t>
  </si>
  <si>
    <t>Balmer Lawrie and Company Ltd</t>
  </si>
  <si>
    <t>BALMLAWRIE</t>
  </si>
  <si>
    <t>Fedbank Financial Services Ltd</t>
  </si>
  <si>
    <t>FEDFINA</t>
  </si>
  <si>
    <t>La Opala R G Ltd</t>
  </si>
  <si>
    <t>LAOPALA</t>
  </si>
  <si>
    <t>Hubtown Ltd</t>
  </si>
  <si>
    <t>HUBTOWN</t>
  </si>
  <si>
    <t>SJS Enterprises Ltd</t>
  </si>
  <si>
    <t>SJS</t>
  </si>
  <si>
    <t>West Coast Paper Mills Ltd</t>
  </si>
  <si>
    <t>WSTCSTPAPR</t>
  </si>
  <si>
    <t>India Glycols Ltd</t>
  </si>
  <si>
    <t>INDIAGLYCO</t>
  </si>
  <si>
    <t>Summit Securities Ltd</t>
  </si>
  <si>
    <t>SUMMITSEC</t>
  </si>
  <si>
    <t>K.P. Energy Ltd</t>
  </si>
  <si>
    <t>KPEL</t>
  </si>
  <si>
    <t>RPG Life Sciences Limited</t>
  </si>
  <si>
    <t>RPGLIFE</t>
  </si>
  <si>
    <t>Sunflag Iron and Steel Co Ltd</t>
  </si>
  <si>
    <t>SUNFLAG</t>
  </si>
  <si>
    <t>DCB Bank Ltd</t>
  </si>
  <si>
    <t>DCBBANK</t>
  </si>
  <si>
    <t>IndoStar Capital Finance Ltd</t>
  </si>
  <si>
    <t>INDOSTAR</t>
  </si>
  <si>
    <t>Kingfa Science and Technology (India) Ltd</t>
  </si>
  <si>
    <t>KINGFA</t>
  </si>
  <si>
    <t>Honda India Power Products Ltd</t>
  </si>
  <si>
    <t>HONDAPOWER</t>
  </si>
  <si>
    <t>Lumax AutoTechnologies Ltd</t>
  </si>
  <si>
    <t>LUMAXTECH</t>
  </si>
  <si>
    <t>BF Utilities Ltd</t>
  </si>
  <si>
    <t>BFUTILITIE</t>
  </si>
  <si>
    <t>MPS Ltd</t>
  </si>
  <si>
    <t>MPSLTD</t>
  </si>
  <si>
    <t>Jindal Poly Films Ltd</t>
  </si>
  <si>
    <t>JINDALPOLY</t>
  </si>
  <si>
    <t>Shivalik Bimetal Controls Ltd</t>
  </si>
  <si>
    <t>SBCL</t>
  </si>
  <si>
    <t>Sindhu Trade Links Ltd</t>
  </si>
  <si>
    <t>SINDHUTRAD</t>
  </si>
  <si>
    <t>Swaraj Engines Ltd</t>
  </si>
  <si>
    <t>SWARAJENG</t>
  </si>
  <si>
    <t>Hi-Tech Pipes Ltd</t>
  </si>
  <si>
    <t>HITECH</t>
  </si>
  <si>
    <t>Vishnu Prakash R Punglia Ltd</t>
  </si>
  <si>
    <t>VPRPL</t>
  </si>
  <si>
    <t>Venus Pipes and Tubes Ltd</t>
  </si>
  <si>
    <t>VENUSPIPES</t>
  </si>
  <si>
    <t>DCX Systems Ltd</t>
  </si>
  <si>
    <t>DCXINDIA</t>
  </si>
  <si>
    <t>KDDL Ltd</t>
  </si>
  <si>
    <t>KDDL</t>
  </si>
  <si>
    <t>JNK India Ltd</t>
  </si>
  <si>
    <t>JNKINDIA</t>
  </si>
  <si>
    <t>Dalmia Bharat Sugar and Industries Ltd</t>
  </si>
  <si>
    <t>DALMIASUG</t>
  </si>
  <si>
    <t>Eraaya Lifespaces Ltd</t>
  </si>
  <si>
    <t>ERAAYA</t>
  </si>
  <si>
    <t>Fischer Medical Ventures Ltd</t>
  </si>
  <si>
    <t>FISCHER</t>
  </si>
  <si>
    <t>Hinduja Global Solutions Ltd</t>
  </si>
  <si>
    <t>HGS</t>
  </si>
  <si>
    <t>Savita Oil Technologies Ltd</t>
  </si>
  <si>
    <t>SOTL</t>
  </si>
  <si>
    <t>Goldiam International Ltd</t>
  </si>
  <si>
    <t>GOLDIAM</t>
  </si>
  <si>
    <t>Sula Vineyards Ltd</t>
  </si>
  <si>
    <t>SULA</t>
  </si>
  <si>
    <t>Kalyani Steels Ltd</t>
  </si>
  <si>
    <t>KSL</t>
  </si>
  <si>
    <t>Dishman Carbogen Amcis Ltd</t>
  </si>
  <si>
    <t>DCAL</t>
  </si>
  <si>
    <t>Alembic Ltd</t>
  </si>
  <si>
    <t>ALEMBICLTD</t>
  </si>
  <si>
    <t>TCI Express Ltd</t>
  </si>
  <si>
    <t>TCIEXP</t>
  </si>
  <si>
    <t>Hathway Cable and Datacom Ltd</t>
  </si>
  <si>
    <t>HATHWAY</t>
  </si>
  <si>
    <t>Cable &amp; D2H</t>
  </si>
  <si>
    <t>Pokarna Ltd</t>
  </si>
  <si>
    <t>POKARNA</t>
  </si>
  <si>
    <t>Thirumalai Chemicals Ltd</t>
  </si>
  <si>
    <t>TIRUMALCHM</t>
  </si>
  <si>
    <t>Gujarat Themis Biosyn Ltd</t>
  </si>
  <si>
    <t>GUJTHEM</t>
  </si>
  <si>
    <t>Ajmera Realty &amp; Infra India Ltd</t>
  </si>
  <si>
    <t>AJMERA</t>
  </si>
  <si>
    <t>Geojit Financial Services Ltd</t>
  </si>
  <si>
    <t>GEOJITFSL</t>
  </si>
  <si>
    <t>Monarch Networth Capital Ltd</t>
  </si>
  <si>
    <t>MONARCH</t>
  </si>
  <si>
    <t>HPL Electric &amp; Power Ltd</t>
  </si>
  <si>
    <t>HPL</t>
  </si>
  <si>
    <t>RPSG Ventures Ltd</t>
  </si>
  <si>
    <t>RPSGVENT</t>
  </si>
  <si>
    <t>Muthoot Microfin Ltd</t>
  </si>
  <si>
    <t>MUTHOOTMF</t>
  </si>
  <si>
    <t>Microfinancing</t>
  </si>
  <si>
    <t>Max Ventures and Industries Ltd</t>
  </si>
  <si>
    <t>MAXVIL</t>
  </si>
  <si>
    <t>Steel Strips Wheels Ltd</t>
  </si>
  <si>
    <t>SSWL</t>
  </si>
  <si>
    <t>Sandhar Technologies Ltd</t>
  </si>
  <si>
    <t>SANDHAR</t>
  </si>
  <si>
    <t>Datamatics Global Services Ltd</t>
  </si>
  <si>
    <t>DATAMATICS</t>
  </si>
  <si>
    <t>Maithan Alloys Ltd</t>
  </si>
  <si>
    <t>MAITHANALL</t>
  </si>
  <si>
    <t>Quick Heal Technologies Ltd</t>
  </si>
  <si>
    <t>QUICKHEAL</t>
  </si>
  <si>
    <t>Tasty Bite Eatables Ltd</t>
  </si>
  <si>
    <t>TASTYBITE</t>
  </si>
  <si>
    <t>Marine Electricals (India) Ltd</t>
  </si>
  <si>
    <t>MARINE</t>
  </si>
  <si>
    <t>Apeejay Surrendra Park Hotels Ltd</t>
  </si>
  <si>
    <t>PARKHOTELS</t>
  </si>
  <si>
    <t>Sanghvi Movers Ltd</t>
  </si>
  <si>
    <t>SANGHVIMOV</t>
  </si>
  <si>
    <t>ADF Foods Ltd</t>
  </si>
  <si>
    <t>ADFFOODS</t>
  </si>
  <si>
    <t>Siyaram Silk Mills Ltd</t>
  </si>
  <si>
    <t>SIYSIL</t>
  </si>
  <si>
    <t>Sasken Technologies Ltd</t>
  </si>
  <si>
    <t>SASKEN</t>
  </si>
  <si>
    <t>Jash Engineering Ltd</t>
  </si>
  <si>
    <t>JASH</t>
  </si>
  <si>
    <t>Oriental Hotels Ltd</t>
  </si>
  <si>
    <t>ORIENTHOT</t>
  </si>
  <si>
    <t>Delta Corp Ltd</t>
  </si>
  <si>
    <t>DELTACORP</t>
  </si>
  <si>
    <t>Goodluck India Ltd</t>
  </si>
  <si>
    <t>GOODLUCK</t>
  </si>
  <si>
    <t>Precision Wires India Ltd</t>
  </si>
  <si>
    <t>PRECWIRE</t>
  </si>
  <si>
    <t>Veedol Corporation Ltd</t>
  </si>
  <si>
    <t>VEEDOL</t>
  </si>
  <si>
    <t>Deep Industries Ltd</t>
  </si>
  <si>
    <t>DEEPINDS</t>
  </si>
  <si>
    <t>Oil &amp; Gas - Equipment &amp; Services</t>
  </si>
  <si>
    <t>Seamec Ltd</t>
  </si>
  <si>
    <t>SEAMECLTD</t>
  </si>
  <si>
    <t>Ashiana Housing Ltd</t>
  </si>
  <si>
    <t>ASHIANA</t>
  </si>
  <si>
    <t>Prakash Industries Ltd</t>
  </si>
  <si>
    <t>PRAKASH</t>
  </si>
  <si>
    <t>Navneet Education Ltd</t>
  </si>
  <si>
    <t>NAVNETEDUL</t>
  </si>
  <si>
    <t>Nucleus Software Exports Ltd</t>
  </si>
  <si>
    <t>NUCLEUS</t>
  </si>
  <si>
    <t>Blue Cloud Softech Solutions Ltd</t>
  </si>
  <si>
    <t>BLUECLOUDS</t>
  </si>
  <si>
    <t>Bhansali Engineering Polymers Ltd</t>
  </si>
  <si>
    <t>BEPL</t>
  </si>
  <si>
    <t>Capacite Infraprojects Ltd</t>
  </si>
  <si>
    <t>CAPACITE</t>
  </si>
  <si>
    <t>Wendt (India) Limited</t>
  </si>
  <si>
    <t>WENDT</t>
  </si>
  <si>
    <t>Kalyani Investment Company Ltd</t>
  </si>
  <si>
    <t>KICL</t>
  </si>
  <si>
    <t>Systematix Corporate Services Ltd</t>
  </si>
  <si>
    <t>SYSTMTXC</t>
  </si>
  <si>
    <t>Krsnaa Diagnostics Ltd</t>
  </si>
  <si>
    <t>KRSNAA</t>
  </si>
  <si>
    <t>Marathon Nextgen Realty Ltd</t>
  </si>
  <si>
    <t>MARATHON</t>
  </si>
  <si>
    <t>PIX Transmissions Ltd</t>
  </si>
  <si>
    <t>PIXTRANS</t>
  </si>
  <si>
    <t>Genesys International Corporation Ltd</t>
  </si>
  <si>
    <t>GENESYS</t>
  </si>
  <si>
    <t>Gujarat Industries Power Company Ltd</t>
  </si>
  <si>
    <t>GIPCL</t>
  </si>
  <si>
    <t>KCP Ltd</t>
  </si>
  <si>
    <t>KCP</t>
  </si>
  <si>
    <t>Gensol Engineering Ltd</t>
  </si>
  <si>
    <t>GENSOL</t>
  </si>
  <si>
    <t>Apollo Micro Systems Ltd</t>
  </si>
  <si>
    <t>APOLLO</t>
  </si>
  <si>
    <t>TCPL Packaging Ltd</t>
  </si>
  <si>
    <t>TCPLPACK</t>
  </si>
  <si>
    <t>Bajaj Consumer Care Ltd</t>
  </si>
  <si>
    <t>BAJAJCON</t>
  </si>
  <si>
    <t>Jyoti Structures Ltd</t>
  </si>
  <si>
    <t>JYOTISTRUC</t>
  </si>
  <si>
    <t>Shipping Corporation of India Land and Assets Ltd</t>
  </si>
  <si>
    <t>SCILAL</t>
  </si>
  <si>
    <t>Repco Home Finance Ltd</t>
  </si>
  <si>
    <t>REPCOHOME</t>
  </si>
  <si>
    <t>Ddev Plastiks Industries Ltd</t>
  </si>
  <si>
    <t>DDEVPLASTIK</t>
  </si>
  <si>
    <t>Vishnu Chemicals Ltd</t>
  </si>
  <si>
    <t>VISHNU</t>
  </si>
  <si>
    <t>Indoco Remedies Ltd</t>
  </si>
  <si>
    <t>INDOCO</t>
  </si>
  <si>
    <t>Salasar Techno Engineering Ltd</t>
  </si>
  <si>
    <t>SALASAR</t>
  </si>
  <si>
    <t>Dollar Industries Ltd</t>
  </si>
  <si>
    <t>DOLLAR</t>
  </si>
  <si>
    <t>Precision Camshafts Ltd</t>
  </si>
  <si>
    <t>PRECAM</t>
  </si>
  <si>
    <t>Fino Payments Bank Ltd</t>
  </si>
  <si>
    <t>FINOPB</t>
  </si>
  <si>
    <t>Mahindra Logistics Ltd</t>
  </si>
  <si>
    <t>MAHLOG</t>
  </si>
  <si>
    <t>KP Green Engineering Ltd</t>
  </si>
  <si>
    <t>KPGEL</t>
  </si>
  <si>
    <t>Heavy Electrical Equipment</t>
  </si>
  <si>
    <t>DCW Ltd</t>
  </si>
  <si>
    <t>DCW</t>
  </si>
  <si>
    <t>Nilkamal Ltd</t>
  </si>
  <si>
    <t>NILKAMAL</t>
  </si>
  <si>
    <t>Mahanagar Telephone Nigam Ltd</t>
  </si>
  <si>
    <t>MTNL</t>
  </si>
  <si>
    <t>Foseco India Ltd</t>
  </si>
  <si>
    <t>FOSECOIND</t>
  </si>
  <si>
    <t>Bajel Projects Ltd</t>
  </si>
  <si>
    <t>BAJEL</t>
  </si>
  <si>
    <t>Electric Utilities</t>
  </si>
  <si>
    <t>Indo Tech Transformers Ltd</t>
  </si>
  <si>
    <t>INDOTECH</t>
  </si>
  <si>
    <t>Flair Writing Industries Ltd</t>
  </si>
  <si>
    <t>FLAIR</t>
  </si>
  <si>
    <t>Suraj Estate Developers Ltd</t>
  </si>
  <si>
    <t>SURAJEST</t>
  </si>
  <si>
    <t>Real Estate Rental, Development &amp; Operations</t>
  </si>
  <si>
    <t>TVS Srichakra Ltd</t>
  </si>
  <si>
    <t>TVSSRICHAK</t>
  </si>
  <si>
    <t>BF Investment Ltd</t>
  </si>
  <si>
    <t>BFINVEST</t>
  </si>
  <si>
    <t>Kolte-Patil Developers Ltd</t>
  </si>
  <si>
    <t>KOLTEPATIL</t>
  </si>
  <si>
    <t>EFC (I) Ltd</t>
  </si>
  <si>
    <t>EFCIL</t>
  </si>
  <si>
    <t>Distributors</t>
  </si>
  <si>
    <t>Sagar Cements Ltd</t>
  </si>
  <si>
    <t>SAGCEM</t>
  </si>
  <si>
    <t>Eveready Industries India Ltd</t>
  </si>
  <si>
    <t>EVEREADY</t>
  </si>
  <si>
    <t>Saksoft Ltd</t>
  </si>
  <si>
    <t>SAKSOFT</t>
  </si>
  <si>
    <t>NRB Bearings Ltd</t>
  </si>
  <si>
    <t>NRBBEARING</t>
  </si>
  <si>
    <t>Automotive Axles Ltd</t>
  </si>
  <si>
    <t>AUTOAXLES</t>
  </si>
  <si>
    <t>Motisons Jewellers Ltd</t>
  </si>
  <si>
    <t>MOTISONS</t>
  </si>
  <si>
    <t>Apparel &amp; Accessories Retailers</t>
  </si>
  <si>
    <t>SBI Gold ETF</t>
  </si>
  <si>
    <t>SETFGOLD</t>
  </si>
  <si>
    <t>Somany Ceramics Ltd</t>
  </si>
  <si>
    <t>SOMANYCERA</t>
  </si>
  <si>
    <t>63 Moons Technologies Ltd</t>
  </si>
  <si>
    <t>63MOONS</t>
  </si>
  <si>
    <t>DISA India Ltd</t>
  </si>
  <si>
    <t>DISAQ</t>
  </si>
  <si>
    <t>Novartis India Ltd</t>
  </si>
  <si>
    <t>NOVARTIND</t>
  </si>
  <si>
    <t>Suven Life Sciences Ltd</t>
  </si>
  <si>
    <t>SUVEN</t>
  </si>
  <si>
    <t>PTC India Financial Services Ltd</t>
  </si>
  <si>
    <t>PFS</t>
  </si>
  <si>
    <t>Spandana Sphoorty Financial Ltd</t>
  </si>
  <si>
    <t>SPANDANA</t>
  </si>
  <si>
    <t>Ram Ratna Wires Ltd</t>
  </si>
  <si>
    <t>RAMRAT</t>
  </si>
  <si>
    <t>Rane Holdings Ltd</t>
  </si>
  <si>
    <t>RANEHOLDIN</t>
  </si>
  <si>
    <t>Updater Services Ltd</t>
  </si>
  <si>
    <t>UDS</t>
  </si>
  <si>
    <t>Mayur Uniquoters Ltd</t>
  </si>
  <si>
    <t>MAYURUNIQ</t>
  </si>
  <si>
    <t>Nippon India ETF Nifty 1D Rate Liquid BeES</t>
  </si>
  <si>
    <t>LIQUIDBEES</t>
  </si>
  <si>
    <t>Interarch Building Products Ltd</t>
  </si>
  <si>
    <t>INTERARCH</t>
  </si>
  <si>
    <t>Building Products - Prefab Structures</t>
  </si>
  <si>
    <t>Rajratan Global Wire Ltd</t>
  </si>
  <si>
    <t>RAJRATAN</t>
  </si>
  <si>
    <t>GTL Infrastructure Ltd</t>
  </si>
  <si>
    <t>GTLINFRA</t>
  </si>
  <si>
    <t>Ge Power India Ltd</t>
  </si>
  <si>
    <t>GEPIL</t>
  </si>
  <si>
    <t>Landmark Cars Ltd</t>
  </si>
  <si>
    <t>LANDMARK</t>
  </si>
  <si>
    <t>Vadilal Industries Ltd</t>
  </si>
  <si>
    <t>VADILALIND</t>
  </si>
  <si>
    <t>HLE Glascoat Ltd</t>
  </si>
  <si>
    <t>HLEGLAS</t>
  </si>
  <si>
    <t>Shanti Educational Initiatives Ltd</t>
  </si>
  <si>
    <t>SEIL</t>
  </si>
  <si>
    <t>Stanley Lifestyles Ltd</t>
  </si>
  <si>
    <t>STANLEY</t>
  </si>
  <si>
    <t>Kiri Industries Ltd</t>
  </si>
  <si>
    <t>KIRIINDUS</t>
  </si>
  <si>
    <t>RIR Power Electronics Ltd</t>
  </si>
  <si>
    <t>RIR</t>
  </si>
  <si>
    <t>Themis Medicare Ltd</t>
  </si>
  <si>
    <t>THEMISMED</t>
  </si>
  <si>
    <t>Hindustan Oil Exploration Company Ltd</t>
  </si>
  <si>
    <t>HINDOILEXP</t>
  </si>
  <si>
    <t>Prataap Snacks Ltd</t>
  </si>
  <si>
    <t>DIAMONDYD</t>
  </si>
  <si>
    <t>ideaForge Technology Ltd</t>
  </si>
  <si>
    <t>IDEAFORGE</t>
  </si>
  <si>
    <t>NIIT Ltd</t>
  </si>
  <si>
    <t>NIITLTD</t>
  </si>
  <si>
    <t>Vidhi Specialty Food Ingredients Ltd</t>
  </si>
  <si>
    <t>VIDHIING</t>
  </si>
  <si>
    <t>Veritas (India) Ltd</t>
  </si>
  <si>
    <t>VERITAS</t>
  </si>
  <si>
    <t>Vakrangee Limited</t>
  </si>
  <si>
    <t>VAKRANGEE</t>
  </si>
  <si>
    <t>Arkade Developers Ltd</t>
  </si>
  <si>
    <t>ARKADE</t>
  </si>
  <si>
    <t>Ramco Industries Ltd</t>
  </si>
  <si>
    <t>RAMCOIND</t>
  </si>
  <si>
    <t>PSP Projects Ltd</t>
  </si>
  <si>
    <t>PSPPROJECT</t>
  </si>
  <si>
    <t>Parag Milk Foods Ltd</t>
  </si>
  <si>
    <t>PARAGMILK</t>
  </si>
  <si>
    <t>NIBE Ltd</t>
  </si>
  <si>
    <t>NIBE</t>
  </si>
  <si>
    <t>Rashi Peripherals Ltd</t>
  </si>
  <si>
    <t>RPTECH</t>
  </si>
  <si>
    <t>Xpro India Ltd</t>
  </si>
  <si>
    <t>XPROINDIA</t>
  </si>
  <si>
    <t>Ashapura Minechem Ltd</t>
  </si>
  <si>
    <t>ASHAPURMIN</t>
  </si>
  <si>
    <t>Globus Spirits Ltd</t>
  </si>
  <si>
    <t>GLOBUSSPR</t>
  </si>
  <si>
    <t>John Cockerill India Ltd</t>
  </si>
  <si>
    <t>COCKERILL</t>
  </si>
  <si>
    <t>Industrial Machinery &amp; Supplies &amp; Components</t>
  </si>
  <si>
    <t>Venky's (India) Ltd</t>
  </si>
  <si>
    <t>VENKEYS</t>
  </si>
  <si>
    <t>Dredging Corporation of India Ltd</t>
  </si>
  <si>
    <t>DREDGECORP</t>
  </si>
  <si>
    <t>Dredging</t>
  </si>
  <si>
    <t>Meghmani Organics Ltd</t>
  </si>
  <si>
    <t>MOL</t>
  </si>
  <si>
    <t>Pennar Industries Ltd</t>
  </si>
  <si>
    <t>PENIND</t>
  </si>
  <si>
    <t>Stove Kraft Ltd</t>
  </si>
  <si>
    <t>STOVEKRAFT</t>
  </si>
  <si>
    <t>Agro Tech Foods Ltd</t>
  </si>
  <si>
    <t>ATFL</t>
  </si>
  <si>
    <t>Unitech Ltd</t>
  </si>
  <si>
    <t>UNITECH</t>
  </si>
  <si>
    <t>Spectrum Electrical Industries Ltd</t>
  </si>
  <si>
    <t>SPECTRUM</t>
  </si>
  <si>
    <t>Welspun Specialty Solutions Ltd</t>
  </si>
  <si>
    <t>WELSPLSOL</t>
  </si>
  <si>
    <t>Baazar Style Retail Ltd</t>
  </si>
  <si>
    <t>STYLEBAAZA</t>
  </si>
  <si>
    <t>Pondy Oxides and Chemicals Ltd</t>
  </si>
  <si>
    <t>POCL</t>
  </si>
  <si>
    <t>Saraswati Commercial (India) Ltd</t>
  </si>
  <si>
    <t>ZSARACOM</t>
  </si>
  <si>
    <t>Dr Agarwal's Eye Hospital Ltd</t>
  </si>
  <si>
    <t>DRAGARWQ</t>
  </si>
  <si>
    <t>SG Finserve Ltd</t>
  </si>
  <si>
    <t>SGFIN</t>
  </si>
  <si>
    <t>Premier Explosives Ltd</t>
  </si>
  <si>
    <t>PREMEXPLN</t>
  </si>
  <si>
    <t>Sai Silks (Kalamandir) Ltd</t>
  </si>
  <si>
    <t>KALAMANDIR</t>
  </si>
  <si>
    <t>Goodyear India Ltd</t>
  </si>
  <si>
    <t>GOODYEAR</t>
  </si>
  <si>
    <t>Shalby Ltd</t>
  </si>
  <si>
    <t>SHALBY</t>
  </si>
  <si>
    <t>SML Isuzu Ltd</t>
  </si>
  <si>
    <t>SMLISUZU</t>
  </si>
  <si>
    <t>Confidence Petroleum India Ltd</t>
  </si>
  <si>
    <t>CONFIPET</t>
  </si>
  <si>
    <t>Dolat Algotech Ltd</t>
  </si>
  <si>
    <t>DOLATALGO</t>
  </si>
  <si>
    <t>EIH Associated Hotels Ltd</t>
  </si>
  <si>
    <t>EIHAHOTELS</t>
  </si>
  <si>
    <t>Aeroflex Industries Ltd</t>
  </si>
  <si>
    <t>AEROFLEX</t>
  </si>
  <si>
    <t>Kesar India Ltd</t>
  </si>
  <si>
    <t>KESAR</t>
  </si>
  <si>
    <t>Real Estate Development</t>
  </si>
  <si>
    <t>Vindhya Telelinks Ltd</t>
  </si>
  <si>
    <t>VINDHYATEL</t>
  </si>
  <si>
    <t>Dreamfolks Services Ltd</t>
  </si>
  <si>
    <t>DREAMFOLKS</t>
  </si>
  <si>
    <t>Platinum Industries Ltd</t>
  </si>
  <si>
    <t>PLATIND</t>
  </si>
  <si>
    <t>Sahasra Electronic Solutions Ltd</t>
  </si>
  <si>
    <t>SAHASRA</t>
  </si>
  <si>
    <t>Cupid Ltd</t>
  </si>
  <si>
    <t>CUPID</t>
  </si>
  <si>
    <t>Mangalam Cement Ltd</t>
  </si>
  <si>
    <t>MANGLMCEM</t>
  </si>
  <si>
    <t>Igarashi Motors India Ltd</t>
  </si>
  <si>
    <t>IGARASHI</t>
  </si>
  <si>
    <t>Tinna Rubber and Infrastructure Ltd</t>
  </si>
  <si>
    <t>TINNARUBR</t>
  </si>
  <si>
    <t>SMS Pharmaceuticals Ltd</t>
  </si>
  <si>
    <t>SMSPHARMA</t>
  </si>
  <si>
    <t>Accelya Solutions India Ltd</t>
  </si>
  <si>
    <t>ACCELYA</t>
  </si>
  <si>
    <t>TechNVision Ventures Ltd</t>
  </si>
  <si>
    <t>TECHNVISN</t>
  </si>
  <si>
    <t>Mold-Tek Packaging Ltd</t>
  </si>
  <si>
    <t>MOLDTKPAC</t>
  </si>
  <si>
    <t>Carysil Ltd</t>
  </si>
  <si>
    <t>CARYSIL</t>
  </si>
  <si>
    <t>Ceinsys Tech Ltd</t>
  </si>
  <si>
    <t>CEINSYSTECH</t>
  </si>
  <si>
    <t>Panacea Biotec Ltd</t>
  </si>
  <si>
    <t>PANACEABIO</t>
  </si>
  <si>
    <t>Owais Metal and Mineral Processing Ltd</t>
  </si>
  <si>
    <t>OWAIS</t>
  </si>
  <si>
    <t>Nitin Spinners Ltd</t>
  </si>
  <si>
    <t>NITINSPIN</t>
  </si>
  <si>
    <t>IOL Chemicals and Pharmaceuticals Ltd</t>
  </si>
  <si>
    <t>IOLCP</t>
  </si>
  <si>
    <t>ICICI Prudential Nifty 50 ETF</t>
  </si>
  <si>
    <t>NIFTYIETF</t>
  </si>
  <si>
    <t>Knowledge Marine &amp; Engineering Works Ltd</t>
  </si>
  <si>
    <t>KMEW</t>
  </si>
  <si>
    <t>Thejo Engineering Ltd</t>
  </si>
  <si>
    <t>THEJO</t>
  </si>
  <si>
    <t>Kilburn Engineering Ltd</t>
  </si>
  <si>
    <t>KLBRENG-B</t>
  </si>
  <si>
    <t>Federal-Mogul Goetze (India) Ltd</t>
  </si>
  <si>
    <t>FMGOETZE</t>
  </si>
  <si>
    <t>Axiscades Technologies Ltd</t>
  </si>
  <si>
    <t>AXISCADES</t>
  </si>
  <si>
    <t>Media Matrix Worldwide Ltd</t>
  </si>
  <si>
    <t>MMWL</t>
  </si>
  <si>
    <t>Windlas Biotech Ltd</t>
  </si>
  <si>
    <t>WINDLAS</t>
  </si>
  <si>
    <t>Lumax Industries Ltd</t>
  </si>
  <si>
    <t>LUMAXIND</t>
  </si>
  <si>
    <t>Dolphin Offshore Enterprises (India) Ltd</t>
  </si>
  <si>
    <t>DOLPHIN</t>
  </si>
  <si>
    <t>Universal Cables Ltd</t>
  </si>
  <si>
    <t>UNIVCABLES</t>
  </si>
  <si>
    <t>Hindware Home Innovation Ltd</t>
  </si>
  <si>
    <t>HINDWAREAP</t>
  </si>
  <si>
    <t>Tarsons Products Ltd</t>
  </si>
  <si>
    <t>TARSONS</t>
  </si>
  <si>
    <t>MM Forgings Ltd</t>
  </si>
  <si>
    <t>MMFL</t>
  </si>
  <si>
    <t>Insecticides (India) Ltd</t>
  </si>
  <si>
    <t>INSECTICID</t>
  </si>
  <si>
    <t>Apollo Pipes Ltd</t>
  </si>
  <si>
    <t>APOLLOPIPE</t>
  </si>
  <si>
    <t>Ugro Capital Ltd</t>
  </si>
  <si>
    <t>UGROCAP</t>
  </si>
  <si>
    <t>Ravindra Energy Ltd</t>
  </si>
  <si>
    <t>RELTD</t>
  </si>
  <si>
    <t>India Pesticides Ltd</t>
  </si>
  <si>
    <t>IPL</t>
  </si>
  <si>
    <t>Centum Electronics Ltd</t>
  </si>
  <si>
    <t>CENTUM</t>
  </si>
  <si>
    <t>ECOS (India) Mobility &amp; Hospitality Ltd</t>
  </si>
  <si>
    <t>ECOSMOBLTY</t>
  </si>
  <si>
    <t>Orient Green Power Company Ltd</t>
  </si>
  <si>
    <t>GREENPOWER</t>
  </si>
  <si>
    <t>Sanghi Industries Ltd</t>
  </si>
  <si>
    <t>SANGHIIND</t>
  </si>
  <si>
    <t>JISLDVREQS</t>
  </si>
  <si>
    <t>Hester Biosciences Ltd</t>
  </si>
  <si>
    <t>HESTERBIO</t>
  </si>
  <si>
    <t>HMA Agro Industries Ltd</t>
  </si>
  <si>
    <t>HMAAGRO</t>
  </si>
  <si>
    <t>Excel Industries Ltd</t>
  </si>
  <si>
    <t>EXCELINDUS</t>
  </si>
  <si>
    <t>Polo Queen Industrial and Fintech Ltd</t>
  </si>
  <si>
    <t>PQIF</t>
  </si>
  <si>
    <t>Dish TV India Ltd</t>
  </si>
  <si>
    <t>DISHTV</t>
  </si>
  <si>
    <t>Astec Lifesciences Ltd</t>
  </si>
  <si>
    <t>ASTEC</t>
  </si>
  <si>
    <t>DEN Networks Ltd</t>
  </si>
  <si>
    <t>DEN</t>
  </si>
  <si>
    <t>Yasho Industries Ltd</t>
  </si>
  <si>
    <t>YASHO</t>
  </si>
  <si>
    <t>Jindal Drilling and Industries Ltd</t>
  </si>
  <si>
    <t>JINDRILL</t>
  </si>
  <si>
    <t>Alpex Solar Ltd</t>
  </si>
  <si>
    <t>ALPEXSOLAR</t>
  </si>
  <si>
    <t>MIC Electronics Ltd</t>
  </si>
  <si>
    <t>MICEL</t>
  </si>
  <si>
    <t>Cropster Agro Ltd</t>
  </si>
  <si>
    <t>CROPSTER</t>
  </si>
  <si>
    <t>Food Distributors</t>
  </si>
  <si>
    <t>Pnb Gilts Ltd</t>
  </si>
  <si>
    <t>PNBGILTS</t>
  </si>
  <si>
    <t>S.P.Apparels Ltd</t>
  </si>
  <si>
    <t>SPAL</t>
  </si>
  <si>
    <t>Paramount Communications Ltd</t>
  </si>
  <si>
    <t>PARACABLES</t>
  </si>
  <si>
    <t>Sanstar Ltd</t>
  </si>
  <si>
    <t>SANSTAR</t>
  </si>
  <si>
    <t>Vardhman Special Steels Ltd</t>
  </si>
  <si>
    <t>VSSL</t>
  </si>
  <si>
    <t>Indian Hume Pipe Company Ltd</t>
  </si>
  <si>
    <t>INDIANHUME</t>
  </si>
  <si>
    <t>Gandhar Oil Refinery (INDIA) Ltd</t>
  </si>
  <si>
    <t>GANDHAR</t>
  </si>
  <si>
    <t>Huhtamaki India Ltd</t>
  </si>
  <si>
    <t>HUHTAMAKI</t>
  </si>
  <si>
    <t>Amrutanjan Health Care Ltd</t>
  </si>
  <si>
    <t>AMRUTANJAN</t>
  </si>
  <si>
    <t>Nelco Ltd</t>
  </si>
  <si>
    <t>NELCO</t>
  </si>
  <si>
    <t>Cosmo First Ltd</t>
  </si>
  <si>
    <t>COSMOFIRST</t>
  </si>
  <si>
    <t>ESAF Small Finance Bank Limited</t>
  </si>
  <si>
    <t>ESAFSFB</t>
  </si>
  <si>
    <t>Omaxe Ltd</t>
  </si>
  <si>
    <t>OMAXE</t>
  </si>
  <si>
    <t>TTK Healthcare Ltd</t>
  </si>
  <si>
    <t>TTKHLTCARE</t>
  </si>
  <si>
    <t>Tanfac Industries Ltd</t>
  </si>
  <si>
    <t>TANFACIND</t>
  </si>
  <si>
    <t>Barbeque-Nation Hospitality Ltd</t>
  </si>
  <si>
    <t>BARBEQUE</t>
  </si>
  <si>
    <t>Rama Steel Tubes Ltd</t>
  </si>
  <si>
    <t>RAMASTEEL</t>
  </si>
  <si>
    <t>Kotak Gold Etf</t>
  </si>
  <si>
    <t>GOLD1</t>
  </si>
  <si>
    <t>Ador Welding Ltd</t>
  </si>
  <si>
    <t>ADORWELD</t>
  </si>
  <si>
    <t>Sterling Tools Ltd</t>
  </si>
  <si>
    <t>STERTOOLS</t>
  </si>
  <si>
    <t>Beta Drugs Ltd</t>
  </si>
  <si>
    <t>BETA</t>
  </si>
  <si>
    <t>Apcotex Industries Ltd</t>
  </si>
  <si>
    <t>APCOTEXIND</t>
  </si>
  <si>
    <t>Alicon Castalloy Ltd</t>
  </si>
  <si>
    <t>ALICON</t>
  </si>
  <si>
    <t>Som Distilleries and Breweries Ltd</t>
  </si>
  <si>
    <t>SDBL</t>
  </si>
  <si>
    <t>Timex Group India Ltd</t>
  </si>
  <si>
    <t>TIMEX</t>
  </si>
  <si>
    <t>Syncom Formulations (India) Ltd</t>
  </si>
  <si>
    <t>SYNCOMF</t>
  </si>
  <si>
    <t>TAJ GVK Hotels and Resorts Ltd</t>
  </si>
  <si>
    <t>TAJGVK</t>
  </si>
  <si>
    <t>Tatva Chintan Pharma Chem Ltd</t>
  </si>
  <si>
    <t>TATVA</t>
  </si>
  <si>
    <t>Gocl Corporation Ltd</t>
  </si>
  <si>
    <t>GOCLCORP</t>
  </si>
  <si>
    <t>DEE Development Engineers Ltd</t>
  </si>
  <si>
    <t>DEEDEV</t>
  </si>
  <si>
    <t>Rupa &amp; Company Ltd</t>
  </si>
  <si>
    <t>RUPA</t>
  </si>
  <si>
    <t>IKIO Lighting Ltd</t>
  </si>
  <si>
    <t>IKIO</t>
  </si>
  <si>
    <t>Camlin Fine Sciences Ltd</t>
  </si>
  <si>
    <t>CAMLINFINE</t>
  </si>
  <si>
    <t>Talbros Automotive Components Ltd</t>
  </si>
  <si>
    <t>TALBROAUTO</t>
  </si>
  <si>
    <t>Suratwwala Business Group Ltd</t>
  </si>
  <si>
    <t>SBGLP</t>
  </si>
  <si>
    <t>Heranba Industries Ltd</t>
  </si>
  <si>
    <t>HERANBA</t>
  </si>
  <si>
    <t>Panama Petrochem Ltd</t>
  </si>
  <si>
    <t>PANAMAPET</t>
  </si>
  <si>
    <t>Mercury Ev-Tech Ltd</t>
  </si>
  <si>
    <t>MERCURYEV</t>
  </si>
  <si>
    <t>Navkar Corporation Ltd</t>
  </si>
  <si>
    <t>NAVKARCORP</t>
  </si>
  <si>
    <t>Man Industries (India) Ltd</t>
  </si>
  <si>
    <t>MANINDS</t>
  </si>
  <si>
    <t>Suyog Telematics Ltd</t>
  </si>
  <si>
    <t>SUYOG</t>
  </si>
  <si>
    <t>TIL Ltd</t>
  </si>
  <si>
    <t>TIL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</si>
  <si>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</si>
  <si>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</si>
  <si>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</si>
  <si>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</si>
  <si>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</si>
  <si>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</si>
  <si>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Hind Rectifiers Ltd</t>
  </si>
  <si>
    <t>HIRECT</t>
  </si>
  <si>
    <t>BLS E-Services Ltd</t>
  </si>
  <si>
    <t>BLSE</t>
  </si>
  <si>
    <t>Expleo Solutions Ltd</t>
  </si>
  <si>
    <t>EXPLEOSOL</t>
  </si>
  <si>
    <t>Unicommerce eSolutions Ltd</t>
  </si>
  <si>
    <t>UNIECOM</t>
  </si>
  <si>
    <t>Deccan Gold Mines Ltd</t>
  </si>
  <si>
    <t>DECNGOLD</t>
  </si>
  <si>
    <t>Mukand Ltd</t>
  </si>
  <si>
    <t>MUKANDLTD</t>
  </si>
  <si>
    <t>Uniparts India Ltd</t>
  </si>
  <si>
    <t>UNIPARTS</t>
  </si>
  <si>
    <t>Jagran Prakashan Ltd</t>
  </si>
  <si>
    <t>JAGRAN</t>
  </si>
  <si>
    <t>Sirca Paints India Ltd</t>
  </si>
  <si>
    <t>SIRCA</t>
  </si>
  <si>
    <t>Kody Technolab Ltd</t>
  </si>
  <si>
    <t>KODYTECH</t>
  </si>
  <si>
    <t>JITF Infralogistics Ltd</t>
  </si>
  <si>
    <t>JITFINFRA</t>
  </si>
  <si>
    <t>Abans Holdings Ltd</t>
  </si>
  <si>
    <t>AHL</t>
  </si>
  <si>
    <t>Andrew Yule &amp; Co Ltd</t>
  </si>
  <si>
    <t>ANDREWYU</t>
  </si>
  <si>
    <t>HIL Ltd</t>
  </si>
  <si>
    <t>HIL</t>
  </si>
  <si>
    <t>Andhra Paper Ltd</t>
  </si>
  <si>
    <t>ANDHRAPAP</t>
  </si>
  <si>
    <t>Everest Kanto Cylinder Ltd</t>
  </si>
  <si>
    <t>EKC</t>
  </si>
  <si>
    <t>Himatsingka Seide Ltd</t>
  </si>
  <si>
    <t>HIMATSEIDE</t>
  </si>
  <si>
    <t>Master Trust Ltd</t>
  </si>
  <si>
    <t>MASTERTR</t>
  </si>
  <si>
    <t>Veranda Learning Solutions Ltd</t>
  </si>
  <si>
    <t>VERANDA</t>
  </si>
  <si>
    <t>D Link (India) Limited</t>
  </si>
  <si>
    <t>DLINKINDIA</t>
  </si>
  <si>
    <t>Madhya Bharat Agro Products Ltd</t>
  </si>
  <si>
    <t>MBAPL</t>
  </si>
  <si>
    <t>Oriental Aromatics Ltd</t>
  </si>
  <si>
    <t>OAL</t>
  </si>
  <si>
    <t>Dynamic Cables Ltd</t>
  </si>
  <si>
    <t>DYCL</t>
  </si>
  <si>
    <t>Seshasayee Paper and Boards Ltd</t>
  </si>
  <si>
    <t>SESHAPAPER</t>
  </si>
  <si>
    <t>Elpro International Ltd</t>
  </si>
  <si>
    <t>ELPROINTL</t>
  </si>
  <si>
    <t>Divgi TorqTransfer Systems Ltd</t>
  </si>
  <si>
    <t>DIVGIITTS</t>
  </si>
  <si>
    <t>Cantabil Retail India Ltd</t>
  </si>
  <si>
    <t>CANTABIL</t>
  </si>
  <si>
    <t>Wonder Electricals Ltd</t>
  </si>
  <si>
    <t>WEL</t>
  </si>
  <si>
    <t>Praveg Ltd</t>
  </si>
  <si>
    <t>PRAVEG</t>
  </si>
  <si>
    <t>Sangam (India) Ltd</t>
  </si>
  <si>
    <t>SANGAMIND</t>
  </si>
  <si>
    <t>Fusion Finance Ltd</t>
  </si>
  <si>
    <t>FUSION</t>
  </si>
  <si>
    <t>IFGL Refractories Ltd</t>
  </si>
  <si>
    <t>IFGLEXPOR</t>
  </si>
  <si>
    <t>GKW Ltd</t>
  </si>
  <si>
    <t>GKWLIMITED</t>
  </si>
  <si>
    <t>Bajaj Steel Industries Ltd</t>
  </si>
  <si>
    <t>BAJAJST</t>
  </si>
  <si>
    <t>Mufin Green Finance Ltd</t>
  </si>
  <si>
    <t>MUFIN</t>
  </si>
  <si>
    <t>Salzer Electronics Ltd</t>
  </si>
  <si>
    <t>SALZERELEC</t>
  </si>
  <si>
    <t>Hariom Pipe Industries Ltd</t>
  </si>
  <si>
    <t>HARIOMPIPE</t>
  </si>
  <si>
    <t>Eco Recycling Ltd</t>
  </si>
  <si>
    <t>ECORECO</t>
  </si>
  <si>
    <t>Antony Waste Handling Cell Ltd</t>
  </si>
  <si>
    <t>AWHCL</t>
  </si>
  <si>
    <t>Windsor Machines Ltd</t>
  </si>
  <si>
    <t>WINDMACHIN</t>
  </si>
  <si>
    <t>AGI Infra Ltd</t>
  </si>
  <si>
    <t>AGIIL</t>
  </si>
  <si>
    <t>Advait Energy Transitions Ltd</t>
  </si>
  <si>
    <t>ADVAIT</t>
  </si>
  <si>
    <t>Electrical Components &amp; Equipment</t>
  </si>
  <si>
    <t>G M Breweries Ltd</t>
  </si>
  <si>
    <t>GMBREW</t>
  </si>
  <si>
    <t>Yatra Online Ltd</t>
  </si>
  <si>
    <t>YATRA</t>
  </si>
  <si>
    <t>Shriram Properties Ltd</t>
  </si>
  <si>
    <t>SHRIRAMPPS</t>
  </si>
  <si>
    <t>Balmer Lawrie Investments Ltd</t>
  </si>
  <si>
    <t>BLIL</t>
  </si>
  <si>
    <t>GRP Ltd</t>
  </si>
  <si>
    <t>GRPLTD</t>
  </si>
  <si>
    <t>Jyoti Resins and Adhesives Ltd</t>
  </si>
  <si>
    <t>JYOTIRES</t>
  </si>
  <si>
    <t>Orient Technologies Ltd</t>
  </si>
  <si>
    <t>ORIENTTECH</t>
  </si>
  <si>
    <t>Sportking India Ltd</t>
  </si>
  <si>
    <t>SPORTKING</t>
  </si>
  <si>
    <t>Renaissance Global Ltd</t>
  </si>
  <si>
    <t>RGL</t>
  </si>
  <si>
    <t>Filatex India Ltd</t>
  </si>
  <si>
    <t>FILATEX</t>
  </si>
  <si>
    <t>Lotus Chocolate Company Ltd</t>
  </si>
  <si>
    <t>LOTUSCHO</t>
  </si>
  <si>
    <t>Mangalore Chemicals and Fertilisers Ltd</t>
  </si>
  <si>
    <t>MANGCHEFER</t>
  </si>
  <si>
    <t>Vimta Labs Ltd</t>
  </si>
  <si>
    <t>VIMTALABS</t>
  </si>
  <si>
    <t>GNA Axles Ltd</t>
  </si>
  <si>
    <t>GNA</t>
  </si>
  <si>
    <t>Satin Creditcare Network Ltd</t>
  </si>
  <si>
    <t>SATIN</t>
  </si>
  <si>
    <t>Wheels India Ltd</t>
  </si>
  <si>
    <t>WHEELS</t>
  </si>
  <si>
    <t>Fedders Holding Ltd</t>
  </si>
  <si>
    <t>FEDDERSHOL</t>
  </si>
  <si>
    <t>Sigachi Industries Ltd</t>
  </si>
  <si>
    <t>SIGACHI</t>
  </si>
  <si>
    <t>I G Petrochemicals Ltd</t>
  </si>
  <si>
    <t>IGPL</t>
  </si>
  <si>
    <t>Dynacons Systems and Solutions Ltd</t>
  </si>
  <si>
    <t>DSSL</t>
  </si>
  <si>
    <t>Sadhana Nitro Chem Ltd</t>
  </si>
  <si>
    <t>SADHNANIQ</t>
  </si>
  <si>
    <t>Brightcom Group Ltd</t>
  </si>
  <si>
    <t>BCG</t>
  </si>
  <si>
    <t>Panorama Studios International Ltd</t>
  </si>
  <si>
    <t>PANORAMA</t>
  </si>
  <si>
    <t>B L Kashyap and Sons Ltd</t>
  </si>
  <si>
    <t>BLKASHYAP</t>
  </si>
  <si>
    <t>VL E-Governance &amp; IT Solutions Ltd</t>
  </si>
  <si>
    <t>VLEGOV</t>
  </si>
  <si>
    <t>Monte Carlo Fashions Ltd</t>
  </si>
  <si>
    <t>MONTECARLO</t>
  </si>
  <si>
    <t>ASM Technologies Ltd</t>
  </si>
  <si>
    <t>ASMTEC</t>
  </si>
  <si>
    <t>Jaiprakash Associates Ltd</t>
  </si>
  <si>
    <t>JPASSOCIAT</t>
  </si>
  <si>
    <t>Solex Energy Ltd</t>
  </si>
  <si>
    <t>SOLEX</t>
  </si>
  <si>
    <t>Dcm Shriram Industries Ltd</t>
  </si>
  <si>
    <t>DCMSRIND</t>
  </si>
  <si>
    <t>GTPL Hathway Ltd</t>
  </si>
  <si>
    <t>GTPL</t>
  </si>
  <si>
    <t>Borosil Scientific Ltd</t>
  </si>
  <si>
    <t>BOROSCI</t>
  </si>
  <si>
    <t>Chaman Lal Setia Exports Ltd</t>
  </si>
  <si>
    <t>CLSEL</t>
  </si>
  <si>
    <t>Godavari Biorefineries Ltd</t>
  </si>
  <si>
    <t>GODAVARIB</t>
  </si>
  <si>
    <t>Ashika Credit Capital Ltd</t>
  </si>
  <si>
    <t>ASHIKA</t>
  </si>
  <si>
    <t>India Power Corporation Ltd</t>
  </si>
  <si>
    <t>DPSCLTD</t>
  </si>
  <si>
    <t>Associated Alcohols &amp; Breweries Ltd</t>
  </si>
  <si>
    <t>ASALCBR</t>
  </si>
  <si>
    <t>Bombay Super Hybrid Seeds Ltd</t>
  </si>
  <si>
    <t>BSHSL</t>
  </si>
  <si>
    <t>Swelect Energy Systems Ltd</t>
  </si>
  <si>
    <t>SWELECTES</t>
  </si>
  <si>
    <t>MSP Steel &amp; Power Ltd</t>
  </si>
  <si>
    <t>MSPL</t>
  </si>
  <si>
    <t>Vardhman Holdings Ltd</t>
  </si>
  <si>
    <t>VHL</t>
  </si>
  <si>
    <t>Roto Pumps Ltd</t>
  </si>
  <si>
    <t>ROTO</t>
  </si>
  <si>
    <t>Paushak Ltd</t>
  </si>
  <si>
    <t>PAUSHAKLTD</t>
  </si>
  <si>
    <t>Steelcast Ltd</t>
  </si>
  <si>
    <t>STEELCAS</t>
  </si>
  <si>
    <t>Udaipur Cement Works Ltd</t>
  </si>
  <si>
    <t>UDAICEMENT</t>
  </si>
  <si>
    <t>Amines and Plasticizers Ltd</t>
  </si>
  <si>
    <t>AMNPLST</t>
  </si>
  <si>
    <t>BCL Industries Ltd</t>
  </si>
  <si>
    <t>BCLIND</t>
  </si>
  <si>
    <t>JG Chemicals Ltd</t>
  </si>
  <si>
    <t>JGCHEM</t>
  </si>
  <si>
    <t>Danish Power Ltd</t>
  </si>
  <si>
    <t>DANISH</t>
  </si>
  <si>
    <t>India Nippon Electricals Ltd</t>
  </si>
  <si>
    <t>INDNIPPON</t>
  </si>
  <si>
    <t>Kokuyo Camlin Ltd</t>
  </si>
  <si>
    <t>KOKUYOCMLN</t>
  </si>
  <si>
    <t>Asian Energy Services Ltd</t>
  </si>
  <si>
    <t>ASIANENE</t>
  </si>
  <si>
    <t>Reliance Industrial Infrastructure Ltd</t>
  </si>
  <si>
    <t>RIIL</t>
  </si>
  <si>
    <t>NDR Auto Components Ltd</t>
  </si>
  <si>
    <t>NDRAUTO</t>
  </si>
  <si>
    <t>Irm Energy Ltd</t>
  </si>
  <si>
    <t>IRMENERGY</t>
  </si>
  <si>
    <t>Bigbloc Construction Ltd</t>
  </si>
  <si>
    <t>BIGBLOC</t>
  </si>
  <si>
    <t>Texmaco Infrastructure &amp; Holdings Ltd</t>
  </si>
  <si>
    <t>TEXINFRA</t>
  </si>
  <si>
    <t>ULTRAMARINE &amp; PIGMENTS Ltd</t>
  </si>
  <si>
    <t>ULTRAMAR</t>
  </si>
  <si>
    <t>Ramco Systems Ltd</t>
  </si>
  <si>
    <t>RAMCOSYS</t>
  </si>
  <si>
    <t>Tribhovandas Bhimji Zaveri Ltd</t>
  </si>
  <si>
    <t>TBZ</t>
  </si>
  <si>
    <t>Vintage Coffee and Beverages Ltd</t>
  </si>
  <si>
    <t>VINCOFE</t>
  </si>
  <si>
    <t>Walchandnagar Industries Ltd</t>
  </si>
  <si>
    <t>WALCHANNAG</t>
  </si>
  <si>
    <t>Kabra Extrusion Technik Ltd</t>
  </si>
  <si>
    <t>KABRAEXTRU</t>
  </si>
  <si>
    <t>Hexa Tradex Ltd</t>
  </si>
  <si>
    <t>HEXATRADEX</t>
  </si>
  <si>
    <t>Suryoday Small Finance Bank Ltd</t>
  </si>
  <si>
    <t>SURYODAY</t>
  </si>
  <si>
    <t>Vantage Knowledge Academy Ltd</t>
  </si>
  <si>
    <t>VKAL</t>
  </si>
  <si>
    <t>Agarwal Industrial Corporation Ltd</t>
  </si>
  <si>
    <t>AGARIND</t>
  </si>
  <si>
    <t>Essen Speciality Films Ltd</t>
  </si>
  <si>
    <t>ESFL</t>
  </si>
  <si>
    <t>GPT Infraprojects Ltd</t>
  </si>
  <si>
    <t>GPTINFRA</t>
  </si>
  <si>
    <t>Kotak Nifty 50 ETF</t>
  </si>
  <si>
    <t>NIFTY1</t>
  </si>
  <si>
    <t>Zota Health Care Ltd</t>
  </si>
  <si>
    <t>ZOTA</t>
  </si>
  <si>
    <t>Southern Petrochemical Industries Corporation Ltd</t>
  </si>
  <si>
    <t>SPIC</t>
  </si>
  <si>
    <t>5Paisa Capital Ltd</t>
  </si>
  <si>
    <t>5PAISA</t>
  </si>
  <si>
    <t>Madras Fertilizers Ltd</t>
  </si>
  <si>
    <t>MADRASFERT</t>
  </si>
  <si>
    <t>Mishtann Foods Ltd</t>
  </si>
  <si>
    <t>MISHTANN</t>
  </si>
  <si>
    <t>Peninsula Land Ltd</t>
  </si>
  <si>
    <t>PENINLAND</t>
  </si>
  <si>
    <t>Matrimony.Com Ltd</t>
  </si>
  <si>
    <t>MATRIMONY</t>
  </si>
  <si>
    <t>Best Agrolife Ltd</t>
  </si>
  <si>
    <t>BESTAGRO</t>
  </si>
  <si>
    <t>Khazanchi Jewellers Ltd</t>
  </si>
  <si>
    <t>KHAZANCHI</t>
  </si>
  <si>
    <t>Apparel, Accessories &amp; Luxury Goods</t>
  </si>
  <si>
    <t>Wealth First Portfolio Managers Ltd</t>
  </si>
  <si>
    <t>WEALTH</t>
  </si>
  <si>
    <t>Trident Techlabs Ltd</t>
  </si>
  <si>
    <t>TECHLABS</t>
  </si>
  <si>
    <t>Shankara Building Products Ltd</t>
  </si>
  <si>
    <t>SHANKARA</t>
  </si>
  <si>
    <t>Atul Auto Ltd</t>
  </si>
  <si>
    <t>ATULAUTO</t>
  </si>
  <si>
    <t>Three Wheelers</t>
  </si>
  <si>
    <t>Rhetan TMT Ltd</t>
  </si>
  <si>
    <t>RHETAN</t>
  </si>
  <si>
    <t>Steel</t>
  </si>
  <si>
    <t>Yuken India Ltd</t>
  </si>
  <si>
    <t>YUKEN</t>
  </si>
  <si>
    <t>Bharat Wire Ropes Ltd</t>
  </si>
  <si>
    <t>BHARATWIRE</t>
  </si>
  <si>
    <t>Simplex Infrastructures Ltd</t>
  </si>
  <si>
    <t>SIMPLEXINF</t>
  </si>
  <si>
    <t>Capital India Finance Ltd</t>
  </si>
  <si>
    <t>CIFL</t>
  </si>
  <si>
    <t>Yamuna Syndicate Ltd</t>
  </si>
  <si>
    <t>YSL</t>
  </si>
  <si>
    <t>Hi-Tech Gears Ltd</t>
  </si>
  <si>
    <t>HITECHGEAR</t>
  </si>
  <si>
    <t>3B Blackbio DX Ltd</t>
  </si>
  <si>
    <t>3BBLACKBIO</t>
  </si>
  <si>
    <t>Fertilizers &amp; Agricultural Chemicals</t>
  </si>
  <si>
    <t>Kernex Microsystems (India) Ltd</t>
  </si>
  <si>
    <t>KERNEX</t>
  </si>
  <si>
    <t>Butterfly Gandhimathi Appliances Ltd</t>
  </si>
  <si>
    <t>BUTTERFLY</t>
  </si>
  <si>
    <t>One Point One Solutions Ltd</t>
  </si>
  <si>
    <t>ONEPOINT</t>
  </si>
  <si>
    <t>SMC Global Securities Ltd</t>
  </si>
  <si>
    <t>SMCGLOBAL</t>
  </si>
  <si>
    <t>Oriental Rail Infrastructure Ltd</t>
  </si>
  <si>
    <t>ORIRAIL</t>
  </si>
  <si>
    <t>Arihant Superstructures Ltd</t>
  </si>
  <si>
    <t>ARIHANTSUP</t>
  </si>
  <si>
    <t>Dhunseri Ventures Ltd</t>
  </si>
  <si>
    <t>DVL</t>
  </si>
  <si>
    <t>Jagsonpal Pharmaceuticals Ltd</t>
  </si>
  <si>
    <t>JAGSNPHARM</t>
  </si>
  <si>
    <t>Allied Digital Services Ltd</t>
  </si>
  <si>
    <t>ADSL</t>
  </si>
  <si>
    <t>Vertoz Ltd</t>
  </si>
  <si>
    <t>VERTOZ</t>
  </si>
  <si>
    <t>Electrotherm (India) Ltd</t>
  </si>
  <si>
    <t>ELECTHERM</t>
  </si>
  <si>
    <t>Aurum Proptech Ltd</t>
  </si>
  <si>
    <t>AURUM</t>
  </si>
  <si>
    <t>Forbes Precision Tools and Machine Parts Ltd</t>
  </si>
  <si>
    <t>TOTEM</t>
  </si>
  <si>
    <t>Chemfab Alkalis Ltd</t>
  </si>
  <si>
    <t>CHEMFAB</t>
  </si>
  <si>
    <t>SPML Infra Ltd</t>
  </si>
  <si>
    <t>SPMLINFRA</t>
  </si>
  <si>
    <t>India Motor Parts &amp; Accessories Ltd</t>
  </si>
  <si>
    <t>IMPAL</t>
  </si>
  <si>
    <t>Aaswa Trading and Exports Ltd</t>
  </si>
  <si>
    <t>TCC</t>
  </si>
  <si>
    <t>Real Estate Services</t>
  </si>
  <si>
    <t>Signpost India Ltd</t>
  </si>
  <si>
    <t>SIGNPOST</t>
  </si>
  <si>
    <t>Z F Steering Gear (India) Ltd</t>
  </si>
  <si>
    <t>ZFSTEERING</t>
  </si>
  <si>
    <t>Kellton Tech Solutions Ltd</t>
  </si>
  <si>
    <t>KELLTONTEC</t>
  </si>
  <si>
    <t>Eimco Elecon (India) Ltd</t>
  </si>
  <si>
    <t>EIMCOELECO</t>
  </si>
  <si>
    <t>Century Enka Ltd</t>
  </si>
  <si>
    <t>CENTENKA</t>
  </si>
  <si>
    <t>Dhunseri Investments Ltd</t>
  </si>
  <si>
    <t>DHUNINV</t>
  </si>
  <si>
    <t>Everest Industries Ltd</t>
  </si>
  <si>
    <t>EVERESTIND</t>
  </si>
  <si>
    <t>Gala Precision Engineering Ltd</t>
  </si>
  <si>
    <t>GALAPREC</t>
  </si>
  <si>
    <t>Ester Industries Ltd</t>
  </si>
  <si>
    <t>ESTER</t>
  </si>
  <si>
    <t>Remus Pharmaceuticals Ltd</t>
  </si>
  <si>
    <t>REMUS</t>
  </si>
  <si>
    <t>Allcargo Gati Ltd</t>
  </si>
  <si>
    <t>ACLGATI</t>
  </si>
  <si>
    <t>Alldigi Tech Ltd</t>
  </si>
  <si>
    <t>ALLDIGI</t>
  </si>
  <si>
    <t>Tourism Finance Corporation of India Ltd</t>
  </si>
  <si>
    <t>TFCILTD</t>
  </si>
  <si>
    <t>Raj Rayon Industries Ltd</t>
  </si>
  <si>
    <t>RAJRILTD</t>
  </si>
  <si>
    <t>Aym Syntex Ltd</t>
  </si>
  <si>
    <t>AYMSYNTEX</t>
  </si>
  <si>
    <t>GPT Healthcare Ltd</t>
  </si>
  <si>
    <t>GPTHEALTH</t>
  </si>
  <si>
    <t>Arman Financial Services Ltd</t>
  </si>
  <si>
    <t>ARMANFIN</t>
  </si>
  <si>
    <t>Likhitha Infrastructure Ltd</t>
  </si>
  <si>
    <t>LIKHITHA</t>
  </si>
  <si>
    <t>Kamdhenu Ltd</t>
  </si>
  <si>
    <t>KAMDHENU</t>
  </si>
  <si>
    <t>Macpower CNC Machines Ltd</t>
  </si>
  <si>
    <t>MACPOWER</t>
  </si>
  <si>
    <t>Emkay Taps and Cutting Tools Ltd</t>
  </si>
  <si>
    <t>EMKAYTOOLS</t>
  </si>
  <si>
    <t>Pakka Limited</t>
  </si>
  <si>
    <t>PAKKA</t>
  </si>
  <si>
    <t>Arrow Greentech Ltd</t>
  </si>
  <si>
    <t>ARROWGREEN</t>
  </si>
  <si>
    <t>Centrum Capital Ltd</t>
  </si>
  <si>
    <t>CENTRUM</t>
  </si>
  <si>
    <t>Rane (Madras) Ltd</t>
  </si>
  <si>
    <t>RML</t>
  </si>
  <si>
    <t>Automobile Corp Of Goa Ltd</t>
  </si>
  <si>
    <t>ACGL</t>
  </si>
  <si>
    <t>Om Infra Ltd</t>
  </si>
  <si>
    <t>OMINFRAL</t>
  </si>
  <si>
    <t>Krishana Phoschem Ltd</t>
  </si>
  <si>
    <t>KRISHANA</t>
  </si>
  <si>
    <t>Ice Make Refrigeration Ltd</t>
  </si>
  <si>
    <t>ICEMAKE</t>
  </si>
  <si>
    <t>Andhra Sugars Ltd</t>
  </si>
  <si>
    <t>ANDHRSUGAR</t>
  </si>
  <si>
    <t>Capital Small Finance Bank Ltd</t>
  </si>
  <si>
    <t>CAPITALSFB</t>
  </si>
  <si>
    <t>Sat Industries Ltd</t>
  </si>
  <si>
    <t>SATINDLTD</t>
  </si>
  <si>
    <t>Jaykay Enterprises Ltd</t>
  </si>
  <si>
    <t>JAYKAY</t>
  </si>
  <si>
    <t>AMIC Forging Ltd</t>
  </si>
  <si>
    <t>AMIC</t>
  </si>
  <si>
    <t>Subex Ltd</t>
  </si>
  <si>
    <t>SUBEXLTD</t>
  </si>
  <si>
    <t>Selan Exploration Technology Ltd</t>
  </si>
  <si>
    <t>SELAN</t>
  </si>
  <si>
    <t>Rishabh Instruments Ltd</t>
  </si>
  <si>
    <t>RISHABH</t>
  </si>
  <si>
    <t>Spacenet Enterprises India Ltd</t>
  </si>
  <si>
    <t>SPCENET</t>
  </si>
  <si>
    <t>Creative Newtech Ltd</t>
  </si>
  <si>
    <t>CREATIVE</t>
  </si>
  <si>
    <t>VLS Finance Ltd</t>
  </si>
  <si>
    <t>VLSFINANCE</t>
  </si>
  <si>
    <t>Veefin Solutions Ltd</t>
  </si>
  <si>
    <t>VEEFIN</t>
  </si>
  <si>
    <t>Application Software</t>
  </si>
  <si>
    <t>Hardwyn India Ltd</t>
  </si>
  <si>
    <t>HARDWYN</t>
  </si>
  <si>
    <t>Building Products - Glass</t>
  </si>
  <si>
    <t>Asian Star Co Ltd</t>
  </si>
  <si>
    <t>ASTAR</t>
  </si>
  <si>
    <t>Crest Ventures Ltd</t>
  </si>
  <si>
    <t>CREST</t>
  </si>
  <si>
    <t>KMC Speciality Hospitals (India) Ltd</t>
  </si>
  <si>
    <t>KMCSHIL</t>
  </si>
  <si>
    <t>BMW Industries Ltd</t>
  </si>
  <si>
    <t>BMW</t>
  </si>
  <si>
    <t>Finkurve Financial Services Ltd</t>
  </si>
  <si>
    <t>FINKURVE</t>
  </si>
  <si>
    <t>Heubach Colorants India Ltd</t>
  </si>
  <si>
    <t>HEUBACHIND</t>
  </si>
  <si>
    <t>Punjab Chemicals and Crop Protection Ltd</t>
  </si>
  <si>
    <t>PUNJABCHEM</t>
  </si>
  <si>
    <t>Bliss GVS Pharma Ltd</t>
  </si>
  <si>
    <t>BLISSGVS</t>
  </si>
  <si>
    <t>Mukka Proteins Ltd</t>
  </si>
  <si>
    <t>MUKKA</t>
  </si>
  <si>
    <t>Lincoln Pharmaceuticals Ltd</t>
  </si>
  <si>
    <t>LINCOLN</t>
  </si>
  <si>
    <t>Bajaj Healthcare Ltd</t>
  </si>
  <si>
    <t>BAJAJHCARE</t>
  </si>
  <si>
    <t>Sandesh Ltd</t>
  </si>
  <si>
    <t>SANDESH</t>
  </si>
  <si>
    <t>Oswal Greentech Ltd</t>
  </si>
  <si>
    <t>OSWALGREEN</t>
  </si>
  <si>
    <t>Vilas Transcore Ltd</t>
  </si>
  <si>
    <t>VILAS</t>
  </si>
  <si>
    <t>Pudumjee Paper Products Ltd</t>
  </si>
  <si>
    <t>PDMJEPAPER</t>
  </si>
  <si>
    <t>Industrial and Prudential Investment Co Ltd</t>
  </si>
  <si>
    <t>INDPRUD</t>
  </si>
  <si>
    <t>Western Carriers (India) Ltd</t>
  </si>
  <si>
    <t>WCIL</t>
  </si>
  <si>
    <t>GRM Overseas Ltd</t>
  </si>
  <si>
    <t>GRMOVER</t>
  </si>
  <si>
    <t>Steel Exchange India Ltd</t>
  </si>
  <si>
    <t>STEELXIND</t>
  </si>
  <si>
    <t>Shree Digvijay Cement Co Ltd</t>
  </si>
  <si>
    <t>SHREDIGCEM</t>
  </si>
  <si>
    <t>Radhika Jeweltech Ltd</t>
  </si>
  <si>
    <t>RADHIKAJWE</t>
  </si>
  <si>
    <t>Beekay Steel Industries Ltd</t>
  </si>
  <si>
    <t>BEEKAY</t>
  </si>
  <si>
    <t>Prakash Pipes Ltd</t>
  </si>
  <si>
    <t>PPL</t>
  </si>
  <si>
    <t>AVT Natural Products Ltd</t>
  </si>
  <si>
    <t>AVTNPL</t>
  </si>
  <si>
    <t>Xchanging Solutions Ltd</t>
  </si>
  <si>
    <t>XCHANGING</t>
  </si>
  <si>
    <t>SAR Televenture Ltd</t>
  </si>
  <si>
    <t>SARTELE</t>
  </si>
  <si>
    <t>Cellecor Gadgets Ltd</t>
  </si>
  <si>
    <t>CELLECOR</t>
  </si>
  <si>
    <t>AFCOM Holdings Ltd</t>
  </si>
  <si>
    <t>AFCOM</t>
  </si>
  <si>
    <t>Air Freight &amp; Logistics</t>
  </si>
  <si>
    <t>Saurashtra Cement Ltd</t>
  </si>
  <si>
    <t>SAURASHCEM</t>
  </si>
  <si>
    <t>Shiva Cement Ltd</t>
  </si>
  <si>
    <t>SHIVACEM</t>
  </si>
  <si>
    <t>Vascon Engineers Ltd</t>
  </si>
  <si>
    <t>VASCONEQ</t>
  </si>
  <si>
    <t>Rico Auto Industries Ltd</t>
  </si>
  <si>
    <t>RICOAUTO</t>
  </si>
  <si>
    <t>Fratelli Vineyards Ltd</t>
  </si>
  <si>
    <t>FRATELLI</t>
  </si>
  <si>
    <t>Indo Amines Ltd</t>
  </si>
  <si>
    <t>INDOAMIN</t>
  </si>
  <si>
    <t>Ratnaveer Precision Engineering Ltd</t>
  </si>
  <si>
    <t>RATNAVEER</t>
  </si>
  <si>
    <t>Zee Media Corporation Ltd</t>
  </si>
  <si>
    <t>ZEEMEDIA</t>
  </si>
  <si>
    <t>Tuticorin Alkali Chemicals and Fertilizers Ltd</t>
  </si>
  <si>
    <t>TUTIALKA</t>
  </si>
  <si>
    <t>Kross Ltd</t>
  </si>
  <si>
    <t>KROSS</t>
  </si>
  <si>
    <t>Cosmic CRF Ltd</t>
  </si>
  <si>
    <t>COSMICCRF</t>
  </si>
  <si>
    <t>Last Mile Enterprises Ltd</t>
  </si>
  <si>
    <t>LASTMILE</t>
  </si>
  <si>
    <t>Sree Rayalaseema Hi-Strength Hypo Ltd</t>
  </si>
  <si>
    <t>SRHHYPOLTD</t>
  </si>
  <si>
    <t>TGV SRAAC Ltd</t>
  </si>
  <si>
    <t>TGVSL</t>
  </si>
  <si>
    <t>Kirloskar Electric Company Ltd</t>
  </si>
  <si>
    <t>KECL</t>
  </si>
  <si>
    <t>Dwarikesh Sugar Industries Ltd</t>
  </si>
  <si>
    <t>DWARKESH</t>
  </si>
  <si>
    <t>CFF Fluid Control Ltd</t>
  </si>
  <si>
    <t>CFF</t>
  </si>
  <si>
    <t>Aerospace &amp; Defense</t>
  </si>
  <si>
    <t>Ksolves India Ltd</t>
  </si>
  <si>
    <t>KSOLVES</t>
  </si>
  <si>
    <t>Gulshan Polyols Ltd</t>
  </si>
  <si>
    <t>GULPOLY</t>
  </si>
  <si>
    <t>Fairchem Organics Ltd</t>
  </si>
  <si>
    <t>FAIRCHEMOR</t>
  </si>
  <si>
    <t>Dhampur Sugar Mills Ltd</t>
  </si>
  <si>
    <t>DHAMPURSUG</t>
  </si>
  <si>
    <t>Enkei Wheels (India) Ltd</t>
  </si>
  <si>
    <t>ENKEIWHEL</t>
  </si>
  <si>
    <t>Tamilnadu Newsprint &amp; Papers Ltd</t>
  </si>
  <si>
    <t>TNPL</t>
  </si>
  <si>
    <t>Munjal Auto Industries Ltd</t>
  </si>
  <si>
    <t>MUNJALAU</t>
  </si>
  <si>
    <t>Popular Vehicles and Services Ltd</t>
  </si>
  <si>
    <t>PVSL</t>
  </si>
  <si>
    <t>TV Today Network Limited</t>
  </si>
  <si>
    <t>TVTODAY</t>
  </si>
  <si>
    <t>Ngl Fine Chem Ltd</t>
  </si>
  <si>
    <t>NGLFINE</t>
  </si>
  <si>
    <t>Wardwizard Innovations &amp; Mobility Ltd</t>
  </si>
  <si>
    <t>WARDINMOBI</t>
  </si>
  <si>
    <t>Avadh Sugar &amp; Energy Ltd</t>
  </si>
  <si>
    <t>AVADHSUGAR</t>
  </si>
  <si>
    <t>HLV Ltd</t>
  </si>
  <si>
    <t>HLVLTD</t>
  </si>
  <si>
    <t>Kothari Petrochemicals Ltd</t>
  </si>
  <si>
    <t>KOTHARIPET</t>
  </si>
  <si>
    <t>Kuantum Papers Ltd</t>
  </si>
  <si>
    <t>KUANTUM</t>
  </si>
  <si>
    <t>Sahana System Ltd</t>
  </si>
  <si>
    <t>SAHANA</t>
  </si>
  <si>
    <t>Uttam Sugar Mills Ltd</t>
  </si>
  <si>
    <t>UTTAMSUGAR</t>
  </si>
  <si>
    <t>GIC Housing Finance Ltd</t>
  </si>
  <si>
    <t>GICHSGFIN</t>
  </si>
  <si>
    <t>Credo Brands Marketing Ltd</t>
  </si>
  <si>
    <t>MUFTI</t>
  </si>
  <si>
    <t>Men's Clothing</t>
  </si>
  <si>
    <t>Diffusion Engineers Ltd</t>
  </si>
  <si>
    <t>DIFFNKG</t>
  </si>
  <si>
    <t>Manoj Vaibhav Gems N Jewellers Ltd</t>
  </si>
  <si>
    <t>MVGJL</t>
  </si>
  <si>
    <t>Saint-Gobain Sekurit India Ltd</t>
  </si>
  <si>
    <t>SAINTGOBAIN</t>
  </si>
  <si>
    <t>PNGS Gargi Fashion Jewellery Ltd</t>
  </si>
  <si>
    <t>GARGI</t>
  </si>
  <si>
    <t>Apparel Retail</t>
  </si>
  <si>
    <t>K&amp;R Rail Engineering Ltd</t>
  </si>
  <si>
    <t>KRRAIL</t>
  </si>
  <si>
    <t>Concord Control Systems Ltd</t>
  </si>
  <si>
    <t>CNCRD</t>
  </si>
  <si>
    <t>Control Print Ltd</t>
  </si>
  <si>
    <t>CONTROLPR</t>
  </si>
  <si>
    <t>Kopran Ltd</t>
  </si>
  <si>
    <t>KOPRAN</t>
  </si>
  <si>
    <t>Manali Petrochemicals Ltd</t>
  </si>
  <si>
    <t>MANALIPETC</t>
  </si>
  <si>
    <t>Snowman Logistics Ltd</t>
  </si>
  <si>
    <t>SNOWMAN</t>
  </si>
  <si>
    <t>Indo Thai Securities Ltd</t>
  </si>
  <si>
    <t>INDOTHAI</t>
  </si>
  <si>
    <t>New Delhi Television Ltd</t>
  </si>
  <si>
    <t>NDTV</t>
  </si>
  <si>
    <t>Virtuoso Optoelectronics Ltd</t>
  </si>
  <si>
    <t>VOEPL</t>
  </si>
  <si>
    <t>Jaybharat Textiles and Real Estate Ltd</t>
  </si>
  <si>
    <t>JAYTEX</t>
  </si>
  <si>
    <t>Jagatjit Industries Ltd</t>
  </si>
  <si>
    <t>JAGAJITIND</t>
  </si>
  <si>
    <t>City Pulse Multiventures Ltd</t>
  </si>
  <si>
    <t>CPML</t>
  </si>
  <si>
    <t>Movies &amp; Entertainment</t>
  </si>
  <si>
    <t>IST Ltd</t>
  </si>
  <si>
    <t>ISTLTD</t>
  </si>
  <si>
    <t>Max India Ltd</t>
  </si>
  <si>
    <t>MAXIND</t>
  </si>
  <si>
    <t>Ritco Logistics Ltd</t>
  </si>
  <si>
    <t>RITCO</t>
  </si>
  <si>
    <t>Infobeans Technologies Ltd</t>
  </si>
  <si>
    <t>INFOBEAN</t>
  </si>
  <si>
    <t>Investment Trust of India Ltd</t>
  </si>
  <si>
    <t>THEINVEST</t>
  </si>
  <si>
    <t>V-Marc India Ltd</t>
  </si>
  <si>
    <t>VMARCIND</t>
  </si>
  <si>
    <t>NINtec Systems Ltd</t>
  </si>
  <si>
    <t>NINSYS</t>
  </si>
  <si>
    <t>Benares Hotels Ltd</t>
  </si>
  <si>
    <t>BENARAS</t>
  </si>
  <si>
    <t>GFL Ltd</t>
  </si>
  <si>
    <t>GFLLIMITED</t>
  </si>
  <si>
    <t>Mafatlal Industries Ltd</t>
  </si>
  <si>
    <t>MAFATIND</t>
  </si>
  <si>
    <t>Arihant Capital Markets Ltd</t>
  </si>
  <si>
    <t>ARIHANTCAP</t>
  </si>
  <si>
    <t>Bharat Parenterals Ltd</t>
  </si>
  <si>
    <t>BPLPHARMA</t>
  </si>
  <si>
    <t>Taneja Aerospace and Aviation Ltd</t>
  </si>
  <si>
    <t>TANAA</t>
  </si>
  <si>
    <t>Sunshine Capital Ltd</t>
  </si>
  <si>
    <t>SCL</t>
  </si>
  <si>
    <t>Spright Agro Ltd</t>
  </si>
  <si>
    <t>SPRIGHT</t>
  </si>
  <si>
    <t>Vinyas Innovative Technologies Ltd</t>
  </si>
  <si>
    <t>VINYAS</t>
  </si>
  <si>
    <t>Sika Interplant Systems Ltd</t>
  </si>
  <si>
    <t>SIKA</t>
  </si>
  <si>
    <t>Indo Rama Synthetics (India) Ltd</t>
  </si>
  <si>
    <t>INDORAMA</t>
  </si>
  <si>
    <t>Kotyark Industries Ltd</t>
  </si>
  <si>
    <t>KOTYARK</t>
  </si>
  <si>
    <t>Algoquant Fintech Ltd</t>
  </si>
  <si>
    <t>AQFINTECH</t>
  </si>
  <si>
    <t>Prime Securities Ltd</t>
  </si>
  <si>
    <t>PRIMESECU</t>
  </si>
  <si>
    <t>Automotive Stampings and Assemblies Ltd</t>
  </si>
  <si>
    <t>ASAL</t>
  </si>
  <si>
    <t>Australian Premium Solar (India) Ltd</t>
  </si>
  <si>
    <t>APS</t>
  </si>
  <si>
    <t>Photovoltaic Solar Systems &amp; Equipment</t>
  </si>
  <si>
    <t>R K Swamy Ltd</t>
  </si>
  <si>
    <t>RKSWAMY</t>
  </si>
  <si>
    <t>Uniphos Enterprises Ltd</t>
  </si>
  <si>
    <t>UNIENTER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</si>
  <si>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</si>
  <si>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</si>
  <si>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</si>
  <si>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</si>
  <si>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</si>
  <si>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</si>
  <si>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</si>
  <si>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</si>
  <si>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</si>
  <si>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</si>
  <si>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</si>
  <si>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</si>
  <si>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</si>
  <si>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Capital Goods</t>
  </si>
  <si>
    <t>Services</t>
  </si>
  <si>
    <t>Consumer Services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</si>
  <si>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</si>
  <si>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</si>
  <si>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</si>
  <si>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</si>
  <si>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</si>
  <si>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</si>
  <si>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</si>
  <si>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</si>
  <si>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</si>
  <si>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</si>
  <si>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</si>
  <si>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</si>
  <si>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</si>
  <si>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</si>
  <si>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</si>
  <si>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</si>
  <si>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</si>
  <si>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</si>
  <si>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</si>
  <si>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</si>
  <si>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</si>
  <si>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</si>
  <si>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</si>
  <si>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</si>
  <si>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</si>
  <si>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</si>
  <si>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</si>
  <si>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</si>
  <si>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</si>
  <si>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</si>
  <si>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</si>
  <si>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</si>
  <si>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</si>
  <si>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Score</t>
  </si>
  <si>
    <t>Rank 1Y</t>
  </si>
  <si>
    <t>Rank 6M</t>
  </si>
  <si>
    <t>Rank Sharpe</t>
  </si>
  <si>
    <t>Avg</t>
  </si>
  <si>
    <t>Positive</t>
  </si>
  <si>
    <t>Negative</t>
  </si>
  <si>
    <t>Neutral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</si>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</sst>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E838A9-0E28-4C3D-A17C-DFE4CD6C1959}" name="Table3" displayName="Table3" ref="A1:Z126" totalsRowShown="0">
  <autoFilter ref="A1:Z126" xr:uid="{A4E838A9-0E28-4C3D-A17C-DFE4CD6C1959}"/>
  <sortState xmlns:xlrd2="http://schemas.microsoft.com/office/spreadsheetml/2017/richdata2" ref="A2:Z126">
    <sortCondition ref="Z1:Z126"/>
  </sortState>
  <tableColumns count="26">
    <tableColumn id="1" xr3:uid="{10E02C04-FE59-4FA4-AC6C-8792E31D14C2}" name="Sub-Sector"/>
    <tableColumn id="2" xr3:uid="{FBDC01D5-C2D4-41E6-BF3E-45CCB6EB46F5}" name="Count" dataDxfId="48">
      <calculatedColumnFormula>COUNTIFS(Table2[Sub-Sector],Table3[[#This Row],[Sub-Sector]])</calculatedColumnFormula>
    </tableColumn>
    <tableColumn id="3" xr3:uid="{399E9F4B-6310-43B4-B748-C42525338296}" name="Uptrend" dataDxfId="47">
      <calculatedColumnFormula>COUNTIFS(Table2[Sub-Sector],Table3[[#This Row],[Sub-Sector]],Table2[Uptrend],"Uptrend")/Table3[[#This Row],[Count]]</calculatedColumnFormula>
    </tableColumn>
    <tableColumn id="4" xr3:uid="{7482BAFA-B07E-45CB-9C8B-12895E8146B8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1C696949-CFA8-4DE1-BC08-E40AC3B65612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C67A2B11-235E-4040-815D-9DD74F26A18C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0F5BBC7C-4088-4044-B1A8-1EA7569E7E06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40698A6C-1BD5-400B-8203-9E0E829617E5}" name="RSI" dataDxfId="42">
      <calculatedColumnFormula>COUNTIFS(Table2[Sub-Sector],Table3[[#This Row],[Sub-Sector]],Table2[RSI Exponential â€“ 14D],"&gt;=50")/Table3[[#This Row],[Count]]</calculatedColumnFormula>
    </tableColumn>
    <tableColumn id="9" xr3:uid="{3F61F6E1-3CB3-4312-A494-0C531D5EEE7C}" name="Relative Volume" dataDxfId="41">
      <calculatedColumnFormula>COUNTIFS(Table2[Sub-Sector],Table3[[#This Row],[Sub-Sector]],Table2[Relative Volume],"&gt;=1")/Table3[[#This Row],[Count]]</calculatedColumnFormula>
    </tableColumn>
    <tableColumn id="10" xr3:uid="{51BEF0BC-8180-45AB-82C0-F657741E335E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70D6EFEF-87B5-4274-AD3D-A52F7F76B44B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A67844B4-E531-47BB-B472-27E86B29152A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230B9D8C-EF04-4E53-8852-FDC33BFE96F0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A4A3AAF8-E4DA-4750-9CB4-98AA52FBDB6B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696E39AE-AA50-4132-AE85-3363A7912E6C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65015254-D300-4BE7-88ED-D2D2795EA700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7E3FEC1D-A71D-46CD-B8A1-C33F85172764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41E73551-8770-4ABD-812C-F05B68C37F5E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A7671B98-7A2C-4B5E-A94F-ACD9EBCCC33E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4DDE064D-E478-4F37-B594-8F551E328424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D95C890A-CB4D-4453-8407-612A32B478B2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8038C2A7-DD22-4A7B-A2C5-E47A33CABEE6}" name="Sharpe Ratio" dataDxfId="28">
      <calculatedColumnFormula>COUNTIFS(Table2[Sub-Sector],Table3[[#This Row],[Sub-Sector]],Table2[Sharpe Ratio],"&gt;=0.10")/Table3[[#This Row],[Count]]</calculatedColumnFormula>
    </tableColumn>
    <tableColumn id="23" xr3:uid="{4DA3A978-2492-4911-A8AE-E9AEB44554D6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A31DA8C9-2330-42ED-A227-33FA5C1943B9}" name="Rank" dataDxfId="26">
      <calculatedColumnFormula>_xlfn.RANK.AVG(Table3[[#This Row],[Score]],Table3[Score],1)</calculatedColumnFormula>
    </tableColumn>
    <tableColumn id="25" xr3:uid="{97EF58EF-21AE-41A5-8226-ED870159B76A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AA256001-E3D3-45FD-823A-90D63A4FC74C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DF6B7-4FDD-46D0-9AA1-1F6AA8176FA0}" name="Table2" displayName="Table2" ref="A1:AV737" totalsRowShown="0">
  <sortState xmlns:xlrd2="http://schemas.microsoft.com/office/spreadsheetml/2017/richdata2" ref="A2:AV737">
    <sortCondition ref="AV1:AV737"/>
  </sortState>
  <tableColumns count="48">
    <tableColumn id="1" xr3:uid="{CE185A6E-AA8A-434F-9A2B-10DC0FA54062}" name="Name"/>
    <tableColumn id="2" xr3:uid="{FEC9F8FE-FF92-4E18-9097-F7730C31B286}" name="Ticker"/>
    <tableColumn id="3" xr3:uid="{1EE7BA89-F86F-49F0-AFA4-D3C8DADC839D}" name="Industry"/>
    <tableColumn id="4" xr3:uid="{30E45827-5D84-4D6C-88BC-68FE8DECC11D}" name="Sub-Sector"/>
    <tableColumn id="5" xr3:uid="{54CF1BC2-BE97-439B-85C5-68CF9CECE5A4}" name="Market Cap"/>
    <tableColumn id="6" xr3:uid="{2C1695AD-E6DB-4213-AB1D-6BA3D10138E4}" name="Close Price"/>
    <tableColumn id="7" xr3:uid="{6AA2C60D-6E68-4BB6-A43D-D40B4E34C3F5}" name="1Y Return vs Nifty"/>
    <tableColumn id="18" xr3:uid="{CCE75176-D495-41B0-A3A3-AA59ED01BC0C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3FD87E86-B082-41EA-998F-8C5E8E8946E2}" name="1M Return vs Nifty"/>
    <tableColumn id="19" xr3:uid="{B4ED445A-069B-4BF1-AC11-8D36B240AC66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AFD7F83F-8F95-4A16-8834-21B9C2153FE8}" name="6M Return vs Nifty"/>
    <tableColumn id="20" xr3:uid="{4B096295-66F0-4E67-9642-0FBC8763037A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EFC7104F-8B89-4D18-A143-CB858DADAB67}" name="1W Return vs Nifty"/>
    <tableColumn id="22" xr3:uid="{F23CA468-191F-4242-BE38-170D1FDBA5F7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4BC7DAA2-AE8E-4BE2-86EB-92EBDFDC6EE3}" name="20D EMA" dataDxfId="19"/>
    <tableColumn id="11" xr3:uid="{ABD00DEE-78B8-41AB-8E45-67AD0E60E07A}" name="50D EMA"/>
    <tableColumn id="12" xr3:uid="{6BA288F0-B11A-450E-993D-55F2D53F4710}" name="200D EMA"/>
    <tableColumn id="13" xr3:uid="{89DC626A-5C08-4260-878F-4E784D1EB1F1}" name="RSI Exponential â€“ 14D"/>
    <tableColumn id="25" xr3:uid="{9961CC42-11F9-4EFA-A772-B74247EF2458}" name="% Price above 20 EMA" dataDxfId="18">
      <calculatedColumnFormula>(Table2[[#This Row],[Close Price]]-Table2[[#This Row],[20D EMA]])/Table2[[#This Row],[20D EMA]]</calculatedColumnFormula>
    </tableColumn>
    <tableColumn id="24" xr3:uid="{EF6CDD7A-CF82-48AA-AF71-3B499701A4B6}" name="% Price above 50 EMA" dataDxfId="17">
      <calculatedColumnFormula>(Table2[[#This Row],[Close Price]]-Table2[[#This Row],[50D EMA]])/Table2[[#This Row],[50D EMA]]</calculatedColumnFormula>
    </tableColumn>
    <tableColumn id="23" xr3:uid="{61BE533B-AD37-4BB6-BE01-1C0222E9E6C9}" name="% Price above 200 EMA" dataDxfId="16">
      <calculatedColumnFormula>(Table2[[#This Row],[Close Price]]-Table2[[#This Row],[200D EMA]])/Table2[[#This Row],[200D EMA]]</calculatedColumnFormula>
    </tableColumn>
    <tableColumn id="14" xr3:uid="{3D4CD11F-114C-49DD-ADAC-E132484CCD89}" name="Relative Volume"/>
    <tableColumn id="37" xr3:uid="{46876733-C861-41AD-95D8-E65D705EF700}" name="Day Low" dataDxfId="15"/>
    <tableColumn id="36" xr3:uid="{8F9299A3-F93E-436D-A175-1D3EBA4889D6}" name="Day High"/>
    <tableColumn id="35" xr3:uid="{F02661B4-6488-49E4-8EF6-0715D064F9CC}" name="Current Week Low"/>
    <tableColumn id="34" xr3:uid="{0ABA830E-FA85-4598-BEF5-BE207A466785}" name="Current Week High"/>
    <tableColumn id="33" xr3:uid="{075B91A6-36F1-46D5-8C33-11DADEEA1A30}" name="Current Month Low"/>
    <tableColumn id="32" xr3:uid="{9D74B143-6875-47B2-B47A-263DD1717971}" name="Current Month High"/>
    <tableColumn id="31" xr3:uid="{600BB54E-3572-4D6E-9A70-A40360BAA24E}" name="% Away From Day Low" dataDxfId="14">
      <calculatedColumnFormula>(Table2[[#This Row],[Close Price]]/Table2[[#This Row],[Day Low]])-1</calculatedColumnFormula>
    </tableColumn>
    <tableColumn id="30" xr3:uid="{2A8933DB-2322-4DDE-88A8-2053FDB1BE5B}" name="% Away From Day High" dataDxfId="13">
      <calculatedColumnFormula>(Table2[[#This Row],[Day High]]/Table2[[#This Row],[Close Price]])-1</calculatedColumnFormula>
    </tableColumn>
    <tableColumn id="29" xr3:uid="{2769EFBD-C676-47DC-A168-CE49C7869853}" name="% Away From Current Week Low" dataDxfId="12">
      <calculatedColumnFormula>(Table2[[#This Row],[Close Price]]/Table2[[#This Row],[Current Week Low]])-1</calculatedColumnFormula>
    </tableColumn>
    <tableColumn id="28" xr3:uid="{017DFE11-EE8D-4463-980D-78DC855C23B5}" name="% Away From Current Week High" dataDxfId="11">
      <calculatedColumnFormula>(Table2[[#This Row],[Current Week High]]/Table2[[#This Row],[Close Price]])-1</calculatedColumnFormula>
    </tableColumn>
    <tableColumn id="27" xr3:uid="{FBEC99B6-1396-4C5F-A710-B5153BAD0A91}" name="% Away From Current Month Low" dataDxfId="10">
      <calculatedColumnFormula>(Table2[[#This Row],[Close Price]]/Table2[[#This Row],[Current Month Low]])-1</calculatedColumnFormula>
    </tableColumn>
    <tableColumn id="26" xr3:uid="{A8D6AB97-9C8B-4893-AEA0-4F2387AE10C7}" name="% Away From Current Month High" dataDxfId="9">
      <calculatedColumnFormula>(Table2[[#This Row],[Current Month High]]/Table2[[#This Row],[Close Price]])-1</calculatedColumnFormula>
    </tableColumn>
    <tableColumn id="15" xr3:uid="{1936AEA0-C110-4AAE-84CC-5B590AEE19BC}" name="% Away From 52W High"/>
    <tableColumn id="16" xr3:uid="{6460CD07-AD93-49EE-962B-B698B9D595E2}" name="% Away From 52W Low"/>
    <tableColumn id="42" xr3:uid="{09CA2F68-9BA4-4033-96FF-ECC7226A066C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8A95A05F-F46F-4B00-89F7-777F045D8B1D}" name="Relative Strength Sector Index" dataDxfId="7"/>
    <tableColumn id="40" xr3:uid="{2EF9147F-7BD7-4074-BE75-40E8606C8EFE}" name="Relative Strength Sector Index - Zone"/>
    <tableColumn id="39" xr3:uid="{D10EF923-866D-4929-8F00-0C28604A150A}" name="Rate of Change"/>
    <tableColumn id="38" xr3:uid="{CEA2C47B-9368-4A22-840F-C99AA321E719}" name="Rate of Change - Zone"/>
    <tableColumn id="17" xr3:uid="{6CF41050-A31F-47BD-B90D-844BC7629C81}" name="Sharpe Ratio"/>
    <tableColumn id="43" xr3:uid="{87FA66DA-03B2-4B23-9E03-11582C594105}" name="Sharpe Ratio Z-Score" dataDxfId="6">
      <calculatedColumnFormula>(Table2[[#This Row],[Sharpe Ratio]]-AVERAGE(Table2[Sharpe Ratio]))/_xlfn.STDEV.P(Table2[Sharpe Ratio])</calculatedColumnFormula>
    </tableColumn>
    <tableColumn id="44" xr3:uid="{E5BDE919-FBC0-48EC-B7BD-93C5C5F37B49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829D4EB0-192A-4628-9C27-29807586E090}" name="Rank 1Y" dataDxfId="4">
      <calculatedColumnFormula>_xlfn.RANK.AVG(Table2[[#This Row],[1Y Return vs Nifty Z-Score]],Table2[1Y Return vs Nifty Z-Score])</calculatedColumnFormula>
    </tableColumn>
    <tableColumn id="46" xr3:uid="{D760F463-108F-4C02-9386-0BC93A0D1625}" name="Rank 6M" dataDxfId="3">
      <calculatedColumnFormula>_xlfn.RANK.AVG(Table2[[#This Row],[6M Return vs Nifty Z-Score]],Table2[6M Return vs Nifty Z-Score])</calculatedColumnFormula>
    </tableColumn>
    <tableColumn id="47" xr3:uid="{804F309E-61AE-401B-B0FF-685309B16C97}" name="Rank Sharpe" dataDxfId="2">
      <calculatedColumnFormula>_xlfn.RANK.AVG(Table2[[#This Row],[Sharpe Ratio Z-Score]],Table2[Sharpe Ratio Z-Score])</calculatedColumnFormula>
    </tableColumn>
    <tableColumn id="48" xr3:uid="{0585F7CF-B55C-4DEE-9986-2F4588FA226D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8FAE3-239E-4ED6-8BF9-3DA3C32EE98C}" name="Table1" displayName="Table1" ref="A1:Q1465" totalsRowShown="0">
  <autoFilter ref="A1:Q1465" xr:uid="{9518FAE3-239E-4ED6-8BF9-3DA3C32EE98C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C066A74A-0462-4900-83FE-76DBB6C2B662}" name="Name"/>
    <tableColumn id="2" xr3:uid="{BE34D1E8-C1E7-4469-9C07-360A2D0BC274}" name="Ticker"/>
    <tableColumn id="17" xr3:uid="{52B720BC-E98A-4CFB-B240-AC54EED7F052}" name="Industry" dataDxfId="0"/>
    <tableColumn id="3" xr3:uid="{E13E91EA-1B95-4F9D-88DF-B5B6FE84AC7A}" name="Sub-Sector"/>
    <tableColumn id="4" xr3:uid="{024C0A28-306B-4D86-9F2A-12669295BB85}" name="Market Cap"/>
    <tableColumn id="5" xr3:uid="{51C71D96-E99C-4029-8FC0-08F6ACFD985F}" name="Close Price"/>
    <tableColumn id="6" xr3:uid="{D9658BDF-1951-499F-B47B-E0F6608B22F5}" name="1Y Return vs Nifty"/>
    <tableColumn id="7" xr3:uid="{231C2314-78EF-4F9F-A50B-2DE550BFCF98}" name="1M Return vs Nifty"/>
    <tableColumn id="8" xr3:uid="{AA220252-8740-4D96-94D4-2DFF24B1441F}" name="6M Return vs Nifty"/>
    <tableColumn id="9" xr3:uid="{E059AACA-CD2B-46DF-AAA8-E60D722EB94C}" name="1W Return vs Nifty"/>
    <tableColumn id="10" xr3:uid="{C1EE8A4A-68ED-4EC4-B80D-E55BCD1673F1}" name="50D EMA"/>
    <tableColumn id="11" xr3:uid="{BF00476A-8DF5-4E42-B77E-E0782BD6C1A1}" name="200D EMA"/>
    <tableColumn id="12" xr3:uid="{D2FC5603-4149-4B25-82DD-87DF1B37F133}" name="RSI Exponential â€“ 14D"/>
    <tableColumn id="13" xr3:uid="{6AC588D0-7128-4813-A08E-A42648BD128F}" name="Relative Volume"/>
    <tableColumn id="14" xr3:uid="{B913B7D6-2B37-43EA-9E8C-F27485A845F2}" name="% Away From 52W High"/>
    <tableColumn id="15" xr3:uid="{63ED5475-C10F-4CF0-84EC-6E0B1E61193C}" name="% Away From 52W Low"/>
    <tableColumn id="16" xr3:uid="{1E37418C-91D8-4F08-8938-F9192E69F34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F657-C58E-41F5-A9AC-0E472650E495}">
  <dimension ref="A1:Z126"/>
  <sheetViews>
    <sheetView tabSelected="1" topLeftCell="P1" workbookViewId="0">
      <selection activeCell="Y1" sqref="Y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3163</v>
      </c>
      <c r="C1" s="1" t="s">
        <v>3149</v>
      </c>
      <c r="D1" s="1" t="s">
        <v>3164</v>
      </c>
      <c r="E1" s="1" t="s">
        <v>3165</v>
      </c>
      <c r="F1" s="1" t="s">
        <v>7</v>
      </c>
      <c r="G1" s="1" t="s">
        <v>5</v>
      </c>
      <c r="H1" s="1" t="s">
        <v>3166</v>
      </c>
      <c r="I1" s="1" t="s">
        <v>12</v>
      </c>
      <c r="J1" s="1" t="s">
        <v>3143</v>
      </c>
      <c r="K1" s="1" t="s">
        <v>3144</v>
      </c>
      <c r="L1" s="1" t="s">
        <v>3145</v>
      </c>
      <c r="M1" s="1" t="s">
        <v>3146</v>
      </c>
      <c r="N1" s="1" t="s">
        <v>3147</v>
      </c>
      <c r="O1" s="1" t="s">
        <v>3148</v>
      </c>
      <c r="P1" s="1" t="s">
        <v>13</v>
      </c>
      <c r="Q1" s="1" t="s">
        <v>14</v>
      </c>
      <c r="R1" s="1" t="s">
        <v>3167</v>
      </c>
      <c r="S1" s="1" t="s">
        <v>3135</v>
      </c>
      <c r="T1" s="1" t="s">
        <v>3136</v>
      </c>
      <c r="U1" s="1" t="s">
        <v>3153</v>
      </c>
      <c r="V1" s="1" t="s">
        <v>15</v>
      </c>
      <c r="W1" t="s">
        <v>3155</v>
      </c>
      <c r="X1" t="s">
        <v>3168</v>
      </c>
      <c r="Y1" t="s">
        <v>3169</v>
      </c>
      <c r="Z1" t="s">
        <v>3170</v>
      </c>
    </row>
    <row r="2" spans="1:26" x14ac:dyDescent="0.3">
      <c r="A2" t="s">
        <v>652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111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30.5</v>
      </c>
      <c r="Z2">
        <f>_xlfn.RANK.AVG(Table3[[#This Row],[Score 2 ]],Table3[[Score 2 ]],1)</f>
        <v>1.5</v>
      </c>
    </row>
    <row r="3" spans="1:26" x14ac:dyDescent="0.3">
      <c r="A3" t="s">
        <v>753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0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1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0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197.5</v>
      </c>
      <c r="X3">
        <f>_xlfn.RANK.AVG(Table3[[#This Row],[Score]],Table3[Score],1)</f>
        <v>10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30.5</v>
      </c>
      <c r="Z3">
        <f>_xlfn.RANK.AVG(Table3[[#This Row],[Score 2 ]],Table3[[Score 2 ]],1)</f>
        <v>1.5</v>
      </c>
    </row>
    <row r="4" spans="1:26" x14ac:dyDescent="0.3">
      <c r="A4" t="s">
        <v>723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0.33333333333333331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0.66666666666666663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0.33333333333333331</v>
      </c>
      <c r="N4" s="1">
        <f>COUNTIFS(Table2[Sub-Sector],Table3[[#This Row],[Sub-Sector]],Table2[% Away From Current Month Low],"&gt;=0.05")/Table3[[#This Row],[Count]]</f>
        <v>0.33333333333333331</v>
      </c>
      <c r="O4" s="1">
        <f>COUNTIFS(Table2[Sub-Sector],Table3[[#This Row],[Sub-Sector]],Table2[% Away From Current Month High],"&lt;=0.05")/Table3[[#This Row],[Count]]</f>
        <v>0.33333333333333331</v>
      </c>
      <c r="P4" s="1">
        <f>COUNTIFS(Table2[Sub-Sector],Table3[[#This Row],[Sub-Sector]],Table2[% Away From 52W High],"&lt;=10")/Table3[[#This Row],[Count]]</f>
        <v>0.33333333333333331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0.33333333333333331</v>
      </c>
      <c r="S4" s="1">
        <f>COUNTIFS(Table2[Sub-Sector],Table3[[#This Row],[Sub-Sector]],Table2[% Price above 50 EMA],"&gt;=0")/Table3[[#This Row],[Count]]</f>
        <v>0.66666666666666663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0.66666666666666663</v>
      </c>
      <c r="V4" s="1">
        <f>COUNTIFS(Table2[Sub-Sector],Table3[[#This Row],[Sub-Sector]],Table2[Sharpe Ratio],"&gt;=0.10")/Table3[[#This Row],[Count]]</f>
        <v>0.33333333333333331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130.5</v>
      </c>
      <c r="X4">
        <f>_xlfn.RANK.AVG(Table3[[#This Row],[Score]],Table3[Score],1)</f>
        <v>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50</v>
      </c>
      <c r="Z4">
        <f>_xlfn.RANK.AVG(Table3[[#This Row],[Score 2 ]],Table3[[Score 2 ]],1)</f>
        <v>3</v>
      </c>
    </row>
    <row r="5" spans="1:26" x14ac:dyDescent="0.3">
      <c r="A5" t="s">
        <v>303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0.33333333333333331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0.33333333333333331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0.33333333333333331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0.33333333333333331</v>
      </c>
      <c r="M5" s="1">
        <f>COUNTIFS(Table2[Sub-Sector],Table3[[#This Row],[Sub-Sector]],Table2[% Away From Current Week High],"&lt;=0.05")/Table3[[#This Row],[Count]]</f>
        <v>0</v>
      </c>
      <c r="N5" s="1">
        <f>COUNTIFS(Table2[Sub-Sector],Table3[[#This Row],[Sub-Sector]],Table2[% Away From Current Month Low],"&gt;=0.05")/Table3[[#This Row],[Count]]</f>
        <v>0.66666666666666663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0.33333333333333331</v>
      </c>
      <c r="S5" s="1">
        <f>COUNTIFS(Table2[Sub-Sector],Table3[[#This Row],[Sub-Sector]],Table2[% Price above 50 EMA],"&gt;=0")/Table3[[#This Row],[Count]]</f>
        <v>0.33333333333333331</v>
      </c>
      <c r="T5" s="1">
        <f>COUNTIFS(Table2[Sub-Sector],Table3[[#This Row],[Sub-Sector]],Table2[% Price above 200 EMA],"&gt;=0")/Table3[[#This Row],[Count]]</f>
        <v>0.33333333333333331</v>
      </c>
      <c r="U5" s="1">
        <f>COUNTIFS(Table2[Sub-Sector],Table3[[#This Row],[Sub-Sector]],Table2[Rate of Change - Zone],"Positive")/Table3[[#This Row],[Count]]</f>
        <v>0.33333333333333331</v>
      </c>
      <c r="V5" s="1">
        <f>COUNTIFS(Table2[Sub-Sector],Table3[[#This Row],[Sub-Sector]],Table2[Sharpe Ratio],"&gt;=0.10")/Table3[[#This Row],[Count]]</f>
        <v>0.33333333333333331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210.5</v>
      </c>
      <c r="X5">
        <f>_xlfn.RANK.AVG(Table3[[#This Row],[Score]],Table3[Score],1)</f>
        <v>11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84.5</v>
      </c>
      <c r="Z5">
        <f>_xlfn.RANK.AVG(Table3[[#This Row],[Score 2 ]],Table3[[Score 2 ]],1)</f>
        <v>4</v>
      </c>
    </row>
    <row r="6" spans="1:26" x14ac:dyDescent="0.3">
      <c r="A6" t="s">
        <v>131</v>
      </c>
      <c r="B6">
        <f>COUNTIFS(Table2[Sub-Sector],Table3[[#This Row],[Sub-Sector]])</f>
        <v>6</v>
      </c>
      <c r="C6" s="1">
        <f>COUNTIFS(Table2[Sub-Sector],Table3[[#This Row],[Sub-Sector]],Table2[Uptrend],"Uptrend")/Table3[[#This Row],[Count]]</f>
        <v>0.5</v>
      </c>
      <c r="D6" s="1">
        <f>COUNTIFS(Table2[Sub-Sector],Table3[[#This Row],[Sub-Sector]],Table2[1W Return vs Nifty],"&gt;=5")/Table3[[#This Row],[Count]]</f>
        <v>0.16666666666666666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0.83333333333333337</v>
      </c>
      <c r="G6" s="1">
        <f>COUNTIFS(Table2[Sub-Sector],Table3[[#This Row],[Sub-Sector]],Table2[1Y Return vs Nifty],"&gt;=10")/Table3[[#This Row],[Count]]</f>
        <v>0.66666666666666663</v>
      </c>
      <c r="H6" s="1">
        <f>COUNTIFS(Table2[Sub-Sector],Table3[[#This Row],[Sub-Sector]],Table2[RSI Exponential â€“ 14D],"&gt;=50")/Table3[[#This Row],[Count]]</f>
        <v>0.33333333333333331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0.16666666666666666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0.33333333333333331</v>
      </c>
      <c r="M6" s="1">
        <f>COUNTIFS(Table2[Sub-Sector],Table3[[#This Row],[Sub-Sector]],Table2[% Away From Current Week High],"&lt;=0.05")/Table3[[#This Row],[Count]]</f>
        <v>0.33333333333333331</v>
      </c>
      <c r="N6" s="1">
        <f>COUNTIFS(Table2[Sub-Sector],Table3[[#This Row],[Sub-Sector]],Table2[% Away From Current Month Low],"&gt;=0.05")/Table3[[#This Row],[Count]]</f>
        <v>0.5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0.16666666666666666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0.33333333333333331</v>
      </c>
      <c r="S6" s="1">
        <f>COUNTIFS(Table2[Sub-Sector],Table3[[#This Row],[Sub-Sector]],Table2[% Price above 50 EMA],"&gt;=0")/Table3[[#This Row],[Count]]</f>
        <v>0.66666666666666663</v>
      </c>
      <c r="T6" s="1">
        <f>COUNTIFS(Table2[Sub-Sector],Table3[[#This Row],[Sub-Sector]],Table2[% Price above 200 EMA],"&gt;=0")/Table3[[#This Row],[Count]]</f>
        <v>0.83333333333333337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124</v>
      </c>
      <c r="X6">
        <f>_xlfn.RANK.AVG(Table3[[#This Row],[Score]],Table3[Score],1)</f>
        <v>2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</v>
      </c>
      <c r="Z6">
        <f>_xlfn.RANK.AVG(Table3[[#This Row],[Score 2 ]],Table3[[Score 2 ]],1)</f>
        <v>5</v>
      </c>
    </row>
    <row r="7" spans="1:26" x14ac:dyDescent="0.3">
      <c r="A7" t="s">
        <v>253</v>
      </c>
      <c r="B7">
        <f>COUNTIFS(Table2[Sub-Sector],Table3[[#This Row],[Sub-Sector]])</f>
        <v>14</v>
      </c>
      <c r="C7" s="1">
        <f>COUNTIFS(Table2[Sub-Sector],Table3[[#This Row],[Sub-Sector]],Table2[Uptrend],"Uptrend")/Table3[[#This Row],[Count]]</f>
        <v>0.7857142857142857</v>
      </c>
      <c r="D7" s="1">
        <f>COUNTIFS(Table2[Sub-Sector],Table3[[#This Row],[Sub-Sector]],Table2[1W Return vs Nifty],"&gt;=5")/Table3[[#This Row],[Count]]</f>
        <v>0.21428571428571427</v>
      </c>
      <c r="E7" s="1">
        <f>COUNTIFS(Table2[Sub-Sector],Table3[[#This Row],[Sub-Sector]],Table2[1M Return vs Nifty],"&gt;=5")/Table3[[#This Row],[Count]]</f>
        <v>0.7142857142857143</v>
      </c>
      <c r="F7" s="1">
        <f>COUNTIFS(Table2[Sub-Sector],Table3[[#This Row],[Sub-Sector]],Table2[6M Return vs Nifty],"&gt;=10")/Table3[[#This Row],[Count]]</f>
        <v>0.7857142857142857</v>
      </c>
      <c r="G7" s="1">
        <f>COUNTIFS(Table2[Sub-Sector],Table3[[#This Row],[Sub-Sector]],Table2[1Y Return vs Nifty],"&gt;=10")/Table3[[#This Row],[Count]]</f>
        <v>0.5714285714285714</v>
      </c>
      <c r="H7" s="1">
        <f>COUNTIFS(Table2[Sub-Sector],Table3[[#This Row],[Sub-Sector]],Table2[RSI Exponential â€“ 14D],"&gt;=50")/Table3[[#This Row],[Count]]</f>
        <v>0.5714285714285714</v>
      </c>
      <c r="I7" s="1">
        <f>COUNTIFS(Table2[Sub-Sector],Table3[[#This Row],[Sub-Sector]],Table2[Relative Volume],"&gt;=1")/Table3[[#This Row],[Count]]</f>
        <v>0.35714285714285715</v>
      </c>
      <c r="J7" s="1">
        <f>COUNTIFS(Table2[Sub-Sector],Table3[[#This Row],[Sub-Sector]],Table2[% Away From Day Low],"&gt;=0.05")/Table3[[#This Row],[Count]]</f>
        <v>7.1428571428571425E-2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0.14285714285714285</v>
      </c>
      <c r="M7" s="1">
        <f>COUNTIFS(Table2[Sub-Sector],Table3[[#This Row],[Sub-Sector]],Table2[% Away From Current Week High],"&lt;=0.05")/Table3[[#This Row],[Count]]</f>
        <v>0.5</v>
      </c>
      <c r="N7" s="1">
        <f>COUNTIFS(Table2[Sub-Sector],Table3[[#This Row],[Sub-Sector]],Table2[% Away From Current Month Low],"&gt;=0.05")/Table3[[#This Row],[Count]]</f>
        <v>0.5714285714285714</v>
      </c>
      <c r="O7" s="1">
        <f>COUNTIFS(Table2[Sub-Sector],Table3[[#This Row],[Sub-Sector]],Table2[% Away From Current Month High],"&lt;=0.05")/Table3[[#This Row],[Count]]</f>
        <v>0.2857142857142857</v>
      </c>
      <c r="P7" s="1">
        <f>COUNTIFS(Table2[Sub-Sector],Table3[[#This Row],[Sub-Sector]],Table2[% Away From 52W High],"&lt;=10")/Table3[[#This Row],[Count]]</f>
        <v>0.35714285714285715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0.5714285714285714</v>
      </c>
      <c r="S7" s="1">
        <f>COUNTIFS(Table2[Sub-Sector],Table3[[#This Row],[Sub-Sector]],Table2[% Price above 50 EMA],"&gt;=0")/Table3[[#This Row],[Count]]</f>
        <v>0.7142857142857143</v>
      </c>
      <c r="T7" s="1">
        <f>COUNTIFS(Table2[Sub-Sector],Table3[[#This Row],[Sub-Sector]],Table2[% Price above 200 EMA],"&gt;=0")/Table3[[#This Row],[Count]]</f>
        <v>0.9285714285714286</v>
      </c>
      <c r="U7" s="1">
        <f>COUNTIFS(Table2[Sub-Sector],Table3[[#This Row],[Sub-Sector]],Table2[Rate of Change - Zone],"Positive")/Table3[[#This Row],[Count]]</f>
        <v>0.5714285714285714</v>
      </c>
      <c r="V7" s="1">
        <f>COUNTIFS(Table2[Sub-Sector],Table3[[#This Row],[Sub-Sector]],Table2[Sharpe Ratio],"&gt;=0.10")/Table3[[#This Row],[Count]]</f>
        <v>0.42857142857142855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131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</v>
      </c>
      <c r="Z7">
        <f>_xlfn.RANK.AVG(Table3[[#This Row],[Score 2 ]],Table3[[Score 2 ]],1)</f>
        <v>6</v>
      </c>
    </row>
    <row r="8" spans="1:26" x14ac:dyDescent="0.3">
      <c r="A8" t="s">
        <v>51</v>
      </c>
      <c r="B8">
        <f>COUNTIFS(Table2[Sub-Sector],Table3[[#This Row],[Sub-Sector]])</f>
        <v>45</v>
      </c>
      <c r="C8" s="1">
        <f>COUNTIFS(Table2[Sub-Sector],Table3[[#This Row],[Sub-Sector]],Table2[Uptrend],"Uptrend")/Table3[[#This Row],[Count]]</f>
        <v>0.51111111111111107</v>
      </c>
      <c r="D8" s="1">
        <f>COUNTIFS(Table2[Sub-Sector],Table3[[#This Row],[Sub-Sector]],Table2[1W Return vs Nifty],"&gt;=5")/Table3[[#This Row],[Count]]</f>
        <v>0.1111111111111111</v>
      </c>
      <c r="E8" s="1">
        <f>COUNTIFS(Table2[Sub-Sector],Table3[[#This Row],[Sub-Sector]],Table2[1M Return vs Nifty],"&gt;=5")/Table3[[#This Row],[Count]]</f>
        <v>0.35555555555555557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0.73333333333333328</v>
      </c>
      <c r="H8" s="1">
        <f>COUNTIFS(Table2[Sub-Sector],Table3[[#This Row],[Sub-Sector]],Table2[RSI Exponential â€“ 14D],"&gt;=50")/Table3[[#This Row],[Count]]</f>
        <v>0.28888888888888886</v>
      </c>
      <c r="I8" s="1">
        <f>COUNTIFS(Table2[Sub-Sector],Table3[[#This Row],[Sub-Sector]],Table2[Relative Volume],"&gt;=1")/Table3[[#This Row],[Count]]</f>
        <v>0.33333333333333331</v>
      </c>
      <c r="J8" s="1">
        <f>COUNTIFS(Table2[Sub-Sector],Table3[[#This Row],[Sub-Sector]],Table2[% Away From Day Low],"&gt;=0.05")/Table3[[#This Row],[Count]]</f>
        <v>6.6666666666666666E-2</v>
      </c>
      <c r="K8" s="1">
        <f>COUNTIFS(Table2[Sub-Sector],Table3[[#This Row],[Sub-Sector]],Table2[% Away From Day High],"&lt;=0.05")/Table3[[#This Row],[Count]]</f>
        <v>0.93333333333333335</v>
      </c>
      <c r="L8" s="1">
        <f>COUNTIFS(Table2[Sub-Sector],Table3[[#This Row],[Sub-Sector]],Table2[% Away From Current Week Low],"&gt;=0.05")/Table3[[#This Row],[Count]]</f>
        <v>0.2</v>
      </c>
      <c r="M8" s="1">
        <f>COUNTIFS(Table2[Sub-Sector],Table3[[#This Row],[Sub-Sector]],Table2[% Away From Current Week High],"&lt;=0.05")/Table3[[#This Row],[Count]]</f>
        <v>0.42222222222222222</v>
      </c>
      <c r="N8" s="1">
        <f>COUNTIFS(Table2[Sub-Sector],Table3[[#This Row],[Sub-Sector]],Table2[% Away From Current Month Low],"&gt;=0.05")/Table3[[#This Row],[Count]]</f>
        <v>0.33333333333333331</v>
      </c>
      <c r="O8" s="1">
        <f>COUNTIFS(Table2[Sub-Sector],Table3[[#This Row],[Sub-Sector]],Table2[% Away From Current Month High],"&lt;=0.05")/Table3[[#This Row],[Count]]</f>
        <v>0.15555555555555556</v>
      </c>
      <c r="P8" s="1">
        <f>COUNTIFS(Table2[Sub-Sector],Table3[[#This Row],[Sub-Sector]],Table2[% Away From 52W High],"&lt;=10")/Table3[[#This Row],[Count]]</f>
        <v>0.2</v>
      </c>
      <c r="Q8" s="1">
        <f>COUNTIFS(Table2[Sub-Sector],Table3[[#This Row],[Sub-Sector]],Table2[% Away From 52W Low],"&gt;=10")/Table3[[#This Row],[Count]]</f>
        <v>0.9555555555555556</v>
      </c>
      <c r="R8" s="1">
        <f>COUNTIFS(Table2[Sub-Sector],Table3[[#This Row],[Sub-Sector]],Table2[% Price above 20 EMA],"&gt;=0")/Table3[[#This Row],[Count]]</f>
        <v>0.35555555555555557</v>
      </c>
      <c r="S8" s="1">
        <f>COUNTIFS(Table2[Sub-Sector],Table3[[#This Row],[Sub-Sector]],Table2[% Price above 50 EMA],"&gt;=0")/Table3[[#This Row],[Count]]</f>
        <v>0.46666666666666667</v>
      </c>
      <c r="T8" s="1">
        <f>COUNTIFS(Table2[Sub-Sector],Table3[[#This Row],[Sub-Sector]],Table2[% Price above 200 EMA],"&gt;=0")/Table3[[#This Row],[Count]]</f>
        <v>0.8</v>
      </c>
      <c r="U8" s="1">
        <f>COUNTIFS(Table2[Sub-Sector],Table3[[#This Row],[Sub-Sector]],Table2[Rate of Change - Zone],"Positive")/Table3[[#This Row],[Count]]</f>
        <v>0.48888888888888887</v>
      </c>
      <c r="V8" s="1">
        <f>COUNTIFS(Table2[Sub-Sector],Table3[[#This Row],[Sub-Sector]],Table2[Sharpe Ratio],"&gt;=0.10")/Table3[[#This Row],[Count]]</f>
        <v>0.24444444444444444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163</v>
      </c>
      <c r="X8">
        <f>_xlfn.RANK.AVG(Table3[[#This Row],[Score]],Table3[Score],1)</f>
        <v>7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116.5</v>
      </c>
      <c r="Z8">
        <f>_xlfn.RANK.AVG(Table3[[#This Row],[Score 2 ]],Table3[[Score 2 ]],1)</f>
        <v>7</v>
      </c>
    </row>
    <row r="9" spans="1:26" x14ac:dyDescent="0.3">
      <c r="A9" t="s">
        <v>203</v>
      </c>
      <c r="B9">
        <f>COUNTIFS(Table2[Sub-Sector],Table3[[#This Row],[Sub-Sector]])</f>
        <v>8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0.125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0.625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0.5</v>
      </c>
      <c r="I9" s="1">
        <f>COUNTIFS(Table2[Sub-Sector],Table3[[#This Row],[Sub-Sector]],Table2[Relative Volume],"&gt;=1")/Table3[[#This Row],[Count]]</f>
        <v>0.125</v>
      </c>
      <c r="J9" s="1">
        <f>COUNTIFS(Table2[Sub-Sector],Table3[[#This Row],[Sub-Sector]],Table2[% Away From Day Low],"&gt;=0.05")/Table3[[#This Row],[Count]]</f>
        <v>0.125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0.125</v>
      </c>
      <c r="M9" s="1">
        <f>COUNTIFS(Table2[Sub-Sector],Table3[[#This Row],[Sub-Sector]],Table2[% Away From Current Week High],"&lt;=0.05")/Table3[[#This Row],[Count]]</f>
        <v>0.5</v>
      </c>
      <c r="N9" s="1">
        <f>COUNTIFS(Table2[Sub-Sector],Table3[[#This Row],[Sub-Sector]],Table2[% Away From Current Month Low],"&gt;=0.05")/Table3[[#This Row],[Count]]</f>
        <v>0.25</v>
      </c>
      <c r="O9" s="1">
        <f>COUNTIFS(Table2[Sub-Sector],Table3[[#This Row],[Sub-Sector]],Table2[% Away From Current Month High],"&lt;=0.05")/Table3[[#This Row],[Count]]</f>
        <v>0.25</v>
      </c>
      <c r="P9" s="1">
        <f>COUNTIFS(Table2[Sub-Sector],Table3[[#This Row],[Sub-Sector]],Table2[% Away From 52W High],"&lt;=10")/Table3[[#This Row],[Count]]</f>
        <v>0.375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0.625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</v>
      </c>
      <c r="X9">
        <f>_xlfn.RANK.AVG(Table3[[#This Row],[Score]],Table3[Score],1)</f>
        <v>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9">
        <f>_xlfn.RANK.AVG(Table3[[#This Row],[Score 2 ]],Table3[[Score 2 ]],1)</f>
        <v>8.5</v>
      </c>
    </row>
    <row r="10" spans="1:26" x14ac:dyDescent="0.3">
      <c r="A10" t="s">
        <v>163</v>
      </c>
      <c r="B10">
        <f>COUNTIFS(Table2[Sub-Sector],Table3[[#This Row],[Sub-Sector]])</f>
        <v>4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0.25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0.75</v>
      </c>
      <c r="H10" s="1">
        <f>COUNTIFS(Table2[Sub-Sector],Table3[[#This Row],[Sub-Sector]],Table2[RSI Exponential â€“ 14D],"&gt;=50")/Table3[[#This Row],[Count]]</f>
        <v>0.5</v>
      </c>
      <c r="I10" s="1">
        <f>COUNTIFS(Table2[Sub-Sector],Table3[[#This Row],[Sub-Sector]],Table2[Relative Volume],"&gt;=1")/Table3[[#This Row],[Count]]</f>
        <v>0.25</v>
      </c>
      <c r="J10" s="1">
        <f>COUNTIFS(Table2[Sub-Sector],Table3[[#This Row],[Sub-Sector]],Table2[% Away From Day Low],"&gt;=0.05")/Table3[[#This Row],[Count]]</f>
        <v>0.25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0.25</v>
      </c>
      <c r="M10" s="1">
        <f>COUNTIFS(Table2[Sub-Sector],Table3[[#This Row],[Sub-Sector]],Table2[% Away From Current Week High],"&lt;=0.05")/Table3[[#This Row],[Count]]</f>
        <v>0.5</v>
      </c>
      <c r="N10" s="1">
        <f>COUNTIFS(Table2[Sub-Sector],Table3[[#This Row],[Sub-Sector]],Table2[% Away From Current Month Low],"&gt;=0.05")/Table3[[#This Row],[Count]]</f>
        <v>0.25</v>
      </c>
      <c r="O10" s="1">
        <f>COUNTIFS(Table2[Sub-Sector],Table3[[#This Row],[Sub-Sector]],Table2[% Away From Current Month High],"&lt;=0.05")/Table3[[#This Row],[Count]]</f>
        <v>0.25</v>
      </c>
      <c r="P10" s="1">
        <f>COUNTIFS(Table2[Sub-Sector],Table3[[#This Row],[Sub-Sector]],Table2[% Away From 52W High],"&lt;=10")/Table3[[#This Row],[Count]]</f>
        <v>0.75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0.5</v>
      </c>
      <c r="S10" s="1">
        <f>COUNTIFS(Table2[Sub-Sector],Table3[[#This Row],[Sub-Sector]],Table2[% Price above 50 EMA],"&gt;=0")/Table3[[#This Row],[Count]]</f>
        <v>0.75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0.75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143</v>
      </c>
      <c r="X10">
        <f>_xlfn.RANK.AVG(Table3[[#This Row],[Score]],Table3[Score],1)</f>
        <v>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0">
        <f>_xlfn.RANK.AVG(Table3[[#This Row],[Score 2 ]],Table3[[Score 2 ]],1)</f>
        <v>8.5</v>
      </c>
    </row>
    <row r="11" spans="1:26" x14ac:dyDescent="0.3">
      <c r="A11" t="s">
        <v>509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0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</v>
      </c>
      <c r="F11" s="1">
        <f>COUNTIFS(Table2[Sub-Sector],Table3[[#This Row],[Sub-Sector]],Table2[6M Return vs Nifty],"&gt;=10")/Table3[[#This Row],[Count]]</f>
        <v>0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0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11">
        <f>_xlfn.RANK.AVG(Table3[[#This Row],[Score]],Table3[Score],1)</f>
        <v>43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1">
        <f>_xlfn.RANK.AVG(Table3[[#This Row],[Score 2 ]],Table3[[Score 2 ]],1)</f>
        <v>10</v>
      </c>
    </row>
    <row r="12" spans="1:26" x14ac:dyDescent="0.3">
      <c r="A12" t="s">
        <v>977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0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</v>
      </c>
      <c r="S12" s="1">
        <f>COUNTIFS(Table2[Sub-Sector],Table3[[#This Row],[Sub-Sector]],Table2[% Price above 50 EMA],"&gt;=0")/Table3[[#This Row],[Count]]</f>
        <v>0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381.5</v>
      </c>
      <c r="X12">
        <f>_xlfn.RANK.AVG(Table3[[#This Row],[Score]],Table3[Score],1)</f>
        <v>45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2">
        <f>_xlfn.RANK.AVG(Table3[[#This Row],[Score 2 ]],Table3[[Score 2 ]],1)</f>
        <v>12.5</v>
      </c>
    </row>
    <row r="13" spans="1:26" x14ac:dyDescent="0.3">
      <c r="A13" t="s">
        <v>637</v>
      </c>
      <c r="B13">
        <f>COUNTIFS(Table2[Sub-Sector],Table3[[#This Row],[Sub-Sector]])</f>
        <v>4</v>
      </c>
      <c r="C13" s="1">
        <f>COUNTIFS(Table2[Sub-Sector],Table3[[#This Row],[Sub-Sector]],Table2[Uptrend],"Uptrend")/Table3[[#This Row],[Count]]</f>
        <v>0.25</v>
      </c>
      <c r="D13" s="1">
        <f>COUNTIFS(Table2[Sub-Sector],Table3[[#This Row],[Sub-Sector]],Table2[1W Return vs Nifty],"&gt;=5")/Table3[[#This Row],[Count]]</f>
        <v>0.25</v>
      </c>
      <c r="E13" s="1">
        <f>COUNTIFS(Table2[Sub-Sector],Table3[[#This Row],[Sub-Sector]],Table2[1M Return vs Nifty],"&gt;=5")/Table3[[#This Row],[Count]]</f>
        <v>0.5</v>
      </c>
      <c r="F13" s="1">
        <f>COUNTIFS(Table2[Sub-Sector],Table3[[#This Row],[Sub-Sector]],Table2[6M Return vs Nifty],"&gt;=10")/Table3[[#This Row],[Count]]</f>
        <v>0.25</v>
      </c>
      <c r="G13" s="1">
        <f>COUNTIFS(Table2[Sub-Sector],Table3[[#This Row],[Sub-Sector]],Table2[1Y Return vs Nifty],"&gt;=10")/Table3[[#This Row],[Count]]</f>
        <v>0.5</v>
      </c>
      <c r="H13" s="1">
        <f>COUNTIFS(Table2[Sub-Sector],Table3[[#This Row],[Sub-Sector]],Table2[RSI Exponential â€“ 14D],"&gt;=50")/Table3[[#This Row],[Count]]</f>
        <v>0.5</v>
      </c>
      <c r="I13" s="1">
        <f>COUNTIFS(Table2[Sub-Sector],Table3[[#This Row],[Sub-Sector]],Table2[Relative Volume],"&gt;=1")/Table3[[#This Row],[Count]]</f>
        <v>0.75</v>
      </c>
      <c r="J13" s="1">
        <f>COUNTIFS(Table2[Sub-Sector],Table3[[#This Row],[Sub-Sector]],Table2[% Away From Day Low],"&gt;=0.05")/Table3[[#This Row],[Count]]</f>
        <v>0.25</v>
      </c>
      <c r="K13" s="1">
        <f>COUNTIFS(Table2[Sub-Sector],Table3[[#This Row],[Sub-Sector]],Table2[% Away From Day High],"&lt;=0.05")/Table3[[#This Row],[Count]]</f>
        <v>0.75</v>
      </c>
      <c r="L13" s="1">
        <f>COUNTIFS(Table2[Sub-Sector],Table3[[#This Row],[Sub-Sector]],Table2[% Away From Current Week Low],"&gt;=0.05")/Table3[[#This Row],[Count]]</f>
        <v>0.5</v>
      </c>
      <c r="M13" s="1">
        <f>COUNTIFS(Table2[Sub-Sector],Table3[[#This Row],[Sub-Sector]],Table2[% Away From Current Week High],"&lt;=0.05")/Table3[[#This Row],[Count]]</f>
        <v>0</v>
      </c>
      <c r="N13" s="1">
        <f>COUNTIFS(Table2[Sub-Sector],Table3[[#This Row],[Sub-Sector]],Table2[% Away From Current Month Low],"&gt;=0.05")/Table3[[#This Row],[Count]]</f>
        <v>0.5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0.75</v>
      </c>
      <c r="R13" s="1">
        <f>COUNTIFS(Table2[Sub-Sector],Table3[[#This Row],[Sub-Sector]],Table2[% Price above 20 EMA],"&gt;=0")/Table3[[#This Row],[Count]]</f>
        <v>0.5</v>
      </c>
      <c r="S13" s="1">
        <f>COUNTIFS(Table2[Sub-Sector],Table3[[#This Row],[Sub-Sector]],Table2[% Price above 50 EMA],"&gt;=0")/Table3[[#This Row],[Count]]</f>
        <v>0.25</v>
      </c>
      <c r="T13" s="1">
        <f>COUNTIFS(Table2[Sub-Sector],Table3[[#This Row],[Sub-Sector]],Table2[% Price above 200 EMA],"&gt;=0")/Table3[[#This Row],[Count]]</f>
        <v>0.75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0.25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</v>
      </c>
      <c r="X13">
        <f>_xlfn.RANK.AVG(Table3[[#This Row],[Score]],Table3[Score],1)</f>
        <v>8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3">
        <f>_xlfn.RANK.AVG(Table3[[#This Row],[Score 2 ]],Table3[[Score 2 ]],1)</f>
        <v>12.5</v>
      </c>
    </row>
    <row r="14" spans="1:26" x14ac:dyDescent="0.3">
      <c r="A14" t="s">
        <v>896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14">
        <f>_xlfn.RANK.AVG(Table3[[#This Row],[Score]],Table3[Score],1)</f>
        <v>21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4">
        <f>_xlfn.RANK.AVG(Table3[[#This Row],[Score 2 ]],Table3[[Score 2 ]],1)</f>
        <v>12.5</v>
      </c>
    </row>
    <row r="15" spans="1:26" x14ac:dyDescent="0.3">
      <c r="A15" t="s">
        <v>688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0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1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1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15">
        <f>_xlfn.RANK.AVG(Table3[[#This Row],[Score]],Table3[Score],1)</f>
        <v>23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15">
        <f>_xlfn.RANK.AVG(Table3[[#This Row],[Score 2 ]],Table3[[Score 2 ]],1)</f>
        <v>12.5</v>
      </c>
    </row>
    <row r="16" spans="1:26" x14ac:dyDescent="0.3">
      <c r="A16" t="s">
        <v>389</v>
      </c>
      <c r="B16">
        <f>COUNTIFS(Table2[Sub-Sector],Table3[[#This Row],[Sub-Sector]])</f>
        <v>2</v>
      </c>
      <c r="C16" s="1">
        <f>COUNTIFS(Table2[Sub-Sector],Table3[[#This Row],[Sub-Sector]],Table2[Uptrend],"Uptrend")/Table3[[#This Row],[Count]]</f>
        <v>0.5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0.5</v>
      </c>
      <c r="G16" s="1">
        <f>COUNTIFS(Table2[Sub-Sector],Table3[[#This Row],[Sub-Sector]],Table2[1Y Return vs Nifty],"&gt;=10")/Table3[[#This Row],[Count]]</f>
        <v>0.5</v>
      </c>
      <c r="H16" s="1">
        <f>COUNTIFS(Table2[Sub-Sector],Table3[[#This Row],[Sub-Sector]],Table2[RSI Exponential â€“ 14D],"&gt;=50")/Table3[[#This Row],[Count]]</f>
        <v>0</v>
      </c>
      <c r="I16" s="1">
        <f>COUNTIFS(Table2[Sub-Sector],Table3[[#This Row],[Sub-Sector]],Table2[Relative Volume],"&gt;=1")/Table3[[#This Row],[Count]]</f>
        <v>0.5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0.5</v>
      </c>
      <c r="M16" s="1">
        <f>COUNTIFS(Table2[Sub-Sector],Table3[[#This Row],[Sub-Sector]],Table2[% Away From Current Week High],"&lt;=0.05")/Table3[[#This Row],[Count]]</f>
        <v>0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</v>
      </c>
      <c r="S16" s="1">
        <f>COUNTIFS(Table2[Sub-Sector],Table3[[#This Row],[Sub-Sector]],Table2[% Price above 50 EMA],"&gt;=0")/Table3[[#This Row],[Count]]</f>
        <v>0</v>
      </c>
      <c r="T16" s="1">
        <f>COUNTIFS(Table2[Sub-Sector],Table3[[#This Row],[Sub-Sector]],Table2[% Price above 200 EMA],"&gt;=0")/Table3[[#This Row],[Count]]</f>
        <v>0.5</v>
      </c>
      <c r="U16" s="1">
        <f>COUNTIFS(Table2[Sub-Sector],Table3[[#This Row],[Sub-Sector]],Table2[Rate of Change - Zone],"Positive")/Table3[[#This Row],[Count]]</f>
        <v>0.5</v>
      </c>
      <c r="V16" s="1">
        <f>COUNTIFS(Table2[Sub-Sector],Table3[[#This Row],[Sub-Sector]],Table2[Sharpe Ratio],"&gt;=0.10")/Table3[[#This Row],[Count]]</f>
        <v>0.5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16">
        <f>_xlfn.RANK.AVG(Table3[[#This Row],[Score]],Table3[Score],1)</f>
        <v>27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16">
        <f>_xlfn.RANK.AVG(Table3[[#This Row],[Score 2 ]],Table3[[Score 2 ]],1)</f>
        <v>15.5</v>
      </c>
    </row>
    <row r="17" spans="1:26" x14ac:dyDescent="0.3">
      <c r="A17" t="s">
        <v>947</v>
      </c>
      <c r="B17">
        <f>COUNTIFS(Table2[Sub-Sector],Table3[[#This Row],[Sub-Sector]])</f>
        <v>2</v>
      </c>
      <c r="C17" s="1">
        <f>COUNTIFS(Table2[Sub-Sector],Table3[[#This Row],[Sub-Sector]],Table2[Uptrend],"Uptrend")/Table3[[#This Row],[Count]]</f>
        <v>0.5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0.5</v>
      </c>
      <c r="F17" s="1">
        <f>COUNTIFS(Table2[Sub-Sector],Table3[[#This Row],[Sub-Sector]],Table2[6M Return vs Nifty],"&gt;=10")/Table3[[#This Row],[Count]]</f>
        <v>0.5</v>
      </c>
      <c r="G17" s="1">
        <f>COUNTIFS(Table2[Sub-Sector],Table3[[#This Row],[Sub-Sector]],Table2[1Y Return vs Nifty],"&gt;=10")/Table3[[#This Row],[Count]]</f>
        <v>0.5</v>
      </c>
      <c r="H17" s="1">
        <f>COUNTIFS(Table2[Sub-Sector],Table3[[#This Row],[Sub-Sector]],Table2[RSI Exponential â€“ 14D],"&gt;=50")/Table3[[#This Row],[Count]]</f>
        <v>0.5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0.5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1</v>
      </c>
      <c r="M17" s="1">
        <f>COUNTIFS(Table2[Sub-Sector],Table3[[#This Row],[Sub-Sector]],Table2[% Away From Current Week High],"&lt;=0.05")/Table3[[#This Row],[Count]]</f>
        <v>0.5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0.5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0.5</v>
      </c>
      <c r="S17" s="1">
        <f>COUNTIFS(Table2[Sub-Sector],Table3[[#This Row],[Sub-Sector]],Table2[% Price above 50 EMA],"&gt;=0")/Table3[[#This Row],[Count]]</f>
        <v>0.5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0.5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232.5</v>
      </c>
      <c r="X17">
        <f>_xlfn.RANK.AVG(Table3[[#This Row],[Score]],Table3[Score],1)</f>
        <v>13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17">
        <f>_xlfn.RANK.AVG(Table3[[#This Row],[Score 2 ]],Table3[[Score 2 ]],1)</f>
        <v>15.5</v>
      </c>
    </row>
    <row r="18" spans="1:26" x14ac:dyDescent="0.3">
      <c r="A18" t="s">
        <v>114</v>
      </c>
      <c r="B18">
        <f>COUNTIFS(Table2[Sub-Sector],Table3[[#This Row],[Sub-Sector]])</f>
        <v>8</v>
      </c>
      <c r="C18" s="1">
        <f>COUNTIFS(Table2[Sub-Sector],Table3[[#This Row],[Sub-Sector]],Table2[Uptrend],"Uptrend")/Table3[[#This Row],[Count]]</f>
        <v>0.375</v>
      </c>
      <c r="D18" s="1">
        <f>COUNTIFS(Table2[Sub-Sector],Table3[[#This Row],[Sub-Sector]],Table2[1W Return vs Nifty],"&gt;=5")/Table3[[#This Row],[Count]]</f>
        <v>0.25</v>
      </c>
      <c r="E18" s="1">
        <f>COUNTIFS(Table2[Sub-Sector],Table3[[#This Row],[Sub-Sector]],Table2[1M Return vs Nifty],"&gt;=5")/Table3[[#This Row],[Count]]</f>
        <v>0.375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0.625</v>
      </c>
      <c r="H18" s="1">
        <f>COUNTIFS(Table2[Sub-Sector],Table3[[#This Row],[Sub-Sector]],Table2[RSI Exponential â€“ 14D],"&gt;=50")/Table3[[#This Row],[Count]]</f>
        <v>0.5</v>
      </c>
      <c r="I18" s="1">
        <f>COUNTIFS(Table2[Sub-Sector],Table3[[#This Row],[Sub-Sector]],Table2[Relative Volume],"&gt;=1")/Table3[[#This Row],[Count]]</f>
        <v>0.25</v>
      </c>
      <c r="J18" s="1">
        <f>COUNTIFS(Table2[Sub-Sector],Table3[[#This Row],[Sub-Sector]],Table2[% Away From Day Low],"&gt;=0.05")/Table3[[#This Row],[Count]]</f>
        <v>0.125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0.375</v>
      </c>
      <c r="M18" s="1">
        <f>COUNTIFS(Table2[Sub-Sector],Table3[[#This Row],[Sub-Sector]],Table2[% Away From Current Week High],"&lt;=0.05")/Table3[[#This Row],[Count]]</f>
        <v>0.625</v>
      </c>
      <c r="N18" s="1">
        <f>COUNTIFS(Table2[Sub-Sector],Table3[[#This Row],[Sub-Sector]],Table2[% Away From Current Month Low],"&gt;=0.05")/Table3[[#This Row],[Count]]</f>
        <v>0.625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0.25</v>
      </c>
      <c r="Q18" s="1">
        <f>COUNTIFS(Table2[Sub-Sector],Table3[[#This Row],[Sub-Sector]],Table2[% Away From 52W Low],"&gt;=10")/Table3[[#This Row],[Count]]</f>
        <v>0.875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0.625</v>
      </c>
      <c r="T18" s="1">
        <f>COUNTIFS(Table2[Sub-Sector],Table3[[#This Row],[Sub-Sector]],Table2[% Price above 200 EMA],"&gt;=0")/Table3[[#This Row],[Count]]</f>
        <v>0.75</v>
      </c>
      <c r="U18" s="1">
        <f>COUNTIFS(Table2[Sub-Sector],Table3[[#This Row],[Sub-Sector]],Table2[Rate of Change - Zone],"Positive")/Table3[[#This Row],[Count]]</f>
        <v>0.75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182.5</v>
      </c>
      <c r="X18">
        <f>_xlfn.RANK.AVG(Table3[[#This Row],[Score]],Table3[Score],1)</f>
        <v>9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8">
        <f>_xlfn.RANK.AVG(Table3[[#This Row],[Score 2 ]],Table3[[Score 2 ]],1)</f>
        <v>17</v>
      </c>
    </row>
    <row r="19" spans="1:26" x14ac:dyDescent="0.3">
      <c r="A19" t="s">
        <v>404</v>
      </c>
      <c r="B19">
        <f>COUNTIFS(Table2[Sub-Sector],Table3[[#This Row],[Sub-Sector]])</f>
        <v>9</v>
      </c>
      <c r="C19" s="1">
        <f>COUNTIFS(Table2[Sub-Sector],Table3[[#This Row],[Sub-Sector]],Table2[Uptrend],"Uptrend")/Table3[[#This Row],[Count]]</f>
        <v>0.55555555555555558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0.22222222222222221</v>
      </c>
      <c r="F19" s="1">
        <f>COUNTIFS(Table2[Sub-Sector],Table3[[#This Row],[Sub-Sector]],Table2[6M Return vs Nifty],"&gt;=10")/Table3[[#This Row],[Count]]</f>
        <v>0.77777777777777779</v>
      </c>
      <c r="G19" s="1">
        <f>COUNTIFS(Table2[Sub-Sector],Table3[[#This Row],[Sub-Sector]],Table2[1Y Return vs Nifty],"&gt;=10")/Table3[[#This Row],[Count]]</f>
        <v>0.66666666666666663</v>
      </c>
      <c r="H19" s="1">
        <f>COUNTIFS(Table2[Sub-Sector],Table3[[#This Row],[Sub-Sector]],Table2[RSI Exponential â€“ 14D],"&gt;=50")/Table3[[#This Row],[Count]]</f>
        <v>0.1111111111111111</v>
      </c>
      <c r="I19" s="1">
        <f>COUNTIFS(Table2[Sub-Sector],Table3[[#This Row],[Sub-Sector]],Table2[Relative Volume],"&gt;=1")/Table3[[#This Row],[Count]]</f>
        <v>0.33333333333333331</v>
      </c>
      <c r="J19" s="1">
        <f>COUNTIFS(Table2[Sub-Sector],Table3[[#This Row],[Sub-Sector]],Table2[% Away From Day Low],"&gt;=0.05")/Table3[[#This Row],[Count]]</f>
        <v>0.1111111111111111</v>
      </c>
      <c r="K19" s="1">
        <f>COUNTIFS(Table2[Sub-Sector],Table3[[#This Row],[Sub-Sector]],Table2[% Away From Day High],"&lt;=0.05")/Table3[[#This Row],[Count]]</f>
        <v>0.77777777777777779</v>
      </c>
      <c r="L19" s="1">
        <f>COUNTIFS(Table2[Sub-Sector],Table3[[#This Row],[Sub-Sector]],Table2[% Away From Current Week Low],"&gt;=0.05")/Table3[[#This Row],[Count]]</f>
        <v>0.22222222222222221</v>
      </c>
      <c r="M19" s="1">
        <f>COUNTIFS(Table2[Sub-Sector],Table3[[#This Row],[Sub-Sector]],Table2[% Away From Current Week High],"&lt;=0.05")/Table3[[#This Row],[Count]]</f>
        <v>0.22222222222222221</v>
      </c>
      <c r="N19" s="1">
        <f>COUNTIFS(Table2[Sub-Sector],Table3[[#This Row],[Sub-Sector]],Table2[% Away From Current Month Low],"&gt;=0.05")/Table3[[#This Row],[Count]]</f>
        <v>0.22222222222222221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0.22222222222222221</v>
      </c>
      <c r="Q19" s="1">
        <f>COUNTIFS(Table2[Sub-Sector],Table3[[#This Row],[Sub-Sector]],Table2[% Away From 52W Low],"&gt;=10")/Table3[[#This Row],[Count]]</f>
        <v>0.88888888888888884</v>
      </c>
      <c r="R19" s="1">
        <f>COUNTIFS(Table2[Sub-Sector],Table3[[#This Row],[Sub-Sector]],Table2[% Price above 20 EMA],"&gt;=0")/Table3[[#This Row],[Count]]</f>
        <v>0.1111111111111111</v>
      </c>
      <c r="S19" s="1">
        <f>COUNTIFS(Table2[Sub-Sector],Table3[[#This Row],[Sub-Sector]],Table2[% Price above 50 EMA],"&gt;=0")/Table3[[#This Row],[Count]]</f>
        <v>0.33333333333333331</v>
      </c>
      <c r="T19" s="1">
        <f>COUNTIFS(Table2[Sub-Sector],Table3[[#This Row],[Sub-Sector]],Table2[% Price above 200 EMA],"&gt;=0")/Table3[[#This Row],[Count]]</f>
        <v>0.77777777777777779</v>
      </c>
      <c r="U19" s="1">
        <f>COUNTIFS(Table2[Sub-Sector],Table3[[#This Row],[Sub-Sector]],Table2[Rate of Change - Zone],"Positive")/Table3[[#This Row],[Count]]</f>
        <v>0.22222222222222221</v>
      </c>
      <c r="V19" s="1">
        <f>COUNTIFS(Table2[Sub-Sector],Table3[[#This Row],[Sub-Sector]],Table2[Sharpe Ratio],"&gt;=0.10")/Table3[[#This Row],[Count]]</f>
        <v>0.44444444444444442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256.5</v>
      </c>
      <c r="X19">
        <f>_xlfn.RANK.AVG(Table3[[#This Row],[Score]],Table3[Score],1)</f>
        <v>14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9">
        <f>_xlfn.RANK.AVG(Table3[[#This Row],[Score 2 ]],Table3[[Score 2 ]],1)</f>
        <v>18</v>
      </c>
    </row>
    <row r="20" spans="1:26" x14ac:dyDescent="0.3">
      <c r="A20" t="s">
        <v>57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0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0.25</v>
      </c>
      <c r="F20" s="1">
        <f>COUNTIFS(Table2[Sub-Sector],Table3[[#This Row],[Sub-Sector]],Table2[6M Return vs Nifty],"&gt;=10")/Table3[[#This Row],[Count]]</f>
        <v>0.5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0.25</v>
      </c>
      <c r="I20" s="1">
        <f>COUNTIFS(Table2[Sub-Sector],Table3[[#This Row],[Sub-Sector]],Table2[Relative Volume],"&gt;=1")/Table3[[#This Row],[Count]]</f>
        <v>0.25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</v>
      </c>
      <c r="N20" s="1">
        <f>COUNTIFS(Table2[Sub-Sector],Table3[[#This Row],[Sub-Sector]],Table2[% Away From Current Month Low],"&gt;=0.05")/Table3[[#This Row],[Count]]</f>
        <v>0.25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0.25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0.25</v>
      </c>
      <c r="S20" s="1">
        <f>COUNTIFS(Table2[Sub-Sector],Table3[[#This Row],[Sub-Sector]],Table2[% Price above 50 EMA],"&gt;=0")/Table3[[#This Row],[Count]]</f>
        <v>0.25</v>
      </c>
      <c r="T20" s="1">
        <f>COUNTIFS(Table2[Sub-Sector],Table3[[#This Row],[Sub-Sector]],Table2[% Price above 200 EMA],"&gt;=0")/Table3[[#This Row],[Count]]</f>
        <v>0.75</v>
      </c>
      <c r="U20" s="1">
        <f>COUNTIFS(Table2[Sub-Sector],Table3[[#This Row],[Sub-Sector]],Table2[Rate of Change - Zone],"Positive")/Table3[[#This Row],[Count]]</f>
        <v>0.25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20">
        <f>_xlfn.RANK.AVG(Table3[[#This Row],[Score]],Table3[Score],1)</f>
        <v>36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20">
        <f>_xlfn.RANK.AVG(Table3[[#This Row],[Score 2 ]],Table3[[Score 2 ]],1)</f>
        <v>19</v>
      </c>
    </row>
    <row r="21" spans="1:26" x14ac:dyDescent="0.3">
      <c r="A21" t="s">
        <v>413</v>
      </c>
      <c r="B21">
        <f>COUNTIFS(Table2[Sub-Sector],Table3[[#This Row],[Sub-Sector]])</f>
        <v>14</v>
      </c>
      <c r="C21" s="1">
        <f>COUNTIFS(Table2[Sub-Sector],Table3[[#This Row],[Sub-Sector]],Table2[Uptrend],"Uptrend")/Table3[[#This Row],[Count]]</f>
        <v>0.21428571428571427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0.2857142857142857</v>
      </c>
      <c r="F21" s="1">
        <f>COUNTIFS(Table2[Sub-Sector],Table3[[#This Row],[Sub-Sector]],Table2[6M Return vs Nifty],"&gt;=10")/Table3[[#This Row],[Count]]</f>
        <v>0.35714285714285715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0.21428571428571427</v>
      </c>
      <c r="I21" s="1">
        <f>COUNTIFS(Table2[Sub-Sector],Table3[[#This Row],[Sub-Sector]],Table2[Relative Volume],"&gt;=1")/Table3[[#This Row],[Count]]</f>
        <v>0.35714285714285715</v>
      </c>
      <c r="J21" s="1">
        <f>COUNTIFS(Table2[Sub-Sector],Table3[[#This Row],[Sub-Sector]],Table2[% Away From Day Low],"&gt;=0.05")/Table3[[#This Row],[Count]]</f>
        <v>7.1428571428571425E-2</v>
      </c>
      <c r="K21" s="1">
        <f>COUNTIFS(Table2[Sub-Sector],Table3[[#This Row],[Sub-Sector]],Table2[% Away From Day High],"&lt;=0.05")/Table3[[#This Row],[Count]]</f>
        <v>0.9285714285714286</v>
      </c>
      <c r="L21" s="1">
        <f>COUNTIFS(Table2[Sub-Sector],Table3[[#This Row],[Sub-Sector]],Table2[% Away From Current Week Low],"&gt;=0.05")/Table3[[#This Row],[Count]]</f>
        <v>7.1428571428571425E-2</v>
      </c>
      <c r="M21" s="1">
        <f>COUNTIFS(Table2[Sub-Sector],Table3[[#This Row],[Sub-Sector]],Table2[% Away From Current Week High],"&lt;=0.05")/Table3[[#This Row],[Count]]</f>
        <v>7.1428571428571425E-2</v>
      </c>
      <c r="N21" s="1">
        <f>COUNTIFS(Table2[Sub-Sector],Table3[[#This Row],[Sub-Sector]],Table2[% Away From Current Month Low],"&gt;=0.05")/Table3[[#This Row],[Count]]</f>
        <v>0.21428571428571427</v>
      </c>
      <c r="O21" s="1">
        <f>COUNTIFS(Table2[Sub-Sector],Table3[[#This Row],[Sub-Sector]],Table2[% Away From Current Month High],"&lt;=0.05")/Table3[[#This Row],[Count]]</f>
        <v>7.1428571428571425E-2</v>
      </c>
      <c r="P21" s="1">
        <f>COUNTIFS(Table2[Sub-Sector],Table3[[#This Row],[Sub-Sector]],Table2[% Away From 52W High],"&lt;=10")/Table3[[#This Row],[Count]]</f>
        <v>0.14285714285714285</v>
      </c>
      <c r="Q21" s="1">
        <f>COUNTIFS(Table2[Sub-Sector],Table3[[#This Row],[Sub-Sector]],Table2[% Away From 52W Low],"&gt;=10")/Table3[[#This Row],[Count]]</f>
        <v>0.7857142857142857</v>
      </c>
      <c r="R21" s="1">
        <f>COUNTIFS(Table2[Sub-Sector],Table3[[#This Row],[Sub-Sector]],Table2[% Price above 20 EMA],"&gt;=0")/Table3[[#This Row],[Count]]</f>
        <v>0.21428571428571427</v>
      </c>
      <c r="S21" s="1">
        <f>COUNTIFS(Table2[Sub-Sector],Table3[[#This Row],[Sub-Sector]],Table2[% Price above 50 EMA],"&gt;=0")/Table3[[#This Row],[Count]]</f>
        <v>0.21428571428571427</v>
      </c>
      <c r="T21" s="1">
        <f>COUNTIFS(Table2[Sub-Sector],Table3[[#This Row],[Sub-Sector]],Table2[% Price above 200 EMA],"&gt;=0")/Table3[[#This Row],[Count]]</f>
        <v>0.42857142857142855</v>
      </c>
      <c r="U21" s="1">
        <f>COUNTIFS(Table2[Sub-Sector],Table3[[#This Row],[Sub-Sector]],Table2[Rate of Change - Zone],"Positive")/Table3[[#This Row],[Count]]</f>
        <v>0.5714285714285714</v>
      </c>
      <c r="V21" s="1">
        <f>COUNTIFS(Table2[Sub-Sector],Table3[[#This Row],[Sub-Sector]],Table2[Sharpe Ratio],"&gt;=0.10")/Table3[[#This Row],[Count]]</f>
        <v>0.21428571428571427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21">
        <f>_xlfn.RANK.AVG(Table3[[#This Row],[Score]],Table3[Score],1)</f>
        <v>20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21">
        <f>_xlfn.RANK.AVG(Table3[[#This Row],[Score 2 ]],Table3[[Score 2 ]],1)</f>
        <v>20</v>
      </c>
    </row>
    <row r="22" spans="1:26" x14ac:dyDescent="0.3">
      <c r="A22" t="s">
        <v>175</v>
      </c>
      <c r="B22">
        <f>COUNTIFS(Table2[Sub-Sector],Table3[[#This Row],[Sub-Sector]])</f>
        <v>13</v>
      </c>
      <c r="C22" s="1">
        <f>COUNTIFS(Table2[Sub-Sector],Table3[[#This Row],[Sub-Sector]],Table2[Uptrend],"Uptrend")/Table3[[#This Row],[Count]]</f>
        <v>0.23076923076923078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7.6923076923076927E-2</v>
      </c>
      <c r="F22" s="1">
        <f>COUNTIFS(Table2[Sub-Sector],Table3[[#This Row],[Sub-Sector]],Table2[6M Return vs Nifty],"&gt;=10")/Table3[[#This Row],[Count]]</f>
        <v>0.30769230769230771</v>
      </c>
      <c r="G22" s="1">
        <f>COUNTIFS(Table2[Sub-Sector],Table3[[#This Row],[Sub-Sector]],Table2[1Y Return vs Nifty],"&gt;=10")/Table3[[#This Row],[Count]]</f>
        <v>0.92307692307692313</v>
      </c>
      <c r="H22" s="1">
        <f>COUNTIFS(Table2[Sub-Sector],Table3[[#This Row],[Sub-Sector]],Table2[RSI Exponential â€“ 14D],"&gt;=50")/Table3[[#This Row],[Count]]</f>
        <v>7.6923076923076927E-2</v>
      </c>
      <c r="I22" s="1">
        <f>COUNTIFS(Table2[Sub-Sector],Table3[[#This Row],[Sub-Sector]],Table2[Relative Volume],"&gt;=1")/Table3[[#This Row],[Count]]</f>
        <v>0.46153846153846156</v>
      </c>
      <c r="J22" s="1">
        <f>COUNTIFS(Table2[Sub-Sector],Table3[[#This Row],[Sub-Sector]],Table2[% Away From Day Low],"&gt;=0.05")/Table3[[#This Row],[Count]]</f>
        <v>7.6923076923076927E-2</v>
      </c>
      <c r="K22" s="1">
        <f>COUNTIFS(Table2[Sub-Sector],Table3[[#This Row],[Sub-Sector]],Table2[% Away From Day High],"&lt;=0.05")/Table3[[#This Row],[Count]]</f>
        <v>0.92307692307692313</v>
      </c>
      <c r="L22" s="1">
        <f>COUNTIFS(Table2[Sub-Sector],Table3[[#This Row],[Sub-Sector]],Table2[% Away From Current Week Low],"&gt;=0.05")/Table3[[#This Row],[Count]]</f>
        <v>0.23076923076923078</v>
      </c>
      <c r="M22" s="1">
        <f>COUNTIFS(Table2[Sub-Sector],Table3[[#This Row],[Sub-Sector]],Table2[% Away From Current Week High],"&lt;=0.05")/Table3[[#This Row],[Count]]</f>
        <v>0.15384615384615385</v>
      </c>
      <c r="N22" s="1">
        <f>COUNTIFS(Table2[Sub-Sector],Table3[[#This Row],[Sub-Sector]],Table2[% Away From Current Month Low],"&gt;=0.05")/Table3[[#This Row],[Count]]</f>
        <v>0.30769230769230771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7.6923076923076927E-2</v>
      </c>
      <c r="S22" s="1">
        <f>COUNTIFS(Table2[Sub-Sector],Table3[[#This Row],[Sub-Sector]],Table2[% Price above 50 EMA],"&gt;=0")/Table3[[#This Row],[Count]]</f>
        <v>0.15384615384615385</v>
      </c>
      <c r="T22" s="1">
        <f>COUNTIFS(Table2[Sub-Sector],Table3[[#This Row],[Sub-Sector]],Table2[% Price above 200 EMA],"&gt;=0")/Table3[[#This Row],[Count]]</f>
        <v>0.53846153846153844</v>
      </c>
      <c r="U22" s="1">
        <f>COUNTIFS(Table2[Sub-Sector],Table3[[#This Row],[Sub-Sector]],Table2[Rate of Change - Zone],"Positive")/Table3[[#This Row],[Count]]</f>
        <v>0.23076923076923078</v>
      </c>
      <c r="V22" s="1">
        <f>COUNTIFS(Table2[Sub-Sector],Table3[[#This Row],[Sub-Sector]],Table2[Sharpe Ratio],"&gt;=0.10")/Table3[[#This Row],[Count]]</f>
        <v>0.92307692307692313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314.5</v>
      </c>
      <c r="X22">
        <f>_xlfn.RANK.AVG(Table3[[#This Row],[Score]],Table3[Score],1)</f>
        <v>31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22">
        <f>_xlfn.RANK.AVG(Table3[[#This Row],[Score 2 ]],Table3[[Score 2 ]],1)</f>
        <v>21.5</v>
      </c>
    </row>
    <row r="23" spans="1:26" x14ac:dyDescent="0.3">
      <c r="A23" t="s">
        <v>62</v>
      </c>
      <c r="B23">
        <f>COUNTIFS(Table2[Sub-Sector],Table3[[#This Row],[Sub-Sector]])</f>
        <v>4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0.25</v>
      </c>
      <c r="F23" s="1">
        <f>COUNTIFS(Table2[Sub-Sector],Table3[[#This Row],[Sub-Sector]],Table2[6M Return vs Nifty],"&gt;=10")/Table3[[#This Row],[Count]]</f>
        <v>0.25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0</v>
      </c>
      <c r="I23" s="1">
        <f>COUNTIFS(Table2[Sub-Sector],Table3[[#This Row],[Sub-Sector]],Table2[Relative Volume],"&gt;=1")/Table3[[#This Row],[Count]]</f>
        <v>0.75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0.25</v>
      </c>
      <c r="N23" s="1">
        <f>COUNTIFS(Table2[Sub-Sector],Table3[[#This Row],[Sub-Sector]],Table2[% Away From Current Month Low],"&gt;=0.05")/Table3[[#This Row],[Count]]</f>
        <v>0</v>
      </c>
      <c r="O23" s="1">
        <f>COUNTIFS(Table2[Sub-Sector],Table3[[#This Row],[Sub-Sector]],Table2[% Away From Current Month High],"&lt;=0.05")/Table3[[#This Row],[Count]]</f>
        <v>0.25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</v>
      </c>
      <c r="S23" s="1">
        <f>COUNTIFS(Table2[Sub-Sector],Table3[[#This Row],[Sub-Sector]],Table2[% Price above 50 EMA],"&gt;=0")/Table3[[#This Row],[Count]]</f>
        <v>0</v>
      </c>
      <c r="T23" s="1">
        <f>COUNTIFS(Table2[Sub-Sector],Table3[[#This Row],[Sub-Sector]],Table2[% Price above 200 EMA],"&gt;=0")/Table3[[#This Row],[Count]]</f>
        <v>0.25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339.5</v>
      </c>
      <c r="X23">
        <f>_xlfn.RANK.AVG(Table3[[#This Row],[Score]],Table3[Score],1)</f>
        <v>37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23">
        <f>_xlfn.RANK.AVG(Table3[[#This Row],[Score 2 ]],Table3[[Score 2 ]],1)</f>
        <v>21.5</v>
      </c>
    </row>
    <row r="24" spans="1:26" x14ac:dyDescent="0.3">
      <c r="A24" t="s">
        <v>227</v>
      </c>
      <c r="B24">
        <f>COUNTIFS(Table2[Sub-Sector],Table3[[#This Row],[Sub-Sector]])</f>
        <v>6</v>
      </c>
      <c r="C24" s="1">
        <f>COUNTIFS(Table2[Sub-Sector],Table3[[#This Row],[Sub-Sector]],Table2[Uptrend],"Uptrend")/Table3[[#This Row],[Count]]</f>
        <v>0.33333333333333331</v>
      </c>
      <c r="D24" s="1">
        <f>COUNTIFS(Table2[Sub-Sector],Table3[[#This Row],[Sub-Sector]],Table2[1W Return vs Nifty],"&gt;=5")/Table3[[#This Row],[Count]]</f>
        <v>0.16666666666666666</v>
      </c>
      <c r="E24" s="1">
        <f>COUNTIFS(Table2[Sub-Sector],Table3[[#This Row],[Sub-Sector]],Table2[1M Return vs Nifty],"&gt;=5")/Table3[[#This Row],[Count]]</f>
        <v>0.16666666666666666</v>
      </c>
      <c r="F24" s="1">
        <f>COUNTIFS(Table2[Sub-Sector],Table3[[#This Row],[Sub-Sector]],Table2[6M Return vs Nifty],"&gt;=10")/Table3[[#This Row],[Count]]</f>
        <v>0.16666666666666666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0.33333333333333331</v>
      </c>
      <c r="I24" s="1">
        <f>COUNTIFS(Table2[Sub-Sector],Table3[[#This Row],[Sub-Sector]],Table2[Relative Volume],"&gt;=1")/Table3[[#This Row],[Count]]</f>
        <v>0.66666666666666663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0.16666666666666666</v>
      </c>
      <c r="M24" s="1">
        <f>COUNTIFS(Table2[Sub-Sector],Table3[[#This Row],[Sub-Sector]],Table2[% Away From Current Week High],"&lt;=0.05")/Table3[[#This Row],[Count]]</f>
        <v>0.5</v>
      </c>
      <c r="N24" s="1">
        <f>COUNTIFS(Table2[Sub-Sector],Table3[[#This Row],[Sub-Sector]],Table2[% Away From Current Month Low],"&gt;=0.05")/Table3[[#This Row],[Count]]</f>
        <v>0.33333333333333331</v>
      </c>
      <c r="O24" s="1">
        <f>COUNTIFS(Table2[Sub-Sector],Table3[[#This Row],[Sub-Sector]],Table2[% Away From Current Month High],"&lt;=0.05")/Table3[[#This Row],[Count]]</f>
        <v>0.33333333333333331</v>
      </c>
      <c r="P24" s="1">
        <f>COUNTIFS(Table2[Sub-Sector],Table3[[#This Row],[Sub-Sector]],Table2[% Away From 52W High],"&lt;=10")/Table3[[#This Row],[Count]]</f>
        <v>0.16666666666666666</v>
      </c>
      <c r="Q24" s="1">
        <f>COUNTIFS(Table2[Sub-Sector],Table3[[#This Row],[Sub-Sector]],Table2[% Away From 52W Low],"&gt;=10")/Table3[[#This Row],[Count]]</f>
        <v>0.66666666666666663</v>
      </c>
      <c r="R24" s="1">
        <f>COUNTIFS(Table2[Sub-Sector],Table3[[#This Row],[Sub-Sector]],Table2[% Price above 20 EMA],"&gt;=0")/Table3[[#This Row],[Count]]</f>
        <v>0.33333333333333331</v>
      </c>
      <c r="S24" s="1">
        <f>COUNTIFS(Table2[Sub-Sector],Table3[[#This Row],[Sub-Sector]],Table2[% Price above 50 EMA],"&gt;=0")/Table3[[#This Row],[Count]]</f>
        <v>0.16666666666666666</v>
      </c>
      <c r="T24" s="1">
        <f>COUNTIFS(Table2[Sub-Sector],Table3[[#This Row],[Sub-Sector]],Table2[% Price above 200 EMA],"&gt;=0")/Table3[[#This Row],[Count]]</f>
        <v>0.33333333333333331</v>
      </c>
      <c r="U24" s="1">
        <f>COUNTIFS(Table2[Sub-Sector],Table3[[#This Row],[Sub-Sector]],Table2[Rate of Change - Zone],"Positive")/Table3[[#This Row],[Count]]</f>
        <v>0.83333333333333337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229.5</v>
      </c>
      <c r="X24">
        <f>_xlfn.RANK.AVG(Table3[[#This Row],[Score]],Table3[Score],1)</f>
        <v>12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24">
        <f>_xlfn.RANK.AVG(Table3[[#This Row],[Score 2 ]],Table3[[Score 2 ]],1)</f>
        <v>23</v>
      </c>
    </row>
    <row r="25" spans="1:26" x14ac:dyDescent="0.3">
      <c r="A25" t="s">
        <v>808</v>
      </c>
      <c r="B25">
        <f>COUNTIFS(Table2[Sub-Sector],Table3[[#This Row],[Sub-Sector]])</f>
        <v>5</v>
      </c>
      <c r="C25" s="1">
        <f>COUNTIFS(Table2[Sub-Sector],Table3[[#This Row],[Sub-Sector]],Table2[Uptrend],"Uptrend")/Table3[[#This Row],[Count]]</f>
        <v>0.2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0.2</v>
      </c>
      <c r="F25" s="1">
        <f>COUNTIFS(Table2[Sub-Sector],Table3[[#This Row],[Sub-Sector]],Table2[6M Return vs Nifty],"&gt;=10")/Table3[[#This Row],[Count]]</f>
        <v>0.2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</v>
      </c>
      <c r="I25" s="1">
        <f>COUNTIFS(Table2[Sub-Sector],Table3[[#This Row],[Sub-Sector]],Table2[Relative Volume],"&gt;=1")/Table3[[#This Row],[Count]]</f>
        <v>0.4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</v>
      </c>
      <c r="N25" s="1">
        <f>COUNTIFS(Table2[Sub-Sector],Table3[[#This Row],[Sub-Sector]],Table2[% Away From Current Month Low],"&gt;=0.05")/Table3[[#This Row],[Count]]</f>
        <v>0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</v>
      </c>
      <c r="S25" s="1">
        <f>COUNTIFS(Table2[Sub-Sector],Table3[[#This Row],[Sub-Sector]],Table2[% Price above 50 EMA],"&gt;=0")/Table3[[#This Row],[Count]]</f>
        <v>0</v>
      </c>
      <c r="T25" s="1">
        <f>COUNTIFS(Table2[Sub-Sector],Table3[[#This Row],[Sub-Sector]],Table2[% Price above 200 EMA],"&gt;=0")/Table3[[#This Row],[Count]]</f>
        <v>0.4</v>
      </c>
      <c r="U25" s="1">
        <f>COUNTIFS(Table2[Sub-Sector],Table3[[#This Row],[Sub-Sector]],Table2[Rate of Change - Zone],"Positive")/Table3[[#This Row],[Count]]</f>
        <v>0.2</v>
      </c>
      <c r="V25" s="1">
        <f>COUNTIFS(Table2[Sub-Sector],Table3[[#This Row],[Sub-Sector]],Table2[Sharpe Ratio],"&gt;=0.10")/Table3[[#This Row],[Count]]</f>
        <v>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25">
        <f>_xlfn.RANK.AVG(Table3[[#This Row],[Score]],Table3[Score],1)</f>
        <v>29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5">
        <f>_xlfn.RANK.AVG(Table3[[#This Row],[Score 2 ]],Table3[[Score 2 ]],1)</f>
        <v>24</v>
      </c>
    </row>
    <row r="26" spans="1:26" x14ac:dyDescent="0.3">
      <c r="A26" t="s">
        <v>378</v>
      </c>
      <c r="B26">
        <f>COUNTIFS(Table2[Sub-Sector],Table3[[#This Row],[Sub-Sector]])</f>
        <v>4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0.25</v>
      </c>
      <c r="F26" s="1">
        <f>COUNTIFS(Table2[Sub-Sector],Table3[[#This Row],[Sub-Sector]],Table2[6M Return vs Nifty],"&gt;=10")/Table3[[#This Row],[Count]]</f>
        <v>1</v>
      </c>
      <c r="G26" s="1">
        <f>COUNTIFS(Table2[Sub-Sector],Table3[[#This Row],[Sub-Sector]],Table2[1Y Return vs Nifty],"&gt;=10")/Table3[[#This Row],[Count]]</f>
        <v>0.75</v>
      </c>
      <c r="H26" s="1">
        <f>COUNTIFS(Table2[Sub-Sector],Table3[[#This Row],[Sub-Sector]],Table2[RSI Exponential â€“ 14D],"&gt;=50")/Table3[[#This Row],[Count]]</f>
        <v>0.25</v>
      </c>
      <c r="I26" s="1">
        <f>COUNTIFS(Table2[Sub-Sector],Table3[[#This Row],[Sub-Sector]],Table2[Relative Volume],"&gt;=1")/Table3[[#This Row],[Count]]</f>
        <v>0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</v>
      </c>
      <c r="P26" s="1">
        <f>COUNTIFS(Table2[Sub-Sector],Table3[[#This Row],[Sub-Sector]],Table2[% Away From 52W High],"&lt;=10")/Table3[[#This Row],[Count]]</f>
        <v>0.5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0.25</v>
      </c>
      <c r="S26" s="1">
        <f>COUNTIFS(Table2[Sub-Sector],Table3[[#This Row],[Sub-Sector]],Table2[% Price above 50 EMA],"&gt;=0")/Table3[[#This Row],[Count]]</f>
        <v>0.75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26">
        <f>_xlfn.RANK.AVG(Table3[[#This Row],[Score]],Table3[Score],1)</f>
        <v>18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26">
        <f>_xlfn.RANK.AVG(Table3[[#This Row],[Score 2 ]],Table3[[Score 2 ]],1)</f>
        <v>25</v>
      </c>
    </row>
    <row r="27" spans="1:26" x14ac:dyDescent="0.3">
      <c r="A27" t="s">
        <v>275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0.66666666666666663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0.33333333333333331</v>
      </c>
      <c r="F27" s="1">
        <f>COUNTIFS(Table2[Sub-Sector],Table3[[#This Row],[Sub-Sector]],Table2[6M Return vs Nifty],"&gt;=10")/Table3[[#This Row],[Count]]</f>
        <v>0.66666666666666663</v>
      </c>
      <c r="G27" s="1">
        <f>COUNTIFS(Table2[Sub-Sector],Table3[[#This Row],[Sub-Sector]],Table2[1Y Return vs Nifty],"&gt;=10")/Table3[[#This Row],[Count]]</f>
        <v>0.33333333333333331</v>
      </c>
      <c r="H27" s="1">
        <f>COUNTIFS(Table2[Sub-Sector],Table3[[#This Row],[Sub-Sector]],Table2[RSI Exponential â€“ 14D],"&gt;=50")/Table3[[#This Row],[Count]]</f>
        <v>0.33333333333333331</v>
      </c>
      <c r="I27" s="1">
        <f>COUNTIFS(Table2[Sub-Sector],Table3[[#This Row],[Sub-Sector]],Table2[Relative Volume],"&gt;=1")/Table3[[#This Row],[Count]]</f>
        <v>0.33333333333333331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0.33333333333333331</v>
      </c>
      <c r="N27" s="1">
        <f>COUNTIFS(Table2[Sub-Sector],Table3[[#This Row],[Sub-Sector]],Table2[% Away From Current Month Low],"&gt;=0.05")/Table3[[#This Row],[Count]]</f>
        <v>0.33333333333333331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0.66666666666666663</v>
      </c>
      <c r="R27" s="1">
        <f>COUNTIFS(Table2[Sub-Sector],Table3[[#This Row],[Sub-Sector]],Table2[% Price above 20 EMA],"&gt;=0")/Table3[[#This Row],[Count]]</f>
        <v>0.33333333333333331</v>
      </c>
      <c r="S27" s="1">
        <f>COUNTIFS(Table2[Sub-Sector],Table3[[#This Row],[Sub-Sector]],Table2[% Price above 50 EMA],"&gt;=0")/Table3[[#This Row],[Count]]</f>
        <v>0.33333333333333331</v>
      </c>
      <c r="T27" s="1">
        <f>COUNTIFS(Table2[Sub-Sector],Table3[[#This Row],[Sub-Sector]],Table2[% Price above 200 EMA],"&gt;=0")/Table3[[#This Row],[Count]]</f>
        <v>0.66666666666666663</v>
      </c>
      <c r="U27" s="1">
        <f>COUNTIFS(Table2[Sub-Sector],Table3[[#This Row],[Sub-Sector]],Table2[Rate of Change - Zone],"Positive")/Table3[[#This Row],[Count]]</f>
        <v>0.33333333333333331</v>
      </c>
      <c r="V27" s="1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27">
        <f>_xlfn.RANK.AVG(Table3[[#This Row],[Score]],Table3[Score],1)</f>
        <v>19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166.5</v>
      </c>
      <c r="Z27">
        <f>_xlfn.RANK.AVG(Table3[[#This Row],[Score 2 ]],Table3[[Score 2 ]],1)</f>
        <v>26</v>
      </c>
    </row>
    <row r="28" spans="1:26" x14ac:dyDescent="0.3">
      <c r="A28" t="s">
        <v>1311</v>
      </c>
      <c r="B28">
        <f>COUNTIFS(Table2[Sub-Sector],Table3[[#This Row],[Sub-Sector]])</f>
        <v>2</v>
      </c>
      <c r="C28" s="1">
        <f>COUNTIFS(Table2[Sub-Sector],Table3[[#This Row],[Sub-Sector]],Table2[Uptrend],"Uptrend")/Table3[[#This Row],[Count]]</f>
        <v>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0.5</v>
      </c>
      <c r="F28" s="1">
        <f>COUNTIFS(Table2[Sub-Sector],Table3[[#This Row],[Sub-Sector]],Table2[6M Return vs Nifty],"&gt;=10")/Table3[[#This Row],[Count]]</f>
        <v>1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0.5</v>
      </c>
      <c r="I28" s="1">
        <f>COUNTIFS(Table2[Sub-Sector],Table3[[#This Row],[Sub-Sector]],Table2[Relative Volume],"&gt;=1")/Table3[[#This Row],[Count]]</f>
        <v>0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0.5</v>
      </c>
      <c r="M28" s="1">
        <f>COUNTIFS(Table2[Sub-Sector],Table3[[#This Row],[Sub-Sector]],Table2[% Away From Current Week High],"&lt;=0.05")/Table3[[#This Row],[Count]]</f>
        <v>0.5</v>
      </c>
      <c r="N28" s="1">
        <f>COUNTIFS(Table2[Sub-Sector],Table3[[#This Row],[Sub-Sector]],Table2[% Away From Current Month Low],"&gt;=0.05")/Table3[[#This Row],[Count]]</f>
        <v>0.5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0.5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0.5</v>
      </c>
      <c r="S28" s="1">
        <f>COUNTIFS(Table2[Sub-Sector],Table3[[#This Row],[Sub-Sector]],Table2[% Price above 50 EMA],"&gt;=0")/Table3[[#This Row],[Count]]</f>
        <v>1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1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</v>
      </c>
      <c r="X28">
        <f>_xlfn.RANK.AVG(Table3[[#This Row],[Score]],Table3[Score],1)</f>
        <v>15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8">
        <f>_xlfn.RANK.AVG(Table3[[#This Row],[Score 2 ]],Table3[[Score 2 ]],1)</f>
        <v>27</v>
      </c>
    </row>
    <row r="29" spans="1:26" x14ac:dyDescent="0.3">
      <c r="A29" t="s">
        <v>964</v>
      </c>
      <c r="B29">
        <f>COUNTIFS(Table2[Sub-Sector],Table3[[#This Row],[Sub-Sector]])</f>
        <v>2</v>
      </c>
      <c r="C29" s="1">
        <f>COUNTIFS(Table2[Sub-Sector],Table3[[#This Row],[Sub-Sector]],Table2[Uptrend],"Uptrend")/Table3[[#This Row],[Count]]</f>
        <v>0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0</v>
      </c>
      <c r="I29" s="1">
        <f>COUNTIFS(Table2[Sub-Sector],Table3[[#This Row],[Sub-Sector]],Table2[Relative Volume],"&gt;=1")/Table3[[#This Row],[Count]]</f>
        <v>0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</v>
      </c>
      <c r="S29" s="1">
        <f>COUNTIFS(Table2[Sub-Sector],Table3[[#This Row],[Sub-Sector]],Table2[% Price above 50 EMA],"&gt;=0")/Table3[[#This Row],[Count]]</f>
        <v>0</v>
      </c>
      <c r="T29" s="1">
        <f>COUNTIFS(Table2[Sub-Sector],Table3[[#This Row],[Sub-Sector]],Table2[% Price above 200 EMA],"&gt;=0")/Table3[[#This Row],[Count]]</f>
        <v>0.5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29">
        <f>_xlfn.RANK.AVG(Table3[[#This Row],[Score]],Table3[Score],1)</f>
        <v>60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9">
        <f>_xlfn.RANK.AVG(Table3[[#This Row],[Score 2 ]],Table3[[Score 2 ]],1)</f>
        <v>28</v>
      </c>
    </row>
    <row r="30" spans="1:26" x14ac:dyDescent="0.3">
      <c r="A30" t="s">
        <v>280</v>
      </c>
      <c r="B30">
        <f>COUNTIFS(Table2[Sub-Sector],Table3[[#This Row],[Sub-Sector]])</f>
        <v>20</v>
      </c>
      <c r="C30" s="1">
        <f>COUNTIFS(Table2[Sub-Sector],Table3[[#This Row],[Sub-Sector]],Table2[Uptrend],"Uptrend")/Table3[[#This Row],[Count]]</f>
        <v>0.25</v>
      </c>
      <c r="D30" s="1">
        <f>COUNTIFS(Table2[Sub-Sector],Table3[[#This Row],[Sub-Sector]],Table2[1W Return vs Nifty],"&gt;=5")/Table3[[#This Row],[Count]]</f>
        <v>0.05</v>
      </c>
      <c r="E30" s="1">
        <f>COUNTIFS(Table2[Sub-Sector],Table3[[#This Row],[Sub-Sector]],Table2[1M Return vs Nifty],"&gt;=5")/Table3[[#This Row],[Count]]</f>
        <v>0.2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0.6</v>
      </c>
      <c r="H30" s="1">
        <f>COUNTIFS(Table2[Sub-Sector],Table3[[#This Row],[Sub-Sector]],Table2[RSI Exponential â€“ 14D],"&gt;=50")/Table3[[#This Row],[Count]]</f>
        <v>0.15</v>
      </c>
      <c r="I30" s="1">
        <f>COUNTIFS(Table2[Sub-Sector],Table3[[#This Row],[Sub-Sector]],Table2[Relative Volume],"&gt;=1")/Table3[[#This Row],[Count]]</f>
        <v>0.2</v>
      </c>
      <c r="J30" s="1">
        <f>COUNTIFS(Table2[Sub-Sector],Table3[[#This Row],[Sub-Sector]],Table2[% Away From Day Low],"&gt;=0.05")/Table3[[#This Row],[Count]]</f>
        <v>0.15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0.3</v>
      </c>
      <c r="M30" s="1">
        <f>COUNTIFS(Table2[Sub-Sector],Table3[[#This Row],[Sub-Sector]],Table2[% Away From Current Week High],"&lt;=0.05")/Table3[[#This Row],[Count]]</f>
        <v>0.25</v>
      </c>
      <c r="N30" s="1">
        <f>COUNTIFS(Table2[Sub-Sector],Table3[[#This Row],[Sub-Sector]],Table2[% Away From Current Month Low],"&gt;=0.05")/Table3[[#This Row],[Count]]</f>
        <v>0.35</v>
      </c>
      <c r="O30" s="1">
        <f>COUNTIFS(Table2[Sub-Sector],Table3[[#This Row],[Sub-Sector]],Table2[% Away From Current Month High],"&lt;=0.05")/Table3[[#This Row],[Count]]</f>
        <v>0.1</v>
      </c>
      <c r="P30" s="1">
        <f>COUNTIFS(Table2[Sub-Sector],Table3[[#This Row],[Sub-Sector]],Table2[% Away From 52W High],"&lt;=10")/Table3[[#This Row],[Count]]</f>
        <v>0.05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0.15</v>
      </c>
      <c r="S30" s="1">
        <f>COUNTIFS(Table2[Sub-Sector],Table3[[#This Row],[Sub-Sector]],Table2[% Price above 50 EMA],"&gt;=0")/Table3[[#This Row],[Count]]</f>
        <v>0.2</v>
      </c>
      <c r="T30" s="1">
        <f>COUNTIFS(Table2[Sub-Sector],Table3[[#This Row],[Sub-Sector]],Table2[% Price above 200 EMA],"&gt;=0")/Table3[[#This Row],[Count]]</f>
        <v>0.55000000000000004</v>
      </c>
      <c r="U30" s="1">
        <f>COUNTIFS(Table2[Sub-Sector],Table3[[#This Row],[Sub-Sector]],Table2[Rate of Change - Zone],"Positive")/Table3[[#This Row],[Count]]</f>
        <v>0.3</v>
      </c>
      <c r="V30" s="1">
        <f>COUNTIFS(Table2[Sub-Sector],Table3[[#This Row],[Sub-Sector]],Table2[Sharpe Ratio],"&gt;=0.10")/Table3[[#This Row],[Count]]</f>
        <v>0.3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265.5</v>
      </c>
      <c r="X30">
        <f>_xlfn.RANK.AVG(Table3[[#This Row],[Score]],Table3[Score],1)</f>
        <v>17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30">
        <f>_xlfn.RANK.AVG(Table3[[#This Row],[Score 2 ]],Table3[[Score 2 ]],1)</f>
        <v>29</v>
      </c>
    </row>
    <row r="31" spans="1:26" x14ac:dyDescent="0.3">
      <c r="A31" t="s">
        <v>85</v>
      </c>
      <c r="B31">
        <f>COUNTIFS(Table2[Sub-Sector],Table3[[#This Row],[Sub-Sector]])</f>
        <v>5</v>
      </c>
      <c r="C31" s="1">
        <f>COUNTIFS(Table2[Sub-Sector],Table3[[#This Row],[Sub-Sector]],Table2[Uptrend],"Uptrend")/Table3[[#This Row],[Count]]</f>
        <v>0.2</v>
      </c>
      <c r="D31" s="1">
        <f>COUNTIFS(Table2[Sub-Sector],Table3[[#This Row],[Sub-Sector]],Table2[1W Return vs Nifty],"&gt;=5")/Table3[[#This Row],[Count]]</f>
        <v>0.2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0.6</v>
      </c>
      <c r="G31" s="1">
        <f>COUNTIFS(Table2[Sub-Sector],Table3[[#This Row],[Sub-Sector]],Table2[1Y Return vs Nifty],"&gt;=10")/Table3[[#This Row],[Count]]</f>
        <v>0.6</v>
      </c>
      <c r="H31" s="1">
        <f>COUNTIFS(Table2[Sub-Sector],Table3[[#This Row],[Sub-Sector]],Table2[RSI Exponential â€“ 14D],"&gt;=50")/Table3[[#This Row],[Count]]</f>
        <v>0.2</v>
      </c>
      <c r="I31" s="1">
        <f>COUNTIFS(Table2[Sub-Sector],Table3[[#This Row],[Sub-Sector]],Table2[Relative Volume],"&gt;=1")/Table3[[#This Row],[Count]]</f>
        <v>0.2</v>
      </c>
      <c r="J31" s="1">
        <f>COUNTIFS(Table2[Sub-Sector],Table3[[#This Row],[Sub-Sector]],Table2[% Away From Day Low],"&gt;=0.05")/Table3[[#This Row],[Count]]</f>
        <v>0.2</v>
      </c>
      <c r="K31" s="1">
        <f>COUNTIFS(Table2[Sub-Sector],Table3[[#This Row],[Sub-Sector]],Table2[% Away From Day High],"&lt;=0.05")/Table3[[#This Row],[Count]]</f>
        <v>0.8</v>
      </c>
      <c r="L31" s="1">
        <f>COUNTIFS(Table2[Sub-Sector],Table3[[#This Row],[Sub-Sector]],Table2[% Away From Current Week Low],"&gt;=0.05")/Table3[[#This Row],[Count]]</f>
        <v>0.4</v>
      </c>
      <c r="M31" s="1">
        <f>COUNTIFS(Table2[Sub-Sector],Table3[[#This Row],[Sub-Sector]],Table2[% Away From Current Week High],"&lt;=0.05")/Table3[[#This Row],[Count]]</f>
        <v>0.4</v>
      </c>
      <c r="N31" s="1">
        <f>COUNTIFS(Table2[Sub-Sector],Table3[[#This Row],[Sub-Sector]],Table2[% Away From Current Month Low],"&gt;=0.05")/Table3[[#This Row],[Count]]</f>
        <v>0.4</v>
      </c>
      <c r="O31" s="1">
        <f>COUNTIFS(Table2[Sub-Sector],Table3[[#This Row],[Sub-Sector]],Table2[% Away From Current Month High],"&lt;=0.05")/Table3[[#This Row],[Count]]</f>
        <v>0.4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0.6</v>
      </c>
      <c r="R31" s="1">
        <f>COUNTIFS(Table2[Sub-Sector],Table3[[#This Row],[Sub-Sector]],Table2[% Price above 20 EMA],"&gt;=0")/Table3[[#This Row],[Count]]</f>
        <v>0.2</v>
      </c>
      <c r="S31" s="1">
        <f>COUNTIFS(Table2[Sub-Sector],Table3[[#This Row],[Sub-Sector]],Table2[% Price above 50 EMA],"&gt;=0")/Table3[[#This Row],[Count]]</f>
        <v>0</v>
      </c>
      <c r="T31" s="1">
        <f>COUNTIFS(Table2[Sub-Sector],Table3[[#This Row],[Sub-Sector]],Table2[% Price above 200 EMA],"&gt;=0")/Table3[[#This Row],[Count]]</f>
        <v>0.6</v>
      </c>
      <c r="U31" s="1">
        <f>COUNTIFS(Table2[Sub-Sector],Table3[[#This Row],[Sub-Sector]],Table2[Rate of Change - Zone],"Positive")/Table3[[#This Row],[Count]]</f>
        <v>0.2</v>
      </c>
      <c r="V31" s="1">
        <f>COUNTIFS(Table2[Sub-Sector],Table3[[#This Row],[Sub-Sector]],Table2[Sharpe Ratio],"&gt;=0.10")/Table3[[#This Row],[Count]]</f>
        <v>0.4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31">
        <f>_xlfn.RANK.AVG(Table3[[#This Row],[Score]],Table3[Score],1)</f>
        <v>34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31">
        <f>_xlfn.RANK.AVG(Table3[[#This Row],[Score 2 ]],Table3[[Score 2 ]],1)</f>
        <v>30</v>
      </c>
    </row>
    <row r="32" spans="1:26" x14ac:dyDescent="0.3">
      <c r="A32" t="s">
        <v>461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0.25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0.25</v>
      </c>
      <c r="F32" s="1">
        <f>COUNTIFS(Table2[Sub-Sector],Table3[[#This Row],[Sub-Sector]],Table2[6M Return vs Nifty],"&gt;=10")/Table3[[#This Row],[Count]]</f>
        <v>0.25</v>
      </c>
      <c r="G32" s="1">
        <f>COUNTIFS(Table2[Sub-Sector],Table3[[#This Row],[Sub-Sector]],Table2[1Y Return vs Nifty],"&gt;=10")/Table3[[#This Row],[Count]]</f>
        <v>0.75</v>
      </c>
      <c r="H32" s="1">
        <f>COUNTIFS(Table2[Sub-Sector],Table3[[#This Row],[Sub-Sector]],Table2[RSI Exponential â€“ 14D],"&gt;=50")/Table3[[#This Row],[Count]]</f>
        <v>0.25</v>
      </c>
      <c r="I32" s="1">
        <f>COUNTIFS(Table2[Sub-Sector],Table3[[#This Row],[Sub-Sector]],Table2[Relative Volume],"&gt;=1")/Table3[[#This Row],[Count]]</f>
        <v>0.25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0.25</v>
      </c>
      <c r="M32" s="1">
        <f>COUNTIFS(Table2[Sub-Sector],Table3[[#This Row],[Sub-Sector]],Table2[% Away From Current Week High],"&lt;=0.05")/Table3[[#This Row],[Count]]</f>
        <v>0.25</v>
      </c>
      <c r="N32" s="1">
        <f>COUNTIFS(Table2[Sub-Sector],Table3[[#This Row],[Sub-Sector]],Table2[% Away From Current Month Low],"&gt;=0.05")/Table3[[#This Row],[Count]]</f>
        <v>0.25</v>
      </c>
      <c r="O32" s="1">
        <f>COUNTIFS(Table2[Sub-Sector],Table3[[#This Row],[Sub-Sector]],Table2[% Away From Current Month High],"&lt;=0.05")/Table3[[#This Row],[Count]]</f>
        <v>0.25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0.25</v>
      </c>
      <c r="S32" s="1">
        <f>COUNTIFS(Table2[Sub-Sector],Table3[[#This Row],[Sub-Sector]],Table2[% Price above 50 EMA],"&gt;=0")/Table3[[#This Row],[Count]]</f>
        <v>0.25</v>
      </c>
      <c r="T32" s="1">
        <f>COUNTIFS(Table2[Sub-Sector],Table3[[#This Row],[Sub-Sector]],Table2[% Price above 200 EMA],"&gt;=0")/Table3[[#This Row],[Count]]</f>
        <v>0.25</v>
      </c>
      <c r="U32" s="1">
        <f>COUNTIFS(Table2[Sub-Sector],Table3[[#This Row],[Sub-Sector]],Table2[Rate of Change - Zone],"Positive")/Table3[[#This Row],[Count]]</f>
        <v>0.25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</v>
      </c>
      <c r="X32">
        <f>_xlfn.RANK.AVG(Table3[[#This Row],[Score]],Table3[Score],1)</f>
        <v>33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32">
        <f>_xlfn.RANK.AVG(Table3[[#This Row],[Score 2 ]],Table3[[Score 2 ]],1)</f>
        <v>31</v>
      </c>
    </row>
    <row r="33" spans="1:26" x14ac:dyDescent="0.3">
      <c r="A33" t="s">
        <v>232</v>
      </c>
      <c r="B33">
        <f>COUNTIFS(Table2[Sub-Sector],Table3[[#This Row],[Sub-Sector]])</f>
        <v>5</v>
      </c>
      <c r="C33" s="1">
        <f>COUNTIFS(Table2[Sub-Sector],Table3[[#This Row],[Sub-Sector]],Table2[Uptrend],"Uptrend")/Table3[[#This Row],[Count]]</f>
        <v>0.4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0.4</v>
      </c>
      <c r="F33" s="1">
        <f>COUNTIFS(Table2[Sub-Sector],Table3[[#This Row],[Sub-Sector]],Table2[6M Return vs Nifty],"&gt;=10")/Table3[[#This Row],[Count]]</f>
        <v>0.6</v>
      </c>
      <c r="G33" s="1">
        <f>COUNTIFS(Table2[Sub-Sector],Table3[[#This Row],[Sub-Sector]],Table2[1Y Return vs Nifty],"&gt;=10")/Table3[[#This Row],[Count]]</f>
        <v>0.4</v>
      </c>
      <c r="H33" s="1">
        <f>COUNTIFS(Table2[Sub-Sector],Table3[[#This Row],[Sub-Sector]],Table2[RSI Exponential â€“ 14D],"&gt;=50")/Table3[[#This Row],[Count]]</f>
        <v>0.2</v>
      </c>
      <c r="I33" s="1">
        <f>COUNTIFS(Table2[Sub-Sector],Table3[[#This Row],[Sub-Sector]],Table2[Relative Volume],"&gt;=1")/Table3[[#This Row],[Count]]</f>
        <v>0.2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0.8</v>
      </c>
      <c r="N33" s="1">
        <f>COUNTIFS(Table2[Sub-Sector],Table3[[#This Row],[Sub-Sector]],Table2[% Away From Current Month Low],"&gt;=0.05")/Table3[[#This Row],[Count]]</f>
        <v>0.2</v>
      </c>
      <c r="O33" s="1">
        <f>COUNTIFS(Table2[Sub-Sector],Table3[[#This Row],[Sub-Sector]],Table2[% Away From Current Month High],"&lt;=0.05")/Table3[[#This Row],[Count]]</f>
        <v>0.2</v>
      </c>
      <c r="P33" s="1">
        <f>COUNTIFS(Table2[Sub-Sector],Table3[[#This Row],[Sub-Sector]],Table2[% Away From 52W High],"&lt;=10")/Table3[[#This Row],[Count]]</f>
        <v>0.2</v>
      </c>
      <c r="Q33" s="1">
        <f>COUNTIFS(Table2[Sub-Sector],Table3[[#This Row],[Sub-Sector]],Table2[% Away From 52W Low],"&gt;=10")/Table3[[#This Row],[Count]]</f>
        <v>0.8</v>
      </c>
      <c r="R33" s="1">
        <f>COUNTIFS(Table2[Sub-Sector],Table3[[#This Row],[Sub-Sector]],Table2[% Price above 20 EMA],"&gt;=0")/Table3[[#This Row],[Count]]</f>
        <v>0.2</v>
      </c>
      <c r="S33" s="1">
        <f>COUNTIFS(Table2[Sub-Sector],Table3[[#This Row],[Sub-Sector]],Table2[% Price above 50 EMA],"&gt;=0")/Table3[[#This Row],[Count]]</f>
        <v>0.4</v>
      </c>
      <c r="T33" s="1">
        <f>COUNTIFS(Table2[Sub-Sector],Table3[[#This Row],[Sub-Sector]],Table2[% Price above 200 EMA],"&gt;=0")/Table3[[#This Row],[Count]]</f>
        <v>0.6</v>
      </c>
      <c r="U33" s="1">
        <f>COUNTIFS(Table2[Sub-Sector],Table3[[#This Row],[Sub-Sector]],Table2[Rate of Change - Zone],"Positive")/Table3[[#This Row],[Count]]</f>
        <v>0.4</v>
      </c>
      <c r="V33" s="1">
        <f>COUNTIFS(Table2[Sub-Sector],Table3[[#This Row],[Sub-Sector]],Table2[Sharpe Ratio],"&gt;=0.10")/Table3[[#This Row],[Count]]</f>
        <v>0.2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294.5</v>
      </c>
      <c r="X33">
        <f>_xlfn.RANK.AVG(Table3[[#This Row],[Score]],Table3[Score],1)</f>
        <v>22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</v>
      </c>
      <c r="Z33">
        <f>_xlfn.RANK.AVG(Table3[[#This Row],[Score 2 ]],Table3[[Score 2 ]],1)</f>
        <v>32</v>
      </c>
    </row>
    <row r="34" spans="1:26" x14ac:dyDescent="0.3">
      <c r="A34" t="s">
        <v>287</v>
      </c>
      <c r="B34">
        <f>COUNTIFS(Table2[Sub-Sector],Table3[[#This Row],[Sub-Sector]])</f>
        <v>10</v>
      </c>
      <c r="C34" s="1">
        <f>COUNTIFS(Table2[Sub-Sector],Table3[[#This Row],[Sub-Sector]],Table2[Uptrend],"Uptrend")/Table3[[#This Row],[Count]]</f>
        <v>0.2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0.1</v>
      </c>
      <c r="F34" s="1">
        <f>COUNTIFS(Table2[Sub-Sector],Table3[[#This Row],[Sub-Sector]],Table2[6M Return vs Nifty],"&gt;=10")/Table3[[#This Row],[Count]]</f>
        <v>0.7</v>
      </c>
      <c r="G34" s="1">
        <f>COUNTIFS(Table2[Sub-Sector],Table3[[#This Row],[Sub-Sector]],Table2[1Y Return vs Nifty],"&gt;=10")/Table3[[#This Row],[Count]]</f>
        <v>0.7</v>
      </c>
      <c r="H34" s="1">
        <f>COUNTIFS(Table2[Sub-Sector],Table3[[#This Row],[Sub-Sector]],Table2[RSI Exponential â€“ 14D],"&gt;=50")/Table3[[#This Row],[Count]]</f>
        <v>0.1</v>
      </c>
      <c r="I34" s="1">
        <f>COUNTIFS(Table2[Sub-Sector],Table3[[#This Row],[Sub-Sector]],Table2[Relative Volume],"&gt;=1")/Table3[[#This Row],[Count]]</f>
        <v>0.3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0.4</v>
      </c>
      <c r="N34" s="1">
        <f>COUNTIFS(Table2[Sub-Sector],Table3[[#This Row],[Sub-Sector]],Table2[% Away From Current Month Low],"&gt;=0.05")/Table3[[#This Row],[Count]]</f>
        <v>0.2</v>
      </c>
      <c r="O34" s="1">
        <f>COUNTIFS(Table2[Sub-Sector],Table3[[#This Row],[Sub-Sector]],Table2[% Away From Current Month High],"&lt;=0.05")/Table3[[#This Row],[Count]]</f>
        <v>0.2</v>
      </c>
      <c r="P34" s="1">
        <f>COUNTIFS(Table2[Sub-Sector],Table3[[#This Row],[Sub-Sector]],Table2[% Away From 52W High],"&lt;=10")/Table3[[#This Row],[Count]]</f>
        <v>0.1</v>
      </c>
      <c r="Q34" s="1">
        <f>COUNTIFS(Table2[Sub-Sector],Table3[[#This Row],[Sub-Sector]],Table2[% Away From 52W Low],"&gt;=10")/Table3[[#This Row],[Count]]</f>
        <v>0.9</v>
      </c>
      <c r="R34" s="1">
        <f>COUNTIFS(Table2[Sub-Sector],Table3[[#This Row],[Sub-Sector]],Table2[% Price above 20 EMA],"&gt;=0")/Table3[[#This Row],[Count]]</f>
        <v>0.1</v>
      </c>
      <c r="S34" s="1">
        <f>COUNTIFS(Table2[Sub-Sector],Table3[[#This Row],[Sub-Sector]],Table2[% Price above 50 EMA],"&gt;=0")/Table3[[#This Row],[Count]]</f>
        <v>0.2</v>
      </c>
      <c r="T34" s="1">
        <f>COUNTIFS(Table2[Sub-Sector],Table3[[#This Row],[Sub-Sector]],Table2[% Price above 200 EMA],"&gt;=0")/Table3[[#This Row],[Count]]</f>
        <v>0.6</v>
      </c>
      <c r="U34" s="1">
        <f>COUNTIFS(Table2[Sub-Sector],Table3[[#This Row],[Sub-Sector]],Table2[Rate of Change - Zone],"Positive")/Table3[[#This Row],[Count]]</f>
        <v>0</v>
      </c>
      <c r="V34" s="1">
        <f>COUNTIFS(Table2[Sub-Sector],Table3[[#This Row],[Sub-Sector]],Table2[Sharpe Ratio],"&gt;=0.10")/Table3[[#This Row],[Count]]</f>
        <v>0.2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34">
        <f>_xlfn.RANK.AVG(Table3[[#This Row],[Score]],Table3[Score],1)</f>
        <v>39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4">
        <f>_xlfn.RANK.AVG(Table3[[#This Row],[Score 2 ]],Table3[[Score 2 ]],1)</f>
        <v>33</v>
      </c>
    </row>
    <row r="35" spans="1:26" x14ac:dyDescent="0.3">
      <c r="A35" t="s">
        <v>117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0.33333333333333331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0.33333333333333331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0.66666666666666663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0.33333333333333331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0</v>
      </c>
      <c r="T35" s="1">
        <f>COUNTIFS(Table2[Sub-Sector],Table3[[#This Row],[Sub-Sector]],Table2[% Price above 200 EMA],"&gt;=0")/Table3[[#This Row],[Count]]</f>
        <v>0.66666666666666663</v>
      </c>
      <c r="U35" s="1">
        <f>COUNTIFS(Table2[Sub-Sector],Table3[[#This Row],[Sub-Sector]],Table2[Rate of Change - Zone],"Positive")/Table3[[#This Row],[Count]]</f>
        <v>0</v>
      </c>
      <c r="V35" s="1">
        <f>COUNTIFS(Table2[Sub-Sector],Table3[[#This Row],[Sub-Sector]],Table2[Sharpe Ratio],"&gt;=0.10")/Table3[[#This Row],[Count]]</f>
        <v>0.33333333333333331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35">
        <f>_xlfn.RANK.AVG(Table3[[#This Row],[Score]],Table3[Score],1)</f>
        <v>46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5">
        <f>_xlfn.RANK.AVG(Table3[[#This Row],[Score 2 ]],Table3[[Score 2 ]],1)</f>
        <v>34</v>
      </c>
    </row>
    <row r="36" spans="1:26" x14ac:dyDescent="0.3">
      <c r="A36" t="s">
        <v>502</v>
      </c>
      <c r="B36">
        <f>COUNTIFS(Table2[Sub-Sector],Table3[[#This Row],[Sub-Sector]])</f>
        <v>9</v>
      </c>
      <c r="C36" s="1">
        <f>COUNTIFS(Table2[Sub-Sector],Table3[[#This Row],[Sub-Sector]],Table2[Uptrend],"Uptrend")/Table3[[#This Row],[Count]]</f>
        <v>0.66666666666666663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0.22222222222222221</v>
      </c>
      <c r="F36" s="1">
        <f>COUNTIFS(Table2[Sub-Sector],Table3[[#This Row],[Sub-Sector]],Table2[6M Return vs Nifty],"&gt;=10")/Table3[[#This Row],[Count]]</f>
        <v>0.44444444444444442</v>
      </c>
      <c r="G36" s="1">
        <f>COUNTIFS(Table2[Sub-Sector],Table3[[#This Row],[Sub-Sector]],Table2[1Y Return vs Nifty],"&gt;=10")/Table3[[#This Row],[Count]]</f>
        <v>0.44444444444444442</v>
      </c>
      <c r="H36" s="1">
        <f>COUNTIFS(Table2[Sub-Sector],Table3[[#This Row],[Sub-Sector]],Table2[RSI Exponential â€“ 14D],"&gt;=50")/Table3[[#This Row],[Count]]</f>
        <v>0.22222222222222221</v>
      </c>
      <c r="I36" s="1">
        <f>COUNTIFS(Table2[Sub-Sector],Table3[[#This Row],[Sub-Sector]],Table2[Relative Volume],"&gt;=1")/Table3[[#This Row],[Count]]</f>
        <v>0.22222222222222221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0.55555555555555558</v>
      </c>
      <c r="N36" s="1">
        <f>COUNTIFS(Table2[Sub-Sector],Table3[[#This Row],[Sub-Sector]],Table2[% Away From Current Month Low],"&gt;=0.05")/Table3[[#This Row],[Count]]</f>
        <v>0.1111111111111111</v>
      </c>
      <c r="O36" s="1">
        <f>COUNTIFS(Table2[Sub-Sector],Table3[[#This Row],[Sub-Sector]],Table2[% Away From Current Month High],"&lt;=0.05")/Table3[[#This Row],[Count]]</f>
        <v>0.44444444444444442</v>
      </c>
      <c r="P36" s="1">
        <f>COUNTIFS(Table2[Sub-Sector],Table3[[#This Row],[Sub-Sector]],Table2[% Away From 52W High],"&lt;=10")/Table3[[#This Row],[Count]]</f>
        <v>0.22222222222222221</v>
      </c>
      <c r="Q36" s="1">
        <f>COUNTIFS(Table2[Sub-Sector],Table3[[#This Row],[Sub-Sector]],Table2[% Away From 52W Low],"&gt;=10")/Table3[[#This Row],[Count]]</f>
        <v>0.88888888888888884</v>
      </c>
      <c r="R36" s="1">
        <f>COUNTIFS(Table2[Sub-Sector],Table3[[#This Row],[Sub-Sector]],Table2[% Price above 20 EMA],"&gt;=0")/Table3[[#This Row],[Count]]</f>
        <v>0.33333333333333331</v>
      </c>
      <c r="S36" s="1">
        <f>COUNTIFS(Table2[Sub-Sector],Table3[[#This Row],[Sub-Sector]],Table2[% Price above 50 EMA],"&gt;=0")/Table3[[#This Row],[Count]]</f>
        <v>0.33333333333333331</v>
      </c>
      <c r="T36" s="1">
        <f>COUNTIFS(Table2[Sub-Sector],Table3[[#This Row],[Sub-Sector]],Table2[% Price above 200 EMA],"&gt;=0")/Table3[[#This Row],[Count]]</f>
        <v>0.77777777777777779</v>
      </c>
      <c r="U36" s="1">
        <f>COUNTIFS(Table2[Sub-Sector],Table3[[#This Row],[Sub-Sector]],Table2[Rate of Change - Zone],"Positive")/Table3[[#This Row],[Count]]</f>
        <v>0.33333333333333331</v>
      </c>
      <c r="V36" s="1">
        <f>COUNTIFS(Table2[Sub-Sector],Table3[[#This Row],[Sub-Sector]],Table2[Sharpe Ratio],"&gt;=0.10")/Table3[[#This Row],[Count]]</f>
        <v>0.22222222222222221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36">
        <f>_xlfn.RANK.AVG(Table3[[#This Row],[Score]],Table3[Score],1)</f>
        <v>28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6">
        <f>_xlfn.RANK.AVG(Table3[[#This Row],[Score 2 ]],Table3[[Score 2 ]],1)</f>
        <v>35</v>
      </c>
    </row>
    <row r="37" spans="1:26" x14ac:dyDescent="0.3">
      <c r="A37" t="s">
        <v>350</v>
      </c>
      <c r="B37">
        <f>COUNTIFS(Table2[Sub-Sector],Table3[[#This Row],[Sub-Sector]])</f>
        <v>5</v>
      </c>
      <c r="C37" s="1">
        <f>COUNTIFS(Table2[Sub-Sector],Table3[[#This Row],[Sub-Sector]],Table2[Uptrend],"Uptrend")/Table3[[#This Row],[Count]]</f>
        <v>0.4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0.2</v>
      </c>
      <c r="F37" s="1">
        <f>COUNTIFS(Table2[Sub-Sector],Table3[[#This Row],[Sub-Sector]],Table2[6M Return vs Nifty],"&gt;=10")/Table3[[#This Row],[Count]]</f>
        <v>0.4</v>
      </c>
      <c r="G37" s="1">
        <f>COUNTIFS(Table2[Sub-Sector],Table3[[#This Row],[Sub-Sector]],Table2[1Y Return vs Nifty],"&gt;=10")/Table3[[#This Row],[Count]]</f>
        <v>0.4</v>
      </c>
      <c r="H37" s="1">
        <f>COUNTIFS(Table2[Sub-Sector],Table3[[#This Row],[Sub-Sector]],Table2[RSI Exponential â€“ 14D],"&gt;=50")/Table3[[#This Row],[Count]]</f>
        <v>0.2</v>
      </c>
      <c r="I37" s="1">
        <f>COUNTIFS(Table2[Sub-Sector],Table3[[#This Row],[Sub-Sector]],Table2[Relative Volume],"&gt;=1")/Table3[[#This Row],[Count]]</f>
        <v>0.2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0.6</v>
      </c>
      <c r="N37" s="1">
        <f>COUNTIFS(Table2[Sub-Sector],Table3[[#This Row],[Sub-Sector]],Table2[% Away From Current Month Low],"&gt;=0.05")/Table3[[#This Row],[Count]]</f>
        <v>0</v>
      </c>
      <c r="O37" s="1">
        <f>COUNTIFS(Table2[Sub-Sector],Table3[[#This Row],[Sub-Sector]],Table2[% Away From Current Month High],"&lt;=0.05")/Table3[[#This Row],[Count]]</f>
        <v>0.2</v>
      </c>
      <c r="P37" s="1">
        <f>COUNTIFS(Table2[Sub-Sector],Table3[[#This Row],[Sub-Sector]],Table2[% Away From 52W High],"&lt;=10")/Table3[[#This Row],[Count]]</f>
        <v>0.2</v>
      </c>
      <c r="Q37" s="1">
        <f>COUNTIFS(Table2[Sub-Sector],Table3[[#This Row],[Sub-Sector]],Table2[% Away From 52W Low],"&gt;=10")/Table3[[#This Row],[Count]]</f>
        <v>0.8</v>
      </c>
      <c r="R37" s="1">
        <f>COUNTIFS(Table2[Sub-Sector],Table3[[#This Row],[Sub-Sector]],Table2[% Price above 20 EMA],"&gt;=0")/Table3[[#This Row],[Count]]</f>
        <v>0.2</v>
      </c>
      <c r="S37" s="1">
        <f>COUNTIFS(Table2[Sub-Sector],Table3[[#This Row],[Sub-Sector]],Table2[% Price above 50 EMA],"&gt;=0")/Table3[[#This Row],[Count]]</f>
        <v>0.2</v>
      </c>
      <c r="T37" s="1">
        <f>COUNTIFS(Table2[Sub-Sector],Table3[[#This Row],[Sub-Sector]],Table2[% Price above 200 EMA],"&gt;=0")/Table3[[#This Row],[Count]]</f>
        <v>0.4</v>
      </c>
      <c r="U37" s="1">
        <f>COUNTIFS(Table2[Sub-Sector],Table3[[#This Row],[Sub-Sector]],Table2[Rate of Change - Zone],"Positive")/Table3[[#This Row],[Count]]</f>
        <v>0.4</v>
      </c>
      <c r="V37" s="1">
        <f>COUNTIFS(Table2[Sub-Sector],Table3[[#This Row],[Sub-Sector]],Table2[Sharpe Ratio],"&gt;=0.10")/Table3[[#This Row],[Count]]</f>
        <v>0.2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37">
        <f>_xlfn.RANK.AVG(Table3[[#This Row],[Score]],Table3[Score],1)</f>
        <v>35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7">
        <f>_xlfn.RANK.AVG(Table3[[#This Row],[Score 2 ]],Table3[[Score 2 ]],1)</f>
        <v>36</v>
      </c>
    </row>
    <row r="38" spans="1:26" x14ac:dyDescent="0.3">
      <c r="A38" t="s">
        <v>21</v>
      </c>
      <c r="B38">
        <f>COUNTIFS(Table2[Sub-Sector],Table3[[#This Row],[Sub-Sector]])</f>
        <v>21</v>
      </c>
      <c r="C38" s="1">
        <f>COUNTIFS(Table2[Sub-Sector],Table3[[#This Row],[Sub-Sector]],Table2[Uptrend],"Uptrend")/Table3[[#This Row],[Count]]</f>
        <v>0.33333333333333331</v>
      </c>
      <c r="D38" s="1">
        <f>COUNTIFS(Table2[Sub-Sector],Table3[[#This Row],[Sub-Sector]],Table2[1W Return vs Nifty],"&gt;=5")/Table3[[#This Row],[Count]]</f>
        <v>9.5238095238095233E-2</v>
      </c>
      <c r="E38" s="1">
        <f>COUNTIFS(Table2[Sub-Sector],Table3[[#This Row],[Sub-Sector]],Table2[1M Return vs Nifty],"&gt;=5")/Table3[[#This Row],[Count]]</f>
        <v>0.38095238095238093</v>
      </c>
      <c r="F38" s="1">
        <f>COUNTIFS(Table2[Sub-Sector],Table3[[#This Row],[Sub-Sector]],Table2[6M Return vs Nifty],"&gt;=10")/Table3[[#This Row],[Count]]</f>
        <v>0.47619047619047616</v>
      </c>
      <c r="G38" s="1">
        <f>COUNTIFS(Table2[Sub-Sector],Table3[[#This Row],[Sub-Sector]],Table2[1Y Return vs Nifty],"&gt;=10")/Table3[[#This Row],[Count]]</f>
        <v>0.42857142857142855</v>
      </c>
      <c r="H38" s="1">
        <f>COUNTIFS(Table2[Sub-Sector],Table3[[#This Row],[Sub-Sector]],Table2[RSI Exponential â€“ 14D],"&gt;=50")/Table3[[#This Row],[Count]]</f>
        <v>0.38095238095238093</v>
      </c>
      <c r="I38" s="1">
        <f>COUNTIFS(Table2[Sub-Sector],Table3[[#This Row],[Sub-Sector]],Table2[Relative Volume],"&gt;=1")/Table3[[#This Row],[Count]]</f>
        <v>0.14285714285714285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0.61904761904761907</v>
      </c>
      <c r="N38" s="1">
        <f>COUNTIFS(Table2[Sub-Sector],Table3[[#This Row],[Sub-Sector]],Table2[% Away From Current Month Low],"&gt;=0.05")/Table3[[#This Row],[Count]]</f>
        <v>0.38095238095238093</v>
      </c>
      <c r="O38" s="1">
        <f>COUNTIFS(Table2[Sub-Sector],Table3[[#This Row],[Sub-Sector]],Table2[% Away From Current Month High],"&lt;=0.05")/Table3[[#This Row],[Count]]</f>
        <v>0.42857142857142855</v>
      </c>
      <c r="P38" s="1">
        <f>COUNTIFS(Table2[Sub-Sector],Table3[[#This Row],[Sub-Sector]],Table2[% Away From 52W High],"&lt;=10")/Table3[[#This Row],[Count]]</f>
        <v>0.33333333333333331</v>
      </c>
      <c r="Q38" s="1">
        <f>COUNTIFS(Table2[Sub-Sector],Table3[[#This Row],[Sub-Sector]],Table2[% Away From 52W Low],"&gt;=10")/Table3[[#This Row],[Count]]</f>
        <v>0.76190476190476186</v>
      </c>
      <c r="R38" s="1">
        <f>COUNTIFS(Table2[Sub-Sector],Table3[[#This Row],[Sub-Sector]],Table2[% Price above 20 EMA],"&gt;=0")/Table3[[#This Row],[Count]]</f>
        <v>0.38095238095238093</v>
      </c>
      <c r="S38" s="1">
        <f>COUNTIFS(Table2[Sub-Sector],Table3[[#This Row],[Sub-Sector]],Table2[% Price above 50 EMA],"&gt;=0")/Table3[[#This Row],[Count]]</f>
        <v>0.42857142857142855</v>
      </c>
      <c r="T38" s="1">
        <f>COUNTIFS(Table2[Sub-Sector],Table3[[#This Row],[Sub-Sector]],Table2[% Price above 200 EMA],"&gt;=0")/Table3[[#This Row],[Count]]</f>
        <v>0.5714285714285714</v>
      </c>
      <c r="U38" s="1">
        <f>COUNTIFS(Table2[Sub-Sector],Table3[[#This Row],[Sub-Sector]],Table2[Rate of Change - Zone],"Positive")/Table3[[#This Row],[Count]]</f>
        <v>0.47619047619047616</v>
      </c>
      <c r="V38" s="1">
        <f>COUNTIFS(Table2[Sub-Sector],Table3[[#This Row],[Sub-Sector]],Table2[Sharpe Ratio],"&gt;=0.10")/Table3[[#This Row],[Count]]</f>
        <v>9.5238095238095233E-2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</v>
      </c>
      <c r="X38">
        <f>_xlfn.RANK.AVG(Table3[[#This Row],[Score]],Table3[Score],1)</f>
        <v>16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8">
        <f>_xlfn.RANK.AVG(Table3[[#This Row],[Score 2 ]],Table3[[Score 2 ]],1)</f>
        <v>37</v>
      </c>
    </row>
    <row r="39" spans="1:26" x14ac:dyDescent="0.3">
      <c r="A39" t="s">
        <v>178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0.5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0.5</v>
      </c>
      <c r="H39" s="1">
        <f>COUNTIFS(Table2[Sub-Sector],Table3[[#This Row],[Sub-Sector]],Table2[RSI Exponential â€“ 14D],"&gt;=50")/Table3[[#This Row],[Count]]</f>
        <v>0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0.5</v>
      </c>
      <c r="U39" s="1">
        <f>COUNTIFS(Table2[Sub-Sector],Table3[[#This Row],[Sub-Sector]],Table2[Rate of Change - Zone],"Positive")/Table3[[#This Row],[Count]]</f>
        <v>0</v>
      </c>
      <c r="V39" s="1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39">
        <f>_xlfn.RANK.AVG(Table3[[#This Row],[Score]],Table3[Score],1)</f>
        <v>43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9">
        <f>_xlfn.RANK.AVG(Table3[[#This Row],[Score 2 ]],Table3[[Score 2 ]],1)</f>
        <v>39</v>
      </c>
    </row>
    <row r="40" spans="1:26" x14ac:dyDescent="0.3">
      <c r="A40" t="s">
        <v>88</v>
      </c>
      <c r="B40">
        <f>COUNTIFS(Table2[Sub-Sector],Table3[[#This Row],[Sub-Sector]])</f>
        <v>5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0.2</v>
      </c>
      <c r="G40" s="1">
        <f>COUNTIFS(Table2[Sub-Sector],Table3[[#This Row],[Sub-Sector]],Table2[1Y Return vs Nifty],"&gt;=10")/Table3[[#This Row],[Count]]</f>
        <v>0.6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0.2</v>
      </c>
      <c r="J40" s="1">
        <f>COUNTIFS(Table2[Sub-Sector],Table3[[#This Row],[Sub-Sector]],Table2[% Away From Day Low],"&gt;=0.05")/Table3[[#This Row],[Count]]</f>
        <v>0.2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0.2</v>
      </c>
      <c r="M40" s="1">
        <f>COUNTIFS(Table2[Sub-Sector],Table3[[#This Row],[Sub-Sector]],Table2[% Away From Current Week High],"&lt;=0.05")/Table3[[#This Row],[Count]]</f>
        <v>0</v>
      </c>
      <c r="N40" s="1">
        <f>COUNTIFS(Table2[Sub-Sector],Table3[[#This Row],[Sub-Sector]],Table2[% Away From Current Month Low],"&gt;=0.05")/Table3[[#This Row],[Count]]</f>
        <v>0.2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0.8</v>
      </c>
      <c r="R40" s="1">
        <f>COUNTIFS(Table2[Sub-Sector],Table3[[#This Row],[Sub-Sector]],Table2[% Price above 20 EMA],"&gt;=0")/Table3[[#This Row],[Count]]</f>
        <v>0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0</v>
      </c>
      <c r="U40" s="1">
        <f>COUNTIFS(Table2[Sub-Sector],Table3[[#This Row],[Sub-Sector]],Table2[Rate of Change - Zone],"Positive")/Table3[[#This Row],[Count]]</f>
        <v>0.4</v>
      </c>
      <c r="V40" s="1">
        <f>COUNTIFS(Table2[Sub-Sector],Table3[[#This Row],[Sub-Sector]],Table2[Sharpe Ratio],"&gt;=0.10")/Table3[[#This Row],[Count]]</f>
        <v>0.6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40">
        <f>_xlfn.RANK.AVG(Table3[[#This Row],[Score]],Table3[Score],1)</f>
        <v>63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40">
        <f>_xlfn.RANK.AVG(Table3[[#This Row],[Score 2 ]],Table3[[Score 2 ]],1)</f>
        <v>39</v>
      </c>
    </row>
    <row r="41" spans="1:26" x14ac:dyDescent="0.3">
      <c r="A41" t="s">
        <v>102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0.5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0.5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0.5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41">
        <f>_xlfn.RANK.AVG(Table3[[#This Row],[Score]],Table3[Score],1)</f>
        <v>43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41">
        <f>_xlfn.RANK.AVG(Table3[[#This Row],[Score 2 ]],Table3[[Score 2 ]],1)</f>
        <v>39</v>
      </c>
    </row>
    <row r="42" spans="1:26" x14ac:dyDescent="0.3">
      <c r="A42" t="s">
        <v>211</v>
      </c>
      <c r="B42">
        <f>COUNTIFS(Table2[Sub-Sector],Table3[[#This Row],[Sub-Sector]])</f>
        <v>28</v>
      </c>
      <c r="C42" s="1">
        <f>COUNTIFS(Table2[Sub-Sector],Table3[[#This Row],[Sub-Sector]],Table2[Uptrend],"Uptrend")/Table3[[#This Row],[Count]]</f>
        <v>0.10714285714285714</v>
      </c>
      <c r="D42" s="1">
        <f>COUNTIFS(Table2[Sub-Sector],Table3[[#This Row],[Sub-Sector]],Table2[1W Return vs Nifty],"&gt;=5")/Table3[[#This Row],[Count]]</f>
        <v>7.1428571428571425E-2</v>
      </c>
      <c r="E42" s="1">
        <f>COUNTIFS(Table2[Sub-Sector],Table3[[#This Row],[Sub-Sector]],Table2[1M Return vs Nifty],"&gt;=5")/Table3[[#This Row],[Count]]</f>
        <v>0.14285714285714285</v>
      </c>
      <c r="F42" s="1">
        <f>COUNTIFS(Table2[Sub-Sector],Table3[[#This Row],[Sub-Sector]],Table2[6M Return vs Nifty],"&gt;=10")/Table3[[#This Row],[Count]]</f>
        <v>0.2857142857142857</v>
      </c>
      <c r="G42" s="1">
        <f>COUNTIFS(Table2[Sub-Sector],Table3[[#This Row],[Sub-Sector]],Table2[1Y Return vs Nifty],"&gt;=10")/Table3[[#This Row],[Count]]</f>
        <v>0.5357142857142857</v>
      </c>
      <c r="H42" s="1">
        <f>COUNTIFS(Table2[Sub-Sector],Table3[[#This Row],[Sub-Sector]],Table2[RSI Exponential â€“ 14D],"&gt;=50")/Table3[[#This Row],[Count]]</f>
        <v>0.10714285714285714</v>
      </c>
      <c r="I42" s="1">
        <f>COUNTIFS(Table2[Sub-Sector],Table3[[#This Row],[Sub-Sector]],Table2[Relative Volume],"&gt;=1")/Table3[[#This Row],[Count]]</f>
        <v>0.14285714285714285</v>
      </c>
      <c r="J42" s="1">
        <f>COUNTIFS(Table2[Sub-Sector],Table3[[#This Row],[Sub-Sector]],Table2[% Away From Day Low],"&gt;=0.05")/Table3[[#This Row],[Count]]</f>
        <v>7.1428571428571425E-2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0.14285714285714285</v>
      </c>
      <c r="M42" s="1">
        <f>COUNTIFS(Table2[Sub-Sector],Table3[[#This Row],[Sub-Sector]],Table2[% Away From Current Week High],"&lt;=0.05")/Table3[[#This Row],[Count]]</f>
        <v>0.32142857142857145</v>
      </c>
      <c r="N42" s="1">
        <f>COUNTIFS(Table2[Sub-Sector],Table3[[#This Row],[Sub-Sector]],Table2[% Away From Current Month Low],"&gt;=0.05")/Table3[[#This Row],[Count]]</f>
        <v>0.14285714285714285</v>
      </c>
      <c r="O42" s="1">
        <f>COUNTIFS(Table2[Sub-Sector],Table3[[#This Row],[Sub-Sector]],Table2[% Away From Current Month High],"&lt;=0.05")/Table3[[#This Row],[Count]]</f>
        <v>0.10714285714285714</v>
      </c>
      <c r="P42" s="1">
        <f>COUNTIFS(Table2[Sub-Sector],Table3[[#This Row],[Sub-Sector]],Table2[% Away From 52W High],"&lt;=10")/Table3[[#This Row],[Count]]</f>
        <v>3.5714285714285712E-2</v>
      </c>
      <c r="Q42" s="1">
        <f>COUNTIFS(Table2[Sub-Sector],Table3[[#This Row],[Sub-Sector]],Table2[% Away From 52W Low],"&gt;=10")/Table3[[#This Row],[Count]]</f>
        <v>0.9285714285714286</v>
      </c>
      <c r="R42" s="1">
        <f>COUNTIFS(Table2[Sub-Sector],Table3[[#This Row],[Sub-Sector]],Table2[% Price above 20 EMA],"&gt;=0")/Table3[[#This Row],[Count]]</f>
        <v>7.1428571428571425E-2</v>
      </c>
      <c r="S42" s="1">
        <f>COUNTIFS(Table2[Sub-Sector],Table3[[#This Row],[Sub-Sector]],Table2[% Price above 50 EMA],"&gt;=0")/Table3[[#This Row],[Count]]</f>
        <v>3.5714285714285712E-2</v>
      </c>
      <c r="T42" s="1">
        <f>COUNTIFS(Table2[Sub-Sector],Table3[[#This Row],[Sub-Sector]],Table2[% Price above 200 EMA],"&gt;=0")/Table3[[#This Row],[Count]]</f>
        <v>0.4642857142857143</v>
      </c>
      <c r="U42" s="1">
        <f>COUNTIFS(Table2[Sub-Sector],Table3[[#This Row],[Sub-Sector]],Table2[Rate of Change - Zone],"Positive")/Table3[[#This Row],[Count]]</f>
        <v>0.35714285714285715</v>
      </c>
      <c r="V42" s="1">
        <f>COUNTIFS(Table2[Sub-Sector],Table3[[#This Row],[Sub-Sector]],Table2[Sharpe Ratio],"&gt;=0.10")/Table3[[#This Row],[Count]]</f>
        <v>0.35714285714285715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42">
        <f>_xlfn.RANK.AVG(Table3[[#This Row],[Score]],Table3[Score],1)</f>
        <v>32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42">
        <f>_xlfn.RANK.AVG(Table3[[#This Row],[Score 2 ]],Table3[[Score 2 ]],1)</f>
        <v>41</v>
      </c>
    </row>
    <row r="43" spans="1:26" x14ac:dyDescent="0.3">
      <c r="A43" t="s">
        <v>1016</v>
      </c>
      <c r="B43">
        <f>COUNTIFS(Table2[Sub-Sector],Table3[[#This Row],[Sub-Sector]])</f>
        <v>3</v>
      </c>
      <c r="C43" s="1">
        <f>COUNTIFS(Table2[Sub-Sector],Table3[[#This Row],[Sub-Sector]],Table2[Uptrend],"Uptrend")/Table3[[#This Row],[Count]]</f>
        <v>0.33333333333333331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0.66666666666666663</v>
      </c>
      <c r="F43" s="1">
        <f>COUNTIFS(Table2[Sub-Sector],Table3[[#This Row],[Sub-Sector]],Table2[6M Return vs Nifty],"&gt;=10")/Table3[[#This Row],[Count]]</f>
        <v>0.33333333333333331</v>
      </c>
      <c r="G43" s="1">
        <f>COUNTIFS(Table2[Sub-Sector],Table3[[#This Row],[Sub-Sector]],Table2[1Y Return vs Nifty],"&gt;=10")/Table3[[#This Row],[Count]]</f>
        <v>0.66666666666666663</v>
      </c>
      <c r="H43" s="1">
        <f>COUNTIFS(Table2[Sub-Sector],Table3[[#This Row],[Sub-Sector]],Table2[RSI Exponential â€“ 14D],"&gt;=50")/Table3[[#This Row],[Count]]</f>
        <v>0.66666666666666663</v>
      </c>
      <c r="I43" s="1">
        <f>COUNTIFS(Table2[Sub-Sector],Table3[[#This Row],[Sub-Sector]],Table2[Relative Volume],"&gt;=1")/Table3[[#This Row],[Count]]</f>
        <v>0</v>
      </c>
      <c r="J43" s="1">
        <f>COUNTIFS(Table2[Sub-Sector],Table3[[#This Row],[Sub-Sector]],Table2[% Away From Day Low],"&gt;=0.05")/Table3[[#This Row],[Count]]</f>
        <v>0.66666666666666663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1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1</v>
      </c>
      <c r="O43" s="1">
        <f>COUNTIFS(Table2[Sub-Sector],Table3[[#This Row],[Sub-Sector]],Table2[% Away From Current Month High],"&lt;=0.05")/Table3[[#This Row],[Count]]</f>
        <v>0.66666666666666663</v>
      </c>
      <c r="P43" s="1">
        <f>COUNTIFS(Table2[Sub-Sector],Table3[[#This Row],[Sub-Sector]],Table2[% Away From 52W High],"&lt;=10")/Table3[[#This Row],[Count]]</f>
        <v>0.33333333333333331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0.66666666666666663</v>
      </c>
      <c r="S43" s="1">
        <f>COUNTIFS(Table2[Sub-Sector],Table3[[#This Row],[Sub-Sector]],Table2[% Price above 50 EMA],"&gt;=0")/Table3[[#This Row],[Count]]</f>
        <v>0.66666666666666663</v>
      </c>
      <c r="T43" s="1">
        <f>COUNTIFS(Table2[Sub-Sector],Table3[[#This Row],[Sub-Sector]],Table2[% Price above 200 EMA],"&gt;=0")/Table3[[#This Row],[Count]]</f>
        <v>0.66666666666666663</v>
      </c>
      <c r="U43" s="1">
        <f>COUNTIFS(Table2[Sub-Sector],Table3[[#This Row],[Sub-Sector]],Table2[Rate of Change - Zone],"Positive")/Table3[[#This Row],[Count]]</f>
        <v>0.66666666666666663</v>
      </c>
      <c r="V43" s="1">
        <f>COUNTIFS(Table2[Sub-Sector],Table3[[#This Row],[Sub-Sector]],Table2[Sharpe Ratio],"&gt;=0.10")/Table3[[#This Row],[Count]]</f>
        <v>0.33333333333333331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43">
        <f>_xlfn.RANK.AVG(Table3[[#This Row],[Score]],Table3[Score],1)</f>
        <v>30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43">
        <f>_xlfn.RANK.AVG(Table3[[#This Row],[Score 2 ]],Table3[[Score 2 ]],1)</f>
        <v>42</v>
      </c>
    </row>
    <row r="44" spans="1:26" x14ac:dyDescent="0.3">
      <c r="A44" t="s">
        <v>266</v>
      </c>
      <c r="B44">
        <f>COUNTIFS(Table2[Sub-Sector],Table3[[#This Row],[Sub-Sector]])</f>
        <v>26</v>
      </c>
      <c r="C44" s="1">
        <f>COUNTIFS(Table2[Sub-Sector],Table3[[#This Row],[Sub-Sector]],Table2[Uptrend],"Uptrend")/Table3[[#This Row],[Count]]</f>
        <v>0.23076923076923078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0.15384615384615385</v>
      </c>
      <c r="F44" s="1">
        <f>COUNTIFS(Table2[Sub-Sector],Table3[[#This Row],[Sub-Sector]],Table2[6M Return vs Nifty],"&gt;=10")/Table3[[#This Row],[Count]]</f>
        <v>0.15384615384615385</v>
      </c>
      <c r="G44" s="1">
        <f>COUNTIFS(Table2[Sub-Sector],Table3[[#This Row],[Sub-Sector]],Table2[1Y Return vs Nifty],"&gt;=10")/Table3[[#This Row],[Count]]</f>
        <v>0.38461538461538464</v>
      </c>
      <c r="H44" s="1">
        <f>COUNTIFS(Table2[Sub-Sector],Table3[[#This Row],[Sub-Sector]],Table2[RSI Exponential â€“ 14D],"&gt;=50")/Table3[[#This Row],[Count]]</f>
        <v>0.15384615384615385</v>
      </c>
      <c r="I44" s="1">
        <f>COUNTIFS(Table2[Sub-Sector],Table3[[#This Row],[Sub-Sector]],Table2[Relative Volume],"&gt;=1")/Table3[[#This Row],[Count]]</f>
        <v>0.38461538461538464</v>
      </c>
      <c r="J44" s="1">
        <f>COUNTIFS(Table2[Sub-Sector],Table3[[#This Row],[Sub-Sector]],Table2[% Away From Day Low],"&gt;=0.05")/Table3[[#This Row],[Count]]</f>
        <v>3.8461538461538464E-2</v>
      </c>
      <c r="K44" s="1">
        <f>COUNTIFS(Table2[Sub-Sector],Table3[[#This Row],[Sub-Sector]],Table2[% Away From Day High],"&lt;=0.05")/Table3[[#This Row],[Count]]</f>
        <v>0.88461538461538458</v>
      </c>
      <c r="L44" s="1">
        <f>COUNTIFS(Table2[Sub-Sector],Table3[[#This Row],[Sub-Sector]],Table2[% Away From Current Week Low],"&gt;=0.05")/Table3[[#This Row],[Count]]</f>
        <v>0.11538461538461539</v>
      </c>
      <c r="M44" s="1">
        <f>COUNTIFS(Table2[Sub-Sector],Table3[[#This Row],[Sub-Sector]],Table2[% Away From Current Week High],"&lt;=0.05")/Table3[[#This Row],[Count]]</f>
        <v>0.26923076923076922</v>
      </c>
      <c r="N44" s="1">
        <f>COUNTIFS(Table2[Sub-Sector],Table3[[#This Row],[Sub-Sector]],Table2[% Away From Current Month Low],"&gt;=0.05")/Table3[[#This Row],[Count]]</f>
        <v>0.19230769230769232</v>
      </c>
      <c r="O44" s="1">
        <f>COUNTIFS(Table2[Sub-Sector],Table3[[#This Row],[Sub-Sector]],Table2[% Away From Current Month High],"&lt;=0.05")/Table3[[#This Row],[Count]]</f>
        <v>7.6923076923076927E-2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0.84615384615384615</v>
      </c>
      <c r="R44" s="1">
        <f>COUNTIFS(Table2[Sub-Sector],Table3[[#This Row],[Sub-Sector]],Table2[% Price above 20 EMA],"&gt;=0")/Table3[[#This Row],[Count]]</f>
        <v>0.15384615384615385</v>
      </c>
      <c r="S44" s="1">
        <f>COUNTIFS(Table2[Sub-Sector],Table3[[#This Row],[Sub-Sector]],Table2[% Price above 50 EMA],"&gt;=0")/Table3[[#This Row],[Count]]</f>
        <v>0.15384615384615385</v>
      </c>
      <c r="T44" s="1">
        <f>COUNTIFS(Table2[Sub-Sector],Table3[[#This Row],[Sub-Sector]],Table2[% Price above 200 EMA],"&gt;=0")/Table3[[#This Row],[Count]]</f>
        <v>0.38461538461538464</v>
      </c>
      <c r="U44" s="1">
        <f>COUNTIFS(Table2[Sub-Sector],Table3[[#This Row],[Sub-Sector]],Table2[Rate of Change - Zone],"Positive")/Table3[[#This Row],[Count]]</f>
        <v>0.34615384615384615</v>
      </c>
      <c r="V44" s="1">
        <f>COUNTIFS(Table2[Sub-Sector],Table3[[#This Row],[Sub-Sector]],Table2[Sharpe Ratio],"&gt;=0.10")/Table3[[#This Row],[Count]]</f>
        <v>0.42307692307692307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44">
        <f>_xlfn.RANK.AVG(Table3[[#This Row],[Score]],Table3[Score],1)</f>
        <v>40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44">
        <f>_xlfn.RANK.AVG(Table3[[#This Row],[Score 2 ]],Table3[[Score 2 ]],1)</f>
        <v>43</v>
      </c>
    </row>
    <row r="45" spans="1:26" x14ac:dyDescent="0.3">
      <c r="A45" t="s">
        <v>138</v>
      </c>
      <c r="B45">
        <f>COUNTIFS(Table2[Sub-Sector],Table3[[#This Row],[Sub-Sector]])</f>
        <v>20</v>
      </c>
      <c r="C45" s="1">
        <f>COUNTIFS(Table2[Sub-Sector],Table3[[#This Row],[Sub-Sector]],Table2[Uptrend],"Uptrend")/Table3[[#This Row],[Count]]</f>
        <v>0.2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0.2</v>
      </c>
      <c r="F45" s="1">
        <f>COUNTIFS(Table2[Sub-Sector],Table3[[#This Row],[Sub-Sector]],Table2[6M Return vs Nifty],"&gt;=10")/Table3[[#This Row],[Count]]</f>
        <v>0.2</v>
      </c>
      <c r="G45" s="1">
        <f>COUNTIFS(Table2[Sub-Sector],Table3[[#This Row],[Sub-Sector]],Table2[1Y Return vs Nifty],"&gt;=10")/Table3[[#This Row],[Count]]</f>
        <v>0.6</v>
      </c>
      <c r="H45" s="1">
        <f>COUNTIFS(Table2[Sub-Sector],Table3[[#This Row],[Sub-Sector]],Table2[RSI Exponential â€“ 14D],"&gt;=50")/Table3[[#This Row],[Count]]</f>
        <v>0.2</v>
      </c>
      <c r="I45" s="1">
        <f>COUNTIFS(Table2[Sub-Sector],Table3[[#This Row],[Sub-Sector]],Table2[Relative Volume],"&gt;=1")/Table3[[#This Row],[Count]]</f>
        <v>0.3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0.95</v>
      </c>
      <c r="L45" s="1">
        <f>COUNTIFS(Table2[Sub-Sector],Table3[[#This Row],[Sub-Sector]],Table2[% Away From Current Week Low],"&gt;=0.05")/Table3[[#This Row],[Count]]</f>
        <v>0.1</v>
      </c>
      <c r="M45" s="1">
        <f>COUNTIFS(Table2[Sub-Sector],Table3[[#This Row],[Sub-Sector]],Table2[% Away From Current Week High],"&lt;=0.05")/Table3[[#This Row],[Count]]</f>
        <v>0.3</v>
      </c>
      <c r="N45" s="1">
        <f>COUNTIFS(Table2[Sub-Sector],Table3[[#This Row],[Sub-Sector]],Table2[% Away From Current Month Low],"&gt;=0.05")/Table3[[#This Row],[Count]]</f>
        <v>0.15</v>
      </c>
      <c r="O45" s="1">
        <f>COUNTIFS(Table2[Sub-Sector],Table3[[#This Row],[Sub-Sector]],Table2[% Away From Current Month High],"&lt;=0.05")/Table3[[#This Row],[Count]]</f>
        <v>0.05</v>
      </c>
      <c r="P45" s="1">
        <f>COUNTIFS(Table2[Sub-Sector],Table3[[#This Row],[Sub-Sector]],Table2[% Away From 52W High],"&lt;=10")/Table3[[#This Row],[Count]]</f>
        <v>0.1</v>
      </c>
      <c r="Q45" s="1">
        <f>COUNTIFS(Table2[Sub-Sector],Table3[[#This Row],[Sub-Sector]],Table2[% Away From 52W Low],"&gt;=10")/Table3[[#This Row],[Count]]</f>
        <v>0.85</v>
      </c>
      <c r="R45" s="1">
        <f>COUNTIFS(Table2[Sub-Sector],Table3[[#This Row],[Sub-Sector]],Table2[% Price above 20 EMA],"&gt;=0")/Table3[[#This Row],[Count]]</f>
        <v>0.25</v>
      </c>
      <c r="S45" s="1">
        <f>COUNTIFS(Table2[Sub-Sector],Table3[[#This Row],[Sub-Sector]],Table2[% Price above 50 EMA],"&gt;=0")/Table3[[#This Row],[Count]]</f>
        <v>0.2</v>
      </c>
      <c r="T45" s="1">
        <f>COUNTIFS(Table2[Sub-Sector],Table3[[#This Row],[Sub-Sector]],Table2[% Price above 200 EMA],"&gt;=0")/Table3[[#This Row],[Count]]</f>
        <v>0.35</v>
      </c>
      <c r="U45" s="1">
        <f>COUNTIFS(Table2[Sub-Sector],Table3[[#This Row],[Sub-Sector]],Table2[Rate of Change - Zone],"Positive")/Table3[[#This Row],[Count]]</f>
        <v>0.2</v>
      </c>
      <c r="V45" s="1">
        <f>COUNTIFS(Table2[Sub-Sector],Table3[[#This Row],[Sub-Sector]],Table2[Sharpe Ratio],"&gt;=0.10")/Table3[[#This Row],[Count]]</f>
        <v>0.4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45">
        <f>_xlfn.RANK.AVG(Table3[[#This Row],[Score]],Table3[Score],1)</f>
        <v>41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5">
        <f>_xlfn.RANK.AVG(Table3[[#This Row],[Score 2 ]],Table3[[Score 2 ]],1)</f>
        <v>44</v>
      </c>
    </row>
    <row r="46" spans="1:26" x14ac:dyDescent="0.3">
      <c r="A46" t="s">
        <v>144</v>
      </c>
      <c r="B46">
        <f>COUNTIFS(Table2[Sub-Sector],Table3[[#This Row],[Sub-Sector]])</f>
        <v>8</v>
      </c>
      <c r="C46" s="1">
        <f>COUNTIFS(Table2[Sub-Sector],Table3[[#This Row],[Sub-Sector]],Table2[Uptrend],"Uptrend")/Table3[[#This Row],[Count]]</f>
        <v>0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0.125</v>
      </c>
      <c r="G46" s="1">
        <f>COUNTIFS(Table2[Sub-Sector],Table3[[#This Row],[Sub-Sector]],Table2[1Y Return vs Nifty],"&gt;=10")/Table3[[#This Row],[Count]]</f>
        <v>0.875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0.25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0.875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0.125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0</v>
      </c>
      <c r="T46" s="1">
        <f>COUNTIFS(Table2[Sub-Sector],Table3[[#This Row],[Sub-Sector]],Table2[% Price above 200 EMA],"&gt;=0")/Table3[[#This Row],[Count]]</f>
        <v>0.5</v>
      </c>
      <c r="U46" s="1">
        <f>COUNTIFS(Table2[Sub-Sector],Table3[[#This Row],[Sub-Sector]],Table2[Rate of Change - Zone],"Positive")/Table3[[#This Row],[Count]]</f>
        <v>0.125</v>
      </c>
      <c r="V46" s="1">
        <f>COUNTIFS(Table2[Sub-Sector],Table3[[#This Row],[Sub-Sector]],Table2[Sharpe Ratio],"&gt;=0.10")/Table3[[#This Row],[Count]]</f>
        <v>0.75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46">
        <f>_xlfn.RANK.AVG(Table3[[#This Row],[Score]],Table3[Score],1)</f>
        <v>65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6">
        <f>_xlfn.RANK.AVG(Table3[[#This Row],[Score 2 ]],Table3[[Score 2 ]],1)</f>
        <v>45</v>
      </c>
    </row>
    <row r="47" spans="1:26" x14ac:dyDescent="0.3">
      <c r="A47" t="s">
        <v>125</v>
      </c>
      <c r="B47">
        <f>COUNTIFS(Table2[Sub-Sector],Table3[[#This Row],[Sub-Sector]])</f>
        <v>9</v>
      </c>
      <c r="C47" s="1">
        <f>COUNTIFS(Table2[Sub-Sector],Table3[[#This Row],[Sub-Sector]],Table2[Uptrend],"Uptrend")/Table3[[#This Row],[Count]]</f>
        <v>0.1111111111111111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0.1111111111111111</v>
      </c>
      <c r="F47" s="1">
        <f>COUNTIFS(Table2[Sub-Sector],Table3[[#This Row],[Sub-Sector]],Table2[6M Return vs Nifty],"&gt;=10")/Table3[[#This Row],[Count]]</f>
        <v>0.44444444444444442</v>
      </c>
      <c r="G47" s="1">
        <f>COUNTIFS(Table2[Sub-Sector],Table3[[#This Row],[Sub-Sector]],Table2[1Y Return vs Nifty],"&gt;=10")/Table3[[#This Row],[Count]]</f>
        <v>0.33333333333333331</v>
      </c>
      <c r="H47" s="1">
        <f>COUNTIFS(Table2[Sub-Sector],Table3[[#This Row],[Sub-Sector]],Table2[RSI Exponential â€“ 14D],"&gt;=50")/Table3[[#This Row],[Count]]</f>
        <v>0.1111111111111111</v>
      </c>
      <c r="I47" s="1">
        <f>COUNTIFS(Table2[Sub-Sector],Table3[[#This Row],[Sub-Sector]],Table2[Relative Volume],"&gt;=1")/Table3[[#This Row],[Count]]</f>
        <v>0.33333333333333331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0.88888888888888884</v>
      </c>
      <c r="L47" s="1">
        <f>COUNTIFS(Table2[Sub-Sector],Table3[[#This Row],[Sub-Sector]],Table2[% Away From Current Week Low],"&gt;=0.05")/Table3[[#This Row],[Count]]</f>
        <v>0.1111111111111111</v>
      </c>
      <c r="M47" s="1">
        <f>COUNTIFS(Table2[Sub-Sector],Table3[[#This Row],[Sub-Sector]],Table2[% Away From Current Week High],"&lt;=0.05")/Table3[[#This Row],[Count]]</f>
        <v>0.33333333333333331</v>
      </c>
      <c r="N47" s="1">
        <f>COUNTIFS(Table2[Sub-Sector],Table3[[#This Row],[Sub-Sector]],Table2[% Away From Current Month Low],"&gt;=0.05")/Table3[[#This Row],[Count]]</f>
        <v>0.1111111111111111</v>
      </c>
      <c r="O47" s="1">
        <f>COUNTIFS(Table2[Sub-Sector],Table3[[#This Row],[Sub-Sector]],Table2[% Away From Current Month High],"&lt;=0.05")/Table3[[#This Row],[Count]]</f>
        <v>0.1111111111111111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0.77777777777777779</v>
      </c>
      <c r="R47" s="1">
        <f>COUNTIFS(Table2[Sub-Sector],Table3[[#This Row],[Sub-Sector]],Table2[% Price above 20 EMA],"&gt;=0")/Table3[[#This Row],[Count]]</f>
        <v>0.1111111111111111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0.44444444444444442</v>
      </c>
      <c r="U47" s="1">
        <f>COUNTIFS(Table2[Sub-Sector],Table3[[#This Row],[Sub-Sector]],Table2[Rate of Change - Zone],"Positive")/Table3[[#This Row],[Count]]</f>
        <v>0.1111111111111111</v>
      </c>
      <c r="V47" s="1">
        <f>COUNTIFS(Table2[Sub-Sector],Table3[[#This Row],[Sub-Sector]],Table2[Sharpe Ratio],"&gt;=0.10")/Table3[[#This Row],[Count]]</f>
        <v>0.22222222222222221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47">
        <f>_xlfn.RANK.AVG(Table3[[#This Row],[Score]],Table3[Score],1)</f>
        <v>49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7">
        <f>_xlfn.RANK.AVG(Table3[[#This Row],[Score 2 ]],Table3[[Score 2 ]],1)</f>
        <v>46</v>
      </c>
    </row>
    <row r="48" spans="1:26" x14ac:dyDescent="0.3">
      <c r="A48" t="s">
        <v>160</v>
      </c>
      <c r="B48">
        <f>COUNTIFS(Table2[Sub-Sector],Table3[[#This Row],[Sub-Sector]])</f>
        <v>9</v>
      </c>
      <c r="C48" s="1">
        <f>COUNTIFS(Table2[Sub-Sector],Table3[[#This Row],[Sub-Sector]],Table2[Uptrend],"Uptrend")/Table3[[#This Row],[Count]]</f>
        <v>0.33333333333333331</v>
      </c>
      <c r="D48" s="1">
        <f>COUNTIFS(Table2[Sub-Sector],Table3[[#This Row],[Sub-Sector]],Table2[1W Return vs Nifty],"&gt;=5")/Table3[[#This Row],[Count]]</f>
        <v>0.1111111111111111</v>
      </c>
      <c r="E48" s="1">
        <f>COUNTIFS(Table2[Sub-Sector],Table3[[#This Row],[Sub-Sector]],Table2[1M Return vs Nifty],"&gt;=5")/Table3[[#This Row],[Count]]</f>
        <v>0.1111111111111111</v>
      </c>
      <c r="F48" s="1">
        <f>COUNTIFS(Table2[Sub-Sector],Table3[[#This Row],[Sub-Sector]],Table2[6M Return vs Nifty],"&gt;=10")/Table3[[#This Row],[Count]]</f>
        <v>0.66666666666666663</v>
      </c>
      <c r="G48" s="1">
        <f>COUNTIFS(Table2[Sub-Sector],Table3[[#This Row],[Sub-Sector]],Table2[1Y Return vs Nifty],"&gt;=10")/Table3[[#This Row],[Count]]</f>
        <v>0.44444444444444442</v>
      </c>
      <c r="H48" s="1">
        <f>COUNTIFS(Table2[Sub-Sector],Table3[[#This Row],[Sub-Sector]],Table2[RSI Exponential â€“ 14D],"&gt;=50")/Table3[[#This Row],[Count]]</f>
        <v>0.1111111111111111</v>
      </c>
      <c r="I48" s="1">
        <f>COUNTIFS(Table2[Sub-Sector],Table3[[#This Row],[Sub-Sector]],Table2[Relative Volume],"&gt;=1")/Table3[[#This Row],[Count]]</f>
        <v>0.33333333333333331</v>
      </c>
      <c r="J48" s="1">
        <f>COUNTIFS(Table2[Sub-Sector],Table3[[#This Row],[Sub-Sector]],Table2[% Away From Day Low],"&gt;=0.05")/Table3[[#This Row],[Count]]</f>
        <v>0.1111111111111111</v>
      </c>
      <c r="K48" s="1">
        <f>COUNTIFS(Table2[Sub-Sector],Table3[[#This Row],[Sub-Sector]],Table2[% Away From Day High],"&lt;=0.05")/Table3[[#This Row],[Count]]</f>
        <v>0.77777777777777779</v>
      </c>
      <c r="L48" s="1">
        <f>COUNTIFS(Table2[Sub-Sector],Table3[[#This Row],[Sub-Sector]],Table2[% Away From Current Week Low],"&gt;=0.05")/Table3[[#This Row],[Count]]</f>
        <v>0.1111111111111111</v>
      </c>
      <c r="M48" s="1">
        <f>COUNTIFS(Table2[Sub-Sector],Table3[[#This Row],[Sub-Sector]],Table2[% Away From Current Week High],"&lt;=0.05")/Table3[[#This Row],[Count]]</f>
        <v>0.22222222222222221</v>
      </c>
      <c r="N48" s="1">
        <f>COUNTIFS(Table2[Sub-Sector],Table3[[#This Row],[Sub-Sector]],Table2[% Away From Current Month Low],"&gt;=0.05")/Table3[[#This Row],[Count]]</f>
        <v>0.1111111111111111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0.1111111111111111</v>
      </c>
      <c r="Q48" s="1">
        <f>COUNTIFS(Table2[Sub-Sector],Table3[[#This Row],[Sub-Sector]],Table2[% Away From 52W Low],"&gt;=10")/Table3[[#This Row],[Count]]</f>
        <v>0.88888888888888884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0.1111111111111111</v>
      </c>
      <c r="T48" s="1">
        <f>COUNTIFS(Table2[Sub-Sector],Table3[[#This Row],[Sub-Sector]],Table2[% Price above 200 EMA],"&gt;=0")/Table3[[#This Row],[Count]]</f>
        <v>0.66666666666666663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48">
        <f>_xlfn.RANK.AVG(Table3[[#This Row],[Score]],Table3[Score],1)</f>
        <v>25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8">
        <f>_xlfn.RANK.AVG(Table3[[#This Row],[Score 2 ]],Table3[[Score 2 ]],1)</f>
        <v>47.5</v>
      </c>
    </row>
    <row r="49" spans="1:26" x14ac:dyDescent="0.3">
      <c r="A49" t="s">
        <v>224</v>
      </c>
      <c r="B49">
        <f>COUNTIFS(Table2[Sub-Sector],Table3[[#This Row],[Sub-Sector]])</f>
        <v>3</v>
      </c>
      <c r="C49" s="1">
        <f>COUNTIFS(Table2[Sub-Sector],Table3[[#This Row],[Sub-Sector]],Table2[Uptrend],"Uptrend")/Table3[[#This Row],[Count]]</f>
        <v>0.33333333333333331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0.33333333333333331</v>
      </c>
      <c r="G49" s="1">
        <f>COUNTIFS(Table2[Sub-Sector],Table3[[#This Row],[Sub-Sector]],Table2[1Y Return vs Nifty],"&gt;=10")/Table3[[#This Row],[Count]]</f>
        <v>0.66666666666666663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0.33333333333333331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0.66666666666666663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0.66666666666666663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49">
        <f>_xlfn.RANK.AVG(Table3[[#This Row],[Score]],Table3[Score],1)</f>
        <v>53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9">
        <f>_xlfn.RANK.AVG(Table3[[#This Row],[Score 2 ]],Table3[[Score 2 ]],1)</f>
        <v>47.5</v>
      </c>
    </row>
    <row r="50" spans="1:26" x14ac:dyDescent="0.3">
      <c r="A50" t="s">
        <v>1146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1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</v>
      </c>
      <c r="X50">
        <f>_xlfn.RANK.AVG(Table3[[#This Row],[Score]],Table3[Score],1)</f>
        <v>24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50">
        <f>_xlfn.RANK.AVG(Table3[[#This Row],[Score 2 ]],Table3[[Score 2 ]],1)</f>
        <v>49</v>
      </c>
    </row>
    <row r="51" spans="1:26" x14ac:dyDescent="0.3">
      <c r="A51" t="s">
        <v>1766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1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1</v>
      </c>
      <c r="M51" s="1">
        <f>COUNTIFS(Table2[Sub-Sector],Table3[[#This Row],[Sub-Sector]],Table2[% Away From Current Week High],"&lt;=0.05")/Table3[[#This Row],[Count]]</f>
        <v>0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0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51">
        <f>_xlfn.RANK.AVG(Table3[[#This Row],[Score]],Table3[Score],1)</f>
        <v>68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51">
        <f>_xlfn.RANK.AVG(Table3[[#This Row],[Score 2 ]],Table3[[Score 2 ]],1)</f>
        <v>50</v>
      </c>
    </row>
    <row r="52" spans="1:26" x14ac:dyDescent="0.3">
      <c r="A52" t="s">
        <v>1773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0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0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52">
        <f>_xlfn.RANK.AVG(Table3[[#This Row],[Score]],Table3[Score],1)</f>
        <v>50.5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52">
        <f>_xlfn.RANK.AVG(Table3[[#This Row],[Score 2 ]],Table3[[Score 2 ]],1)</f>
        <v>51.5</v>
      </c>
    </row>
    <row r="53" spans="1:26" x14ac:dyDescent="0.3">
      <c r="A53" t="s">
        <v>1129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1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0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53">
        <f>_xlfn.RANK.AVG(Table3[[#This Row],[Score]],Table3[Score],1)</f>
        <v>50.5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53">
        <f>_xlfn.RANK.AVG(Table3[[#This Row],[Score 2 ]],Table3[[Score 2 ]],1)</f>
        <v>51.5</v>
      </c>
    </row>
    <row r="54" spans="1:26" x14ac:dyDescent="0.3">
      <c r="A54" t="s">
        <v>315</v>
      </c>
      <c r="B54">
        <f>COUNTIFS(Table2[Sub-Sector],Table3[[#This Row],[Sub-Sector]])</f>
        <v>3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0.66666666666666663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0.33333333333333331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483.5</v>
      </c>
      <c r="X54">
        <f>_xlfn.RANK.AVG(Table3[[#This Row],[Score]],Table3[Score],1)</f>
        <v>71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4">
        <f>_xlfn.RANK.AVG(Table3[[#This Row],[Score 2 ]],Table3[[Score 2 ]],1)</f>
        <v>53</v>
      </c>
    </row>
    <row r="55" spans="1:26" x14ac:dyDescent="0.3">
      <c r="A55" t="s">
        <v>239</v>
      </c>
      <c r="B55">
        <f>COUNTIFS(Table2[Sub-Sector],Table3[[#This Row],[Sub-Sector]])</f>
        <v>12</v>
      </c>
      <c r="C55" s="1">
        <f>COUNTIFS(Table2[Sub-Sector],Table3[[#This Row],[Sub-Sector]],Table2[Uptrend],"Uptrend")/Table3[[#This Row],[Count]]</f>
        <v>0.41666666666666669</v>
      </c>
      <c r="D55" s="1">
        <f>COUNTIFS(Table2[Sub-Sector],Table3[[#This Row],[Sub-Sector]],Table2[1W Return vs Nifty],"&gt;=5")/Table3[[#This Row],[Count]]</f>
        <v>8.3333333333333329E-2</v>
      </c>
      <c r="E55" s="1">
        <f>COUNTIFS(Table2[Sub-Sector],Table3[[#This Row],[Sub-Sector]],Table2[1M Return vs Nifty],"&gt;=5")/Table3[[#This Row],[Count]]</f>
        <v>0.16666666666666666</v>
      </c>
      <c r="F55" s="1">
        <f>COUNTIFS(Table2[Sub-Sector],Table3[[#This Row],[Sub-Sector]],Table2[6M Return vs Nifty],"&gt;=10")/Table3[[#This Row],[Count]]</f>
        <v>0.41666666666666669</v>
      </c>
      <c r="G55" s="1">
        <f>COUNTIFS(Table2[Sub-Sector],Table3[[#This Row],[Sub-Sector]],Table2[1Y Return vs Nifty],"&gt;=10")/Table3[[#This Row],[Count]]</f>
        <v>0.25</v>
      </c>
      <c r="H55" s="1">
        <f>COUNTIFS(Table2[Sub-Sector],Table3[[#This Row],[Sub-Sector]],Table2[RSI Exponential â€“ 14D],"&gt;=50")/Table3[[#This Row],[Count]]</f>
        <v>0.25</v>
      </c>
      <c r="I55" s="1">
        <f>COUNTIFS(Table2[Sub-Sector],Table3[[#This Row],[Sub-Sector]],Table2[Relative Volume],"&gt;=1")/Table3[[#This Row],[Count]]</f>
        <v>8.3333333333333329E-2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0.41666666666666669</v>
      </c>
      <c r="N55" s="1">
        <f>COUNTIFS(Table2[Sub-Sector],Table3[[#This Row],[Sub-Sector]],Table2[% Away From Current Month Low],"&gt;=0.05")/Table3[[#This Row],[Count]]</f>
        <v>0.25</v>
      </c>
      <c r="O55" s="1">
        <f>COUNTIFS(Table2[Sub-Sector],Table3[[#This Row],[Sub-Sector]],Table2[% Away From Current Month High],"&lt;=0.05")/Table3[[#This Row],[Count]]</f>
        <v>0.33333333333333331</v>
      </c>
      <c r="P55" s="1">
        <f>COUNTIFS(Table2[Sub-Sector],Table3[[#This Row],[Sub-Sector]],Table2[% Away From 52W High],"&lt;=10")/Table3[[#This Row],[Count]]</f>
        <v>0.16666666666666666</v>
      </c>
      <c r="Q55" s="1">
        <f>COUNTIFS(Table2[Sub-Sector],Table3[[#This Row],[Sub-Sector]],Table2[% Away From 52W Low],"&gt;=10")/Table3[[#This Row],[Count]]</f>
        <v>0.58333333333333337</v>
      </c>
      <c r="R55" s="1">
        <f>COUNTIFS(Table2[Sub-Sector],Table3[[#This Row],[Sub-Sector]],Table2[% Price above 20 EMA],"&gt;=0")/Table3[[#This Row],[Count]]</f>
        <v>0.25</v>
      </c>
      <c r="S55" s="1">
        <f>COUNTIFS(Table2[Sub-Sector],Table3[[#This Row],[Sub-Sector]],Table2[% Price above 50 EMA],"&gt;=0")/Table3[[#This Row],[Count]]</f>
        <v>0.25</v>
      </c>
      <c r="T55" s="1">
        <f>COUNTIFS(Table2[Sub-Sector],Table3[[#This Row],[Sub-Sector]],Table2[% Price above 200 EMA],"&gt;=0")/Table3[[#This Row],[Count]]</f>
        <v>0.41666666666666669</v>
      </c>
      <c r="U55" s="1">
        <f>COUNTIFS(Table2[Sub-Sector],Table3[[#This Row],[Sub-Sector]],Table2[Rate of Change - Zone],"Positive")/Table3[[#This Row],[Count]]</f>
        <v>0.33333333333333331</v>
      </c>
      <c r="V55" s="1">
        <f>COUNTIFS(Table2[Sub-Sector],Table3[[#This Row],[Sub-Sector]],Table2[Sharpe Ratio],"&gt;=0.10")/Table3[[#This Row],[Count]]</f>
        <v>0.25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308.5</v>
      </c>
      <c r="X55">
        <f>_xlfn.RANK.AVG(Table3[[#This Row],[Score]],Table3[Score],1)</f>
        <v>26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5">
        <f>_xlfn.RANK.AVG(Table3[[#This Row],[Score 2 ]],Table3[[Score 2 ]],1)</f>
        <v>54</v>
      </c>
    </row>
    <row r="56" spans="1:26" x14ac:dyDescent="0.3">
      <c r="A56" t="s">
        <v>48</v>
      </c>
      <c r="B56">
        <f>COUNTIFS(Table2[Sub-Sector],Table3[[#This Row],[Sub-Sector]])</f>
        <v>26</v>
      </c>
      <c r="C56" s="1">
        <f>COUNTIFS(Table2[Sub-Sector],Table3[[#This Row],[Sub-Sector]],Table2[Uptrend],"Uptrend")/Table3[[#This Row],[Count]]</f>
        <v>7.6923076923076927E-2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7.6923076923076927E-2</v>
      </c>
      <c r="F56" s="1">
        <f>COUNTIFS(Table2[Sub-Sector],Table3[[#This Row],[Sub-Sector]],Table2[6M Return vs Nifty],"&gt;=10")/Table3[[#This Row],[Count]]</f>
        <v>0.30769230769230771</v>
      </c>
      <c r="G56" s="1">
        <f>COUNTIFS(Table2[Sub-Sector],Table3[[#This Row],[Sub-Sector]],Table2[1Y Return vs Nifty],"&gt;=10")/Table3[[#This Row],[Count]]</f>
        <v>0.5</v>
      </c>
      <c r="H56" s="1">
        <f>COUNTIFS(Table2[Sub-Sector],Table3[[#This Row],[Sub-Sector]],Table2[RSI Exponential â€“ 14D],"&gt;=50")/Table3[[#This Row],[Count]]</f>
        <v>0.11538461538461539</v>
      </c>
      <c r="I56" s="1">
        <f>COUNTIFS(Table2[Sub-Sector],Table3[[#This Row],[Sub-Sector]],Table2[Relative Volume],"&gt;=1")/Table3[[#This Row],[Count]]</f>
        <v>0.11538461538461539</v>
      </c>
      <c r="J56" s="1">
        <f>COUNTIFS(Table2[Sub-Sector],Table3[[#This Row],[Sub-Sector]],Table2[% Away From Day Low],"&gt;=0.05")/Table3[[#This Row],[Count]]</f>
        <v>3.8461538461538464E-2</v>
      </c>
      <c r="K56" s="1">
        <f>COUNTIFS(Table2[Sub-Sector],Table3[[#This Row],[Sub-Sector]],Table2[% Away From Day High],"&lt;=0.05")/Table3[[#This Row],[Count]]</f>
        <v>0.96153846153846156</v>
      </c>
      <c r="L56" s="1">
        <f>COUNTIFS(Table2[Sub-Sector],Table3[[#This Row],[Sub-Sector]],Table2[% Away From Current Week Low],"&gt;=0.05")/Table3[[#This Row],[Count]]</f>
        <v>0.11538461538461539</v>
      </c>
      <c r="M56" s="1">
        <f>COUNTIFS(Table2[Sub-Sector],Table3[[#This Row],[Sub-Sector]],Table2[% Away From Current Week High],"&lt;=0.05")/Table3[[#This Row],[Count]]</f>
        <v>0.19230769230769232</v>
      </c>
      <c r="N56" s="1">
        <f>COUNTIFS(Table2[Sub-Sector],Table3[[#This Row],[Sub-Sector]],Table2[% Away From Current Month Low],"&gt;=0.05")/Table3[[#This Row],[Count]]</f>
        <v>0.11538461538461539</v>
      </c>
      <c r="O56" s="1">
        <f>COUNTIFS(Table2[Sub-Sector],Table3[[#This Row],[Sub-Sector]],Table2[% Away From Current Month High],"&lt;=0.05")/Table3[[#This Row],[Count]]</f>
        <v>7.6923076923076927E-2</v>
      </c>
      <c r="P56" s="1">
        <f>COUNTIFS(Table2[Sub-Sector],Table3[[#This Row],[Sub-Sector]],Table2[% Away From 52W High],"&lt;=10")/Table3[[#This Row],[Count]]</f>
        <v>3.8461538461538464E-2</v>
      </c>
      <c r="Q56" s="1">
        <f>COUNTIFS(Table2[Sub-Sector],Table3[[#This Row],[Sub-Sector]],Table2[% Away From 52W Low],"&gt;=10")/Table3[[#This Row],[Count]]</f>
        <v>0.96153846153846156</v>
      </c>
      <c r="R56" s="1">
        <f>COUNTIFS(Table2[Sub-Sector],Table3[[#This Row],[Sub-Sector]],Table2[% Price above 20 EMA],"&gt;=0")/Table3[[#This Row],[Count]]</f>
        <v>7.6923076923076927E-2</v>
      </c>
      <c r="S56" s="1">
        <f>COUNTIFS(Table2[Sub-Sector],Table3[[#This Row],[Sub-Sector]],Table2[% Price above 50 EMA],"&gt;=0")/Table3[[#This Row],[Count]]</f>
        <v>7.6923076923076927E-2</v>
      </c>
      <c r="T56" s="1">
        <f>COUNTIFS(Table2[Sub-Sector],Table3[[#This Row],[Sub-Sector]],Table2[% Price above 200 EMA],"&gt;=0")/Table3[[#This Row],[Count]]</f>
        <v>0.34615384615384615</v>
      </c>
      <c r="U56" s="1">
        <f>COUNTIFS(Table2[Sub-Sector],Table3[[#This Row],[Sub-Sector]],Table2[Rate of Change - Zone],"Positive")/Table3[[#This Row],[Count]]</f>
        <v>0.19230769230769232</v>
      </c>
      <c r="V56" s="1">
        <f>COUNTIFS(Table2[Sub-Sector],Table3[[#This Row],[Sub-Sector]],Table2[Sharpe Ratio],"&gt;=0.10")/Table3[[#This Row],[Count]]</f>
        <v>0.46153846153846156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418.5</v>
      </c>
      <c r="X56">
        <f>_xlfn.RANK.AVG(Table3[[#This Row],[Score]],Table3[Score],1)</f>
        <v>55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6">
        <f>_xlfn.RANK.AVG(Table3[[#This Row],[Score 2 ]],Table3[[Score 2 ]],1)</f>
        <v>55</v>
      </c>
    </row>
    <row r="57" spans="1:26" x14ac:dyDescent="0.3">
      <c r="A57" t="s">
        <v>444</v>
      </c>
      <c r="B57">
        <f>COUNTIFS(Table2[Sub-Sector],Table3[[#This Row],[Sub-Sector]])</f>
        <v>4</v>
      </c>
      <c r="C57" s="1">
        <f>COUNTIFS(Table2[Sub-Sector],Table3[[#This Row],[Sub-Sector]],Table2[Uptrend],"Uptrend")/Table3[[#This Row],[Count]]</f>
        <v>0.5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0.25</v>
      </c>
      <c r="F57" s="1">
        <f>COUNTIFS(Table2[Sub-Sector],Table3[[#This Row],[Sub-Sector]],Table2[6M Return vs Nifty],"&gt;=10")/Table3[[#This Row],[Count]]</f>
        <v>0.5</v>
      </c>
      <c r="G57" s="1">
        <f>COUNTIFS(Table2[Sub-Sector],Table3[[#This Row],[Sub-Sector]],Table2[1Y Return vs Nifty],"&gt;=10")/Table3[[#This Row],[Count]]</f>
        <v>0.25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0.75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0.25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0.75</v>
      </c>
      <c r="R57" s="1">
        <f>COUNTIFS(Table2[Sub-Sector],Table3[[#This Row],[Sub-Sector]],Table2[% Price above 20 EMA],"&gt;=0")/Table3[[#This Row],[Count]]</f>
        <v>0.25</v>
      </c>
      <c r="S57" s="1">
        <f>COUNTIFS(Table2[Sub-Sector],Table3[[#This Row],[Sub-Sector]],Table2[% Price above 50 EMA],"&gt;=0")/Table3[[#This Row],[Count]]</f>
        <v>0.25</v>
      </c>
      <c r="T57" s="1">
        <f>COUNTIFS(Table2[Sub-Sector],Table3[[#This Row],[Sub-Sector]],Table2[% Price above 200 EMA],"&gt;=0")/Table3[[#This Row],[Count]]</f>
        <v>0.5</v>
      </c>
      <c r="U57" s="1">
        <f>COUNTIFS(Table2[Sub-Sector],Table3[[#This Row],[Sub-Sector]],Table2[Rate of Change - Zone],"Positive")/Table3[[#This Row],[Count]]</f>
        <v>0.5</v>
      </c>
      <c r="V57" s="1">
        <f>COUNTIFS(Table2[Sub-Sector],Table3[[#This Row],[Sub-Sector]],Table2[Sharpe Ratio],"&gt;=0.10")/Table3[[#This Row],[Count]]</f>
        <v>0.25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57">
        <f>_xlfn.RANK.AVG(Table3[[#This Row],[Score]],Table3[Score],1)</f>
        <v>38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7">
        <f>_xlfn.RANK.AVG(Table3[[#This Row],[Score 2 ]],Table3[[Score 2 ]],1)</f>
        <v>56</v>
      </c>
    </row>
    <row r="58" spans="1:26" x14ac:dyDescent="0.3">
      <c r="A58" t="s">
        <v>183</v>
      </c>
      <c r="B58">
        <f>COUNTIFS(Table2[Sub-Sector],Table3[[#This Row],[Sub-Sector]])</f>
        <v>2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0.5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0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0.5</v>
      </c>
      <c r="M58" s="1">
        <f>COUNTIFS(Table2[Sub-Sector],Table3[[#This Row],[Sub-Sector]],Table2[% Away From Current Week High],"&lt;=0.05")/Table3[[#This Row],[Count]]</f>
        <v>0.5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0.5</v>
      </c>
      <c r="P58" s="1">
        <f>COUNTIFS(Table2[Sub-Sector],Table3[[#This Row],[Sub-Sector]],Table2[% Away From 52W High],"&lt;=10")/Table3[[#This Row],[Count]]</f>
        <v>0.5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0.5</v>
      </c>
      <c r="S58" s="1">
        <f>COUNTIFS(Table2[Sub-Sector],Table3[[#This Row],[Sub-Sector]],Table2[% Price above 50 EMA],"&gt;=0")/Table3[[#This Row],[Count]]</f>
        <v>0.5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0.5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58">
        <f>_xlfn.RANK.AVG(Table3[[#This Row],[Score]],Table3[Score],1)</f>
        <v>56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8">
        <f>_xlfn.RANK.AVG(Table3[[#This Row],[Score 2 ]],Table3[[Score 2 ]],1)</f>
        <v>57.5</v>
      </c>
    </row>
    <row r="59" spans="1:26" x14ac:dyDescent="0.3">
      <c r="A59" t="s">
        <v>1595</v>
      </c>
      <c r="B59">
        <f>COUNTIFS(Table2[Sub-Sector],Table3[[#This Row],[Sub-Sector]])</f>
        <v>2</v>
      </c>
      <c r="C59" s="1">
        <f>COUNTIFS(Table2[Sub-Sector],Table3[[#This Row],[Sub-Sector]],Table2[Uptrend],"Uptrend")/Table3[[#This Row],[Count]]</f>
        <v>0.5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0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0.5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0.5</v>
      </c>
      <c r="U59" s="1">
        <f>COUNTIFS(Table2[Sub-Sector],Table3[[#This Row],[Sub-Sector]],Table2[Rate of Change - Zone],"Positive")/Table3[[#This Row],[Count]]</f>
        <v>0.5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59">
        <f>_xlfn.RANK.AVG(Table3[[#This Row],[Score]],Table3[Score],1)</f>
        <v>58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9">
        <f>_xlfn.RANK.AVG(Table3[[#This Row],[Score 2 ]],Table3[[Score 2 ]],1)</f>
        <v>57.5</v>
      </c>
    </row>
    <row r="60" spans="1:26" x14ac:dyDescent="0.3">
      <c r="A60" t="s">
        <v>120</v>
      </c>
      <c r="B60">
        <f>COUNTIFS(Table2[Sub-Sector],Table3[[#This Row],[Sub-Sector]])</f>
        <v>24</v>
      </c>
      <c r="C60" s="1">
        <f>COUNTIFS(Table2[Sub-Sector],Table3[[#This Row],[Sub-Sector]],Table2[Uptrend],"Uptrend")/Table3[[#This Row],[Count]]</f>
        <v>0.29166666666666669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8.3333333333333329E-2</v>
      </c>
      <c r="F60" s="1">
        <f>COUNTIFS(Table2[Sub-Sector],Table3[[#This Row],[Sub-Sector]],Table2[6M Return vs Nifty],"&gt;=10")/Table3[[#This Row],[Count]]</f>
        <v>0.20833333333333334</v>
      </c>
      <c r="G60" s="1">
        <f>COUNTIFS(Table2[Sub-Sector],Table3[[#This Row],[Sub-Sector]],Table2[1Y Return vs Nifty],"&gt;=10")/Table3[[#This Row],[Count]]</f>
        <v>0.45833333333333331</v>
      </c>
      <c r="H60" s="1">
        <f>COUNTIFS(Table2[Sub-Sector],Table3[[#This Row],[Sub-Sector]],Table2[RSI Exponential â€“ 14D],"&gt;=50")/Table3[[#This Row],[Count]]</f>
        <v>8.3333333333333329E-2</v>
      </c>
      <c r="I60" s="1">
        <f>COUNTIFS(Table2[Sub-Sector],Table3[[#This Row],[Sub-Sector]],Table2[Relative Volume],"&gt;=1")/Table3[[#This Row],[Count]]</f>
        <v>0.16666666666666666</v>
      </c>
      <c r="J60" s="1">
        <f>COUNTIFS(Table2[Sub-Sector],Table3[[#This Row],[Sub-Sector]],Table2[% Away From Day Low],"&gt;=0.05")/Table3[[#This Row],[Count]]</f>
        <v>8.3333333333333329E-2</v>
      </c>
      <c r="K60" s="1">
        <f>COUNTIFS(Table2[Sub-Sector],Table3[[#This Row],[Sub-Sector]],Table2[% Away From Day High],"&lt;=0.05")/Table3[[#This Row],[Count]]</f>
        <v>0.91666666666666663</v>
      </c>
      <c r="L60" s="1">
        <f>COUNTIFS(Table2[Sub-Sector],Table3[[#This Row],[Sub-Sector]],Table2[% Away From Current Week Low],"&gt;=0.05")/Table3[[#This Row],[Count]]</f>
        <v>0.125</v>
      </c>
      <c r="M60" s="1">
        <f>COUNTIFS(Table2[Sub-Sector],Table3[[#This Row],[Sub-Sector]],Table2[% Away From Current Week High],"&lt;=0.05")/Table3[[#This Row],[Count]]</f>
        <v>0.20833333333333334</v>
      </c>
      <c r="N60" s="1">
        <f>COUNTIFS(Table2[Sub-Sector],Table3[[#This Row],[Sub-Sector]],Table2[% Away From Current Month Low],"&gt;=0.05")/Table3[[#This Row],[Count]]</f>
        <v>0.16666666666666666</v>
      </c>
      <c r="O60" s="1">
        <f>COUNTIFS(Table2[Sub-Sector],Table3[[#This Row],[Sub-Sector]],Table2[% Away From Current Month High],"&lt;=0.05")/Table3[[#This Row],[Count]]</f>
        <v>8.3333333333333329E-2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0.95833333333333337</v>
      </c>
      <c r="R60" s="1">
        <f>COUNTIFS(Table2[Sub-Sector],Table3[[#This Row],[Sub-Sector]],Table2[% Price above 20 EMA],"&gt;=0")/Table3[[#This Row],[Count]]</f>
        <v>8.3333333333333329E-2</v>
      </c>
      <c r="S60" s="1">
        <f>COUNTIFS(Table2[Sub-Sector],Table3[[#This Row],[Sub-Sector]],Table2[% Price above 50 EMA],"&gt;=0")/Table3[[#This Row],[Count]]</f>
        <v>8.3333333333333329E-2</v>
      </c>
      <c r="T60" s="1">
        <f>COUNTIFS(Table2[Sub-Sector],Table3[[#This Row],[Sub-Sector]],Table2[% Price above 200 EMA],"&gt;=0")/Table3[[#This Row],[Count]]</f>
        <v>0.5</v>
      </c>
      <c r="U60" s="1">
        <f>COUNTIFS(Table2[Sub-Sector],Table3[[#This Row],[Sub-Sector]],Table2[Rate of Change - Zone],"Positive")/Table3[[#This Row],[Count]]</f>
        <v>0.16666666666666666</v>
      </c>
      <c r="V60" s="1">
        <f>COUNTIFS(Table2[Sub-Sector],Table3[[#This Row],[Sub-Sector]],Table2[Sharpe Ratio],"&gt;=0.10")/Table3[[#This Row],[Count]]</f>
        <v>0.41666666666666669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60">
        <f>_xlfn.RANK.AVG(Table3[[#This Row],[Score]],Table3[Score],1)</f>
        <v>52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0">
        <f>_xlfn.RANK.AVG(Table3[[#This Row],[Score 2 ]],Table3[[Score 2 ]],1)</f>
        <v>59</v>
      </c>
    </row>
    <row r="61" spans="1:26" x14ac:dyDescent="0.3">
      <c r="A61" t="s">
        <v>18</v>
      </c>
      <c r="B61">
        <f>COUNTIFS(Table2[Sub-Sector],Table3[[#This Row],[Sub-Sector]])</f>
        <v>6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0.5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0.33333333333333331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0.33333333333333331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0.66666666666666663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0.16666666666666666</v>
      </c>
      <c r="U61" s="1">
        <f>COUNTIFS(Table2[Sub-Sector],Table3[[#This Row],[Sub-Sector]],Table2[Rate of Change - Zone],"Positive")/Table3[[#This Row],[Count]]</f>
        <v>0.16666666666666666</v>
      </c>
      <c r="V61" s="1">
        <f>COUNTIFS(Table2[Sub-Sector],Table3[[#This Row],[Sub-Sector]],Table2[Sharpe Ratio],"&gt;=0.10")/Table3[[#This Row],[Count]]</f>
        <v>0.33333333333333331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61">
        <f>_xlfn.RANK.AVG(Table3[[#This Row],[Score]],Table3[Score],1)</f>
        <v>75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1">
        <f>_xlfn.RANK.AVG(Table3[[#This Row],[Score 2 ]],Table3[[Score 2 ]],1)</f>
        <v>60</v>
      </c>
    </row>
    <row r="62" spans="1:26" x14ac:dyDescent="0.3">
      <c r="A62" t="s">
        <v>206</v>
      </c>
      <c r="B62">
        <f>COUNTIFS(Table2[Sub-Sector],Table3[[#This Row],[Sub-Sector]])</f>
        <v>9</v>
      </c>
      <c r="C62" s="1">
        <f>COUNTIFS(Table2[Sub-Sector],Table3[[#This Row],[Sub-Sector]],Table2[Uptrend],"Uptrend")/Table3[[#This Row],[Count]]</f>
        <v>0.1111111111111111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0.1111111111111111</v>
      </c>
      <c r="F62" s="1">
        <f>COUNTIFS(Table2[Sub-Sector],Table3[[#This Row],[Sub-Sector]],Table2[6M Return vs Nifty],"&gt;=10")/Table3[[#This Row],[Count]]</f>
        <v>0.22222222222222221</v>
      </c>
      <c r="G62" s="1">
        <f>COUNTIFS(Table2[Sub-Sector],Table3[[#This Row],[Sub-Sector]],Table2[1Y Return vs Nifty],"&gt;=10")/Table3[[#This Row],[Count]]</f>
        <v>0.1111111111111111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0.1111111111111111</v>
      </c>
      <c r="M62" s="1">
        <f>COUNTIFS(Table2[Sub-Sector],Table3[[#This Row],[Sub-Sector]],Table2[% Away From Current Week High],"&lt;=0.05")/Table3[[#This Row],[Count]]</f>
        <v>0.44444444444444442</v>
      </c>
      <c r="N62" s="1">
        <f>COUNTIFS(Table2[Sub-Sector],Table3[[#This Row],[Sub-Sector]],Table2[% Away From Current Month Low],"&gt;=0.05")/Table3[[#This Row],[Count]]</f>
        <v>0.1111111111111111</v>
      </c>
      <c r="O62" s="1">
        <f>COUNTIFS(Table2[Sub-Sector],Table3[[#This Row],[Sub-Sector]],Table2[% Away From Current Month High],"&lt;=0.05")/Table3[[#This Row],[Count]]</f>
        <v>0.1111111111111111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0.66666666666666663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0.1111111111111111</v>
      </c>
      <c r="T62" s="1">
        <f>COUNTIFS(Table2[Sub-Sector],Table3[[#This Row],[Sub-Sector]],Table2[% Price above 200 EMA],"&gt;=0")/Table3[[#This Row],[Count]]</f>
        <v>0.1111111111111111</v>
      </c>
      <c r="U62" s="1">
        <f>COUNTIFS(Table2[Sub-Sector],Table3[[#This Row],[Sub-Sector]],Table2[Rate of Change - Zone],"Positive")/Table3[[#This Row],[Count]]</f>
        <v>0.1111111111111111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62">
        <f>_xlfn.RANK.AVG(Table3[[#This Row],[Score]],Table3[Score],1)</f>
        <v>59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2">
        <f>_xlfn.RANK.AVG(Table3[[#This Row],[Score 2 ]],Table3[[Score 2 ]],1)</f>
        <v>61</v>
      </c>
    </row>
    <row r="63" spans="1:26" x14ac:dyDescent="0.3">
      <c r="A63" t="s">
        <v>242</v>
      </c>
      <c r="B63">
        <f>COUNTIFS(Table2[Sub-Sector],Table3[[#This Row],[Sub-Sector]])</f>
        <v>8</v>
      </c>
      <c r="C63" s="1">
        <f>COUNTIFS(Table2[Sub-Sector],Table3[[#This Row],[Sub-Sector]],Table2[Uptrend],"Uptrend")/Table3[[#This Row],[Count]]</f>
        <v>0.125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0.125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0.125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0.25</v>
      </c>
      <c r="N63" s="1">
        <f>COUNTIFS(Table2[Sub-Sector],Table3[[#This Row],[Sub-Sector]],Table2[% Away From Current Month Low],"&gt;=0.05")/Table3[[#This Row],[Count]]</f>
        <v>0.125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0.125</v>
      </c>
      <c r="Q63" s="1">
        <f>COUNTIFS(Table2[Sub-Sector],Table3[[#This Row],[Sub-Sector]],Table2[% Away From 52W Low],"&gt;=10")/Table3[[#This Row],[Count]]</f>
        <v>0.875</v>
      </c>
      <c r="R63" s="1">
        <f>COUNTIFS(Table2[Sub-Sector],Table3[[#This Row],[Sub-Sector]],Table2[% Price above 20 EMA],"&gt;=0")/Table3[[#This Row],[Count]]</f>
        <v>0.125</v>
      </c>
      <c r="S63" s="1">
        <f>COUNTIFS(Table2[Sub-Sector],Table3[[#This Row],[Sub-Sector]],Table2[% Price above 50 EMA],"&gt;=0")/Table3[[#This Row],[Count]]</f>
        <v>0.125</v>
      </c>
      <c r="T63" s="1">
        <f>COUNTIFS(Table2[Sub-Sector],Table3[[#This Row],[Sub-Sector]],Table2[% Price above 200 EMA],"&gt;=0")/Table3[[#This Row],[Count]]</f>
        <v>0.5</v>
      </c>
      <c r="U63" s="1">
        <f>COUNTIFS(Table2[Sub-Sector],Table3[[#This Row],[Sub-Sector]],Table2[Rate of Change - Zone],"Positive")/Table3[[#This Row],[Count]]</f>
        <v>0.125</v>
      </c>
      <c r="V63" s="1">
        <f>COUNTIFS(Table2[Sub-Sector],Table3[[#This Row],[Sub-Sector]],Table2[Sharpe Ratio],"&gt;=0.10")/Table3[[#This Row],[Count]]</f>
        <v>0.25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63">
        <f>_xlfn.RANK.AVG(Table3[[#This Row],[Score]],Table3[Score],1)</f>
        <v>67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63">
        <f>_xlfn.RANK.AVG(Table3[[#This Row],[Score 2 ]],Table3[[Score 2 ]],1)</f>
        <v>62</v>
      </c>
    </row>
    <row r="64" spans="1:26" x14ac:dyDescent="0.3">
      <c r="A64" t="s">
        <v>128</v>
      </c>
      <c r="B64">
        <f>COUNTIFS(Table2[Sub-Sector],Table3[[#This Row],[Sub-Sector]])</f>
        <v>4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0.25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0.25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0.25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0.25</v>
      </c>
      <c r="M64" s="1">
        <f>COUNTIFS(Table2[Sub-Sector],Table3[[#This Row],[Sub-Sector]],Table2[% Away From Current Week High],"&lt;=0.05")/Table3[[#This Row],[Count]]</f>
        <v>0.5</v>
      </c>
      <c r="N64" s="1">
        <f>COUNTIFS(Table2[Sub-Sector],Table3[[#This Row],[Sub-Sector]],Table2[% Away From Current Month Low],"&gt;=0.05")/Table3[[#This Row],[Count]]</f>
        <v>0.25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0.75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0.25</v>
      </c>
      <c r="U64" s="1">
        <f>COUNTIFS(Table2[Sub-Sector],Table3[[#This Row],[Sub-Sector]],Table2[Rate of Change - Zone],"Positive")/Table3[[#This Row],[Count]]</f>
        <v>0.25</v>
      </c>
      <c r="V64" s="1">
        <f>COUNTIFS(Table2[Sub-Sector],Table3[[#This Row],[Sub-Sector]],Table2[Sharpe Ratio],"&gt;=0.10")/Table3[[#This Row],[Count]]</f>
        <v>0.5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64">
        <f>_xlfn.RANK.AVG(Table3[[#This Row],[Score]],Table3[Score],1)</f>
        <v>77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64">
        <f>_xlfn.RANK.AVG(Table3[[#This Row],[Score 2 ]],Table3[[Score 2 ]],1)</f>
        <v>63</v>
      </c>
    </row>
    <row r="65" spans="1:26" x14ac:dyDescent="0.3">
      <c r="A65" t="s">
        <v>427</v>
      </c>
      <c r="B65">
        <f>COUNTIFS(Table2[Sub-Sector],Table3[[#This Row],[Sub-Sector]])</f>
        <v>10</v>
      </c>
      <c r="C65" s="1">
        <f>COUNTIFS(Table2[Sub-Sector],Table3[[#This Row],[Sub-Sector]],Table2[Uptrend],"Uptrend")/Table3[[#This Row],[Count]]</f>
        <v>0.1</v>
      </c>
      <c r="D65" s="1">
        <f>COUNTIFS(Table2[Sub-Sector],Table3[[#This Row],[Sub-Sector]],Table2[1W Return vs Nifty],"&gt;=5")/Table3[[#This Row],[Count]]</f>
        <v>0.1</v>
      </c>
      <c r="E65" s="1">
        <f>COUNTIFS(Table2[Sub-Sector],Table3[[#This Row],[Sub-Sector]],Table2[1M Return vs Nifty],"&gt;=5")/Table3[[#This Row],[Count]]</f>
        <v>0.1</v>
      </c>
      <c r="F65" s="1">
        <f>COUNTIFS(Table2[Sub-Sector],Table3[[#This Row],[Sub-Sector]],Table2[6M Return vs Nifty],"&gt;=10")/Table3[[#This Row],[Count]]</f>
        <v>0.2</v>
      </c>
      <c r="G65" s="1">
        <f>COUNTIFS(Table2[Sub-Sector],Table3[[#This Row],[Sub-Sector]],Table2[1Y Return vs Nifty],"&gt;=10")/Table3[[#This Row],[Count]]</f>
        <v>0.2</v>
      </c>
      <c r="H65" s="1">
        <f>COUNTIFS(Table2[Sub-Sector],Table3[[#This Row],[Sub-Sector]],Table2[RSI Exponential â€“ 14D],"&gt;=50")/Table3[[#This Row],[Count]]</f>
        <v>0.2</v>
      </c>
      <c r="I65" s="1">
        <f>COUNTIFS(Table2[Sub-Sector],Table3[[#This Row],[Sub-Sector]],Table2[Relative Volume],"&gt;=1")/Table3[[#This Row],[Count]]</f>
        <v>0.1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0.9</v>
      </c>
      <c r="L65" s="1">
        <f>COUNTIFS(Table2[Sub-Sector],Table3[[#This Row],[Sub-Sector]],Table2[% Away From Current Week Low],"&gt;=0.05")/Table3[[#This Row],[Count]]</f>
        <v>0.1</v>
      </c>
      <c r="M65" s="1">
        <f>COUNTIFS(Table2[Sub-Sector],Table3[[#This Row],[Sub-Sector]],Table2[% Away From Current Week High],"&lt;=0.05")/Table3[[#This Row],[Count]]</f>
        <v>0.3</v>
      </c>
      <c r="N65" s="1">
        <f>COUNTIFS(Table2[Sub-Sector],Table3[[#This Row],[Sub-Sector]],Table2[% Away From Current Month Low],"&gt;=0.05")/Table3[[#This Row],[Count]]</f>
        <v>0.3</v>
      </c>
      <c r="O65" s="1">
        <f>COUNTIFS(Table2[Sub-Sector],Table3[[#This Row],[Sub-Sector]],Table2[% Away From Current Month High],"&lt;=0.05")/Table3[[#This Row],[Count]]</f>
        <v>0.2</v>
      </c>
      <c r="P65" s="1">
        <f>COUNTIFS(Table2[Sub-Sector],Table3[[#This Row],[Sub-Sector]],Table2[% Away From 52W High],"&lt;=10")/Table3[[#This Row],[Count]]</f>
        <v>0.1</v>
      </c>
      <c r="Q65" s="1">
        <f>COUNTIFS(Table2[Sub-Sector],Table3[[#This Row],[Sub-Sector]],Table2[% Away From 52W Low],"&gt;=10")/Table3[[#This Row],[Count]]</f>
        <v>0.8</v>
      </c>
      <c r="R65" s="1">
        <f>COUNTIFS(Table2[Sub-Sector],Table3[[#This Row],[Sub-Sector]],Table2[% Price above 20 EMA],"&gt;=0")/Table3[[#This Row],[Count]]</f>
        <v>0.2</v>
      </c>
      <c r="S65" s="1">
        <f>COUNTIFS(Table2[Sub-Sector],Table3[[#This Row],[Sub-Sector]],Table2[% Price above 50 EMA],"&gt;=0")/Table3[[#This Row],[Count]]</f>
        <v>0.1</v>
      </c>
      <c r="T65" s="1">
        <f>COUNTIFS(Table2[Sub-Sector],Table3[[#This Row],[Sub-Sector]],Table2[% Price above 200 EMA],"&gt;=0")/Table3[[#This Row],[Count]]</f>
        <v>0.4</v>
      </c>
      <c r="U65" s="1">
        <f>COUNTIFS(Table2[Sub-Sector],Table3[[#This Row],[Sub-Sector]],Table2[Rate of Change - Zone],"Positive")/Table3[[#This Row],[Count]]</f>
        <v>0.3</v>
      </c>
      <c r="V65" s="1">
        <f>COUNTIFS(Table2[Sub-Sector],Table3[[#This Row],[Sub-Sector]],Table2[Sharpe Ratio],"&gt;=0.10")/Table3[[#This Row],[Count]]</f>
        <v>0.4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65">
        <f>_xlfn.RANK.AVG(Table3[[#This Row],[Score]],Table3[Score],1)</f>
        <v>47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65">
        <f>_xlfn.RANK.AVG(Table3[[#This Row],[Score 2 ]],Table3[[Score 2 ]],1)</f>
        <v>64</v>
      </c>
    </row>
    <row r="66" spans="1:26" x14ac:dyDescent="0.3">
      <c r="A66" t="s">
        <v>475</v>
      </c>
      <c r="B66">
        <f>COUNTIFS(Table2[Sub-Sector],Table3[[#This Row],[Sub-Sector]])</f>
        <v>17</v>
      </c>
      <c r="C66" s="1">
        <f>COUNTIFS(Table2[Sub-Sector],Table3[[#This Row],[Sub-Sector]],Table2[Uptrend],"Uptrend")/Table3[[#This Row],[Count]]</f>
        <v>0.11764705882352941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0.11764705882352941</v>
      </c>
      <c r="F66" s="1">
        <f>COUNTIFS(Table2[Sub-Sector],Table3[[#This Row],[Sub-Sector]],Table2[6M Return vs Nifty],"&gt;=10")/Table3[[#This Row],[Count]]</f>
        <v>0.23529411764705882</v>
      </c>
      <c r="G66" s="1">
        <f>COUNTIFS(Table2[Sub-Sector],Table3[[#This Row],[Sub-Sector]],Table2[1Y Return vs Nifty],"&gt;=10")/Table3[[#This Row],[Count]]</f>
        <v>0.11764705882352941</v>
      </c>
      <c r="H66" s="1">
        <f>COUNTIFS(Table2[Sub-Sector],Table3[[#This Row],[Sub-Sector]],Table2[RSI Exponential â€“ 14D],"&gt;=50")/Table3[[#This Row],[Count]]</f>
        <v>5.8823529411764705E-2</v>
      </c>
      <c r="I66" s="1">
        <f>COUNTIFS(Table2[Sub-Sector],Table3[[#This Row],[Sub-Sector]],Table2[Relative Volume],"&gt;=1")/Table3[[#This Row],[Count]]</f>
        <v>0.11764705882352941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0.35294117647058826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5.8823529411764705E-2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0.6470588235294118</v>
      </c>
      <c r="R66" s="1">
        <f>COUNTIFS(Table2[Sub-Sector],Table3[[#This Row],[Sub-Sector]],Table2[% Price above 20 EMA],"&gt;=0")/Table3[[#This Row],[Count]]</f>
        <v>5.8823529411764705E-2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0.17647058823529413</v>
      </c>
      <c r="U66" s="1">
        <f>COUNTIFS(Table2[Sub-Sector],Table3[[#This Row],[Sub-Sector]],Table2[Rate of Change - Zone],"Positive")/Table3[[#This Row],[Count]]</f>
        <v>0.23529411764705882</v>
      </c>
      <c r="V66" s="1">
        <f>COUNTIFS(Table2[Sub-Sector],Table3[[#This Row],[Sub-Sector]],Table2[Sharpe Ratio],"&gt;=0.10")/Table3[[#This Row],[Count]]</f>
        <v>0.11764705882352941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66">
        <f>_xlfn.RANK.AVG(Table3[[#This Row],[Score]],Table3[Score],1)</f>
        <v>61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66">
        <f>_xlfn.RANK.AVG(Table3[[#This Row],[Score 2 ]],Table3[[Score 2 ]],1)</f>
        <v>65</v>
      </c>
    </row>
    <row r="67" spans="1:26" x14ac:dyDescent="0.3">
      <c r="A67" t="s">
        <v>582</v>
      </c>
      <c r="B67">
        <f>COUNTIFS(Table2[Sub-Sector],Table3[[#This Row],[Sub-Sector]])</f>
        <v>14</v>
      </c>
      <c r="C67" s="1">
        <f>COUNTIFS(Table2[Sub-Sector],Table3[[#This Row],[Sub-Sector]],Table2[Uptrend],"Uptrend")/Table3[[#This Row],[Count]]</f>
        <v>0.35714285714285715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7.1428571428571425E-2</v>
      </c>
      <c r="F67" s="1">
        <f>COUNTIFS(Table2[Sub-Sector],Table3[[#This Row],[Sub-Sector]],Table2[6M Return vs Nifty],"&gt;=10")/Table3[[#This Row],[Count]]</f>
        <v>0.21428571428571427</v>
      </c>
      <c r="G67" s="1">
        <f>COUNTIFS(Table2[Sub-Sector],Table3[[#This Row],[Sub-Sector]],Table2[1Y Return vs Nifty],"&gt;=10")/Table3[[#This Row],[Count]]</f>
        <v>0.14285714285714285</v>
      </c>
      <c r="H67" s="1">
        <f>COUNTIFS(Table2[Sub-Sector],Table3[[#This Row],[Sub-Sector]],Table2[RSI Exponential â€“ 14D],"&gt;=50")/Table3[[#This Row],[Count]]</f>
        <v>7.1428571428571425E-2</v>
      </c>
      <c r="I67" s="1">
        <f>COUNTIFS(Table2[Sub-Sector],Table3[[#This Row],[Sub-Sector]],Table2[Relative Volume],"&gt;=1")/Table3[[#This Row],[Count]]</f>
        <v>7.1428571428571425E-2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7.1428571428571425E-2</v>
      </c>
      <c r="M67" s="1">
        <f>COUNTIFS(Table2[Sub-Sector],Table3[[#This Row],[Sub-Sector]],Table2[% Away From Current Week High],"&lt;=0.05")/Table3[[#This Row],[Count]]</f>
        <v>7.1428571428571425E-2</v>
      </c>
      <c r="N67" s="1">
        <f>COUNTIFS(Table2[Sub-Sector],Table3[[#This Row],[Sub-Sector]],Table2[% Away From Current Month Low],"&gt;=0.05")/Table3[[#This Row],[Count]]</f>
        <v>0.14285714285714285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0.7142857142857143</v>
      </c>
      <c r="R67" s="1">
        <f>COUNTIFS(Table2[Sub-Sector],Table3[[#This Row],[Sub-Sector]],Table2[% Price above 20 EMA],"&gt;=0")/Table3[[#This Row],[Count]]</f>
        <v>7.1428571428571425E-2</v>
      </c>
      <c r="S67" s="1">
        <f>COUNTIFS(Table2[Sub-Sector],Table3[[#This Row],[Sub-Sector]],Table2[% Price above 50 EMA],"&gt;=0")/Table3[[#This Row],[Count]]</f>
        <v>0.14285714285714285</v>
      </c>
      <c r="T67" s="1">
        <f>COUNTIFS(Table2[Sub-Sector],Table3[[#This Row],[Sub-Sector]],Table2[% Price above 200 EMA],"&gt;=0")/Table3[[#This Row],[Count]]</f>
        <v>0.35714285714285715</v>
      </c>
      <c r="U67" s="1">
        <f>COUNTIFS(Table2[Sub-Sector],Table3[[#This Row],[Sub-Sector]],Table2[Rate of Change - Zone],"Positive")/Table3[[#This Row],[Count]]</f>
        <v>0.2857142857142857</v>
      </c>
      <c r="V67" s="1">
        <f>COUNTIFS(Table2[Sub-Sector],Table3[[#This Row],[Sub-Sector]],Table2[Sharpe Ratio],"&gt;=0.10")/Table3[[#This Row],[Count]]</f>
        <v>0.21428571428571427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67">
        <f>_xlfn.RANK.AVG(Table3[[#This Row],[Score]],Table3[Score],1)</f>
        <v>57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67">
        <f>_xlfn.RANK.AVG(Table3[[#This Row],[Score 2 ]],Table3[[Score 2 ]],1)</f>
        <v>66</v>
      </c>
    </row>
    <row r="68" spans="1:26" x14ac:dyDescent="0.3">
      <c r="A68" t="s">
        <v>151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0.66666666666666663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0.33333333333333331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0.66666666666666663</v>
      </c>
      <c r="L68" s="1">
        <f>COUNTIFS(Table2[Sub-Sector],Table3[[#This Row],[Sub-Sector]],Table2[% Away From Current Week Low],"&gt;=0.05")/Table3[[#This Row],[Count]]</f>
        <v>0.33333333333333331</v>
      </c>
      <c r="M68" s="1">
        <f>COUNTIFS(Table2[Sub-Sector],Table3[[#This Row],[Sub-Sector]],Table2[% Away From Current Week High],"&lt;=0.05")/Table3[[#This Row],[Count]]</f>
        <v>0</v>
      </c>
      <c r="N68" s="1">
        <f>COUNTIFS(Table2[Sub-Sector],Table3[[#This Row],[Sub-Sector]],Table2[% Away From Current Month Low],"&gt;=0.05")/Table3[[#This Row],[Count]]</f>
        <v>0.33333333333333331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0.66666666666666663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0.33333333333333331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0.33333333333333331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524.5</v>
      </c>
      <c r="X68">
        <f>_xlfn.RANK.AVG(Table3[[#This Row],[Score]],Table3[Score],1)</f>
        <v>78.5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68">
        <f>_xlfn.RANK.AVG(Table3[[#This Row],[Score 2 ]],Table3[[Score 2 ]],1)</f>
        <v>67.5</v>
      </c>
    </row>
    <row r="69" spans="1:26" x14ac:dyDescent="0.3">
      <c r="A69" t="s">
        <v>91</v>
      </c>
      <c r="B69">
        <f>COUNTIFS(Table2[Sub-Sector],Table3[[#This Row],[Sub-Sector]])</f>
        <v>3</v>
      </c>
      <c r="C69" s="1">
        <f>COUNTIFS(Table2[Sub-Sector],Table3[[#This Row],[Sub-Sector]],Table2[Uptrend],"Uptrend")/Table3[[#This Row],[Count]]</f>
        <v>0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0.66666666666666663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0.33333333333333331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0.33333333333333331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524.5</v>
      </c>
      <c r="X69">
        <f>_xlfn.RANK.AVG(Table3[[#This Row],[Score]],Table3[Score],1)</f>
        <v>78.5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69">
        <f>_xlfn.RANK.AVG(Table3[[#This Row],[Score 2 ]],Table3[[Score 2 ]],1)</f>
        <v>67.5</v>
      </c>
    </row>
    <row r="70" spans="1:26" x14ac:dyDescent="0.3">
      <c r="A70" t="s">
        <v>556</v>
      </c>
      <c r="B70">
        <f>COUNTIFS(Table2[Sub-Sector],Table3[[#This Row],[Sub-Sector]])</f>
        <v>5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0.2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0.2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0.8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0.4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0.8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</v>
      </c>
      <c r="U70" s="1">
        <f>COUNTIFS(Table2[Sub-Sector],Table3[[#This Row],[Sub-Sector]],Table2[Rate of Change - Zone],"Positive")/Table3[[#This Row],[Count]]</f>
        <v>0.4</v>
      </c>
      <c r="V70" s="1">
        <f>COUNTIFS(Table2[Sub-Sector],Table3[[#This Row],[Sub-Sector]],Table2[Sharpe Ratio],"&gt;=0.10")/Table3[[#This Row],[Count]]</f>
        <v>0.2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527.5</v>
      </c>
      <c r="X70">
        <f>_xlfn.RANK.AVG(Table3[[#This Row],[Score]],Table3[Score],1)</f>
        <v>80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0">
        <f>_xlfn.RANK.AVG(Table3[[#This Row],[Score 2 ]],Table3[[Score 2 ]],1)</f>
        <v>69</v>
      </c>
    </row>
    <row r="71" spans="1:26" x14ac:dyDescent="0.3">
      <c r="A71" t="s">
        <v>547</v>
      </c>
      <c r="B71">
        <f>COUNTIFS(Table2[Sub-Sector],Table3[[#This Row],[Sub-Sector]])</f>
        <v>4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0.75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0.25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0.25</v>
      </c>
      <c r="M71" s="1">
        <f>COUNTIFS(Table2[Sub-Sector],Table3[[#This Row],[Sub-Sector]],Table2[% Away From Current Week High],"&lt;=0.05")/Table3[[#This Row],[Count]]</f>
        <v>0.25</v>
      </c>
      <c r="N71" s="1">
        <f>COUNTIFS(Table2[Sub-Sector],Table3[[#This Row],[Sub-Sector]],Table2[% Away From Current Month Low],"&gt;=0.05")/Table3[[#This Row],[Count]]</f>
        <v>0.25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0.5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0.5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71">
        <f>_xlfn.RANK.AVG(Table3[[#This Row],[Score]],Table3[Score],1)</f>
        <v>81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71">
        <f>_xlfn.RANK.AVG(Table3[[#This Row],[Score 2 ]],Table3[[Score 2 ]],1)</f>
        <v>70</v>
      </c>
    </row>
    <row r="72" spans="1:26" x14ac:dyDescent="0.3">
      <c r="A72" t="s">
        <v>416</v>
      </c>
      <c r="B72">
        <f>COUNTIFS(Table2[Sub-Sector],Table3[[#This Row],[Sub-Sector]])</f>
        <v>6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0.33333333333333331</v>
      </c>
      <c r="G72" s="1">
        <f>COUNTIFS(Table2[Sub-Sector],Table3[[#This Row],[Sub-Sector]],Table2[1Y Return vs Nifty],"&gt;=10")/Table3[[#This Row],[Count]]</f>
        <v>0.33333333333333331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0.16666666666666666</v>
      </c>
      <c r="J72" s="1">
        <f>COUNTIFS(Table2[Sub-Sector],Table3[[#This Row],[Sub-Sector]],Table2[% Away From Day Low],"&gt;=0.05")/Table3[[#This Row],[Count]]</f>
        <v>0.16666666666666666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0.16666666666666666</v>
      </c>
      <c r="M72" s="1">
        <f>COUNTIFS(Table2[Sub-Sector],Table3[[#This Row],[Sub-Sector]],Table2[% Away From Current Week High],"&lt;=0.05")/Table3[[#This Row],[Count]]</f>
        <v>0.83333333333333337</v>
      </c>
      <c r="N72" s="1">
        <f>COUNTIFS(Table2[Sub-Sector],Table3[[#This Row],[Sub-Sector]],Table2[% Away From Current Month Low],"&gt;=0.05")/Table3[[#This Row],[Count]]</f>
        <v>0.16666666666666666</v>
      </c>
      <c r="O72" s="1">
        <f>COUNTIFS(Table2[Sub-Sector],Table3[[#This Row],[Sub-Sector]],Table2[% Away From Current Month High],"&lt;=0.05")/Table3[[#This Row],[Count]]</f>
        <v>0.33333333333333331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0.33333333333333331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0.5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</v>
      </c>
      <c r="X72">
        <f>_xlfn.RANK.AVG(Table3[[#This Row],[Score]],Table3[Score],1)</f>
        <v>82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72">
        <f>_xlfn.RANK.AVG(Table3[[#This Row],[Score 2 ]],Table3[[Score 2 ]],1)</f>
        <v>71</v>
      </c>
    </row>
    <row r="73" spans="1:26" x14ac:dyDescent="0.3">
      <c r="A73" t="s">
        <v>993</v>
      </c>
      <c r="B73">
        <f>COUNTIFS(Table2[Sub-Sector],Table3[[#This Row],[Sub-Sector]])</f>
        <v>5</v>
      </c>
      <c r="C73" s="1">
        <f>COUNTIFS(Table2[Sub-Sector],Table3[[#This Row],[Sub-Sector]],Table2[Uptrend],"Uptrend")/Table3[[#This Row],[Count]]</f>
        <v>0.2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0.4</v>
      </c>
      <c r="G73" s="1">
        <f>COUNTIFS(Table2[Sub-Sector],Table3[[#This Row],[Sub-Sector]],Table2[1Y Return vs Nifty],"&gt;=10")/Table3[[#This Row],[Count]]</f>
        <v>0.2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0.8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0.4</v>
      </c>
      <c r="U73" s="1">
        <f>COUNTIFS(Table2[Sub-Sector],Table3[[#This Row],[Sub-Sector]],Table2[Rate of Change - Zone],"Positive")/Table3[[#This Row],[Count]]</f>
        <v>0.2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73">
        <f>_xlfn.RANK.AVG(Table3[[#This Row],[Score]],Table3[Score],1)</f>
        <v>72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73">
        <f>_xlfn.RANK.AVG(Table3[[#This Row],[Score 2 ]],Table3[[Score 2 ]],1)</f>
        <v>72</v>
      </c>
    </row>
    <row r="74" spans="1:26" x14ac:dyDescent="0.3">
      <c r="A74" t="s">
        <v>75</v>
      </c>
      <c r="B74">
        <f>COUNTIFS(Table2[Sub-Sector],Table3[[#This Row],[Sub-Sector]])</f>
        <v>17</v>
      </c>
      <c r="C74" s="1">
        <f>COUNTIFS(Table2[Sub-Sector],Table3[[#This Row],[Sub-Sector]],Table2[Uptrend],"Uptrend")/Table3[[#This Row],[Count]]</f>
        <v>0.17647058823529413</v>
      </c>
      <c r="D74" s="1">
        <f>COUNTIFS(Table2[Sub-Sector],Table3[[#This Row],[Sub-Sector]],Table2[1W Return vs Nifty],"&gt;=5")/Table3[[#This Row],[Count]]</f>
        <v>5.8823529411764705E-2</v>
      </c>
      <c r="E74" s="1">
        <f>COUNTIFS(Table2[Sub-Sector],Table3[[#This Row],[Sub-Sector]],Table2[1M Return vs Nifty],"&gt;=5")/Table3[[#This Row],[Count]]</f>
        <v>0.17647058823529413</v>
      </c>
      <c r="F74" s="1">
        <f>COUNTIFS(Table2[Sub-Sector],Table3[[#This Row],[Sub-Sector]],Table2[6M Return vs Nifty],"&gt;=10")/Table3[[#This Row],[Count]]</f>
        <v>0.17647058823529413</v>
      </c>
      <c r="G74" s="1">
        <f>COUNTIFS(Table2[Sub-Sector],Table3[[#This Row],[Sub-Sector]],Table2[1Y Return vs Nifty],"&gt;=10")/Table3[[#This Row],[Count]]</f>
        <v>0.11764705882352941</v>
      </c>
      <c r="H74" s="1">
        <f>COUNTIFS(Table2[Sub-Sector],Table3[[#This Row],[Sub-Sector]],Table2[RSI Exponential â€“ 14D],"&gt;=50")/Table3[[#This Row],[Count]]</f>
        <v>5.8823529411764705E-2</v>
      </c>
      <c r="I74" s="1">
        <f>COUNTIFS(Table2[Sub-Sector],Table3[[#This Row],[Sub-Sector]],Table2[Relative Volume],"&gt;=1")/Table3[[#This Row],[Count]]</f>
        <v>0.17647058823529413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5.8823529411764705E-2</v>
      </c>
      <c r="M74" s="1">
        <f>COUNTIFS(Table2[Sub-Sector],Table3[[#This Row],[Sub-Sector]],Table2[% Away From Current Week High],"&lt;=0.05")/Table3[[#This Row],[Count]]</f>
        <v>0.6470588235294118</v>
      </c>
      <c r="N74" s="1">
        <f>COUNTIFS(Table2[Sub-Sector],Table3[[#This Row],[Sub-Sector]],Table2[% Away From Current Month Low],"&gt;=0.05")/Table3[[#This Row],[Count]]</f>
        <v>5.8823529411764705E-2</v>
      </c>
      <c r="O74" s="1">
        <f>COUNTIFS(Table2[Sub-Sector],Table3[[#This Row],[Sub-Sector]],Table2[% Away From Current Month High],"&lt;=0.05")/Table3[[#This Row],[Count]]</f>
        <v>0.17647058823529413</v>
      </c>
      <c r="P74" s="1">
        <f>COUNTIFS(Table2[Sub-Sector],Table3[[#This Row],[Sub-Sector]],Table2[% Away From 52W High],"&lt;=10")/Table3[[#This Row],[Count]]</f>
        <v>5.8823529411764705E-2</v>
      </c>
      <c r="Q74" s="1">
        <f>COUNTIFS(Table2[Sub-Sector],Table3[[#This Row],[Sub-Sector]],Table2[% Away From 52W Low],"&gt;=10")/Table3[[#This Row],[Count]]</f>
        <v>0.70588235294117652</v>
      </c>
      <c r="R74" s="1">
        <f>COUNTIFS(Table2[Sub-Sector],Table3[[#This Row],[Sub-Sector]],Table2[% Price above 20 EMA],"&gt;=0")/Table3[[#This Row],[Count]]</f>
        <v>5.8823529411764705E-2</v>
      </c>
      <c r="S74" s="1">
        <f>COUNTIFS(Table2[Sub-Sector],Table3[[#This Row],[Sub-Sector]],Table2[% Price above 50 EMA],"&gt;=0")/Table3[[#This Row],[Count]]</f>
        <v>0.11764705882352941</v>
      </c>
      <c r="T74" s="1">
        <f>COUNTIFS(Table2[Sub-Sector],Table3[[#This Row],[Sub-Sector]],Table2[% Price above 200 EMA],"&gt;=0")/Table3[[#This Row],[Count]]</f>
        <v>0.29411764705882354</v>
      </c>
      <c r="U74" s="1">
        <f>COUNTIFS(Table2[Sub-Sector],Table3[[#This Row],[Sub-Sector]],Table2[Rate of Change - Zone],"Positive")/Table3[[#This Row],[Count]]</f>
        <v>0.11764705882352941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74">
        <f>_xlfn.RANK.AVG(Table3[[#This Row],[Score]],Table3[Score],1)</f>
        <v>48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74">
        <f>_xlfn.RANK.AVG(Table3[[#This Row],[Score 2 ]],Table3[[Score 2 ]],1)</f>
        <v>73</v>
      </c>
    </row>
    <row r="75" spans="1:26" x14ac:dyDescent="0.3">
      <c r="A75" t="s">
        <v>464</v>
      </c>
      <c r="B75">
        <f>COUNTIFS(Table2[Sub-Sector],Table3[[#This Row],[Sub-Sector]])</f>
        <v>9</v>
      </c>
      <c r="C75" s="1">
        <f>COUNTIFS(Table2[Sub-Sector],Table3[[#This Row],[Sub-Sector]],Table2[Uptrend],"Uptrend")/Table3[[#This Row],[Count]]</f>
        <v>0.1111111111111111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0.1111111111111111</v>
      </c>
      <c r="F75" s="1">
        <f>COUNTIFS(Table2[Sub-Sector],Table3[[#This Row],[Sub-Sector]],Table2[6M Return vs Nifty],"&gt;=10")/Table3[[#This Row],[Count]]</f>
        <v>0</v>
      </c>
      <c r="G75" s="1">
        <f>COUNTIFS(Table2[Sub-Sector],Table3[[#This Row],[Sub-Sector]],Table2[1Y Return vs Nifty],"&gt;=10")/Table3[[#This Row],[Count]]</f>
        <v>0.1111111111111111</v>
      </c>
      <c r="H75" s="1">
        <f>COUNTIFS(Table2[Sub-Sector],Table3[[#This Row],[Sub-Sector]],Table2[RSI Exponential â€“ 14D],"&gt;=50")/Table3[[#This Row],[Count]]</f>
        <v>0.1111111111111111</v>
      </c>
      <c r="I75" s="1">
        <f>COUNTIFS(Table2[Sub-Sector],Table3[[#This Row],[Sub-Sector]],Table2[Relative Volume],"&gt;=1")/Table3[[#This Row],[Count]]</f>
        <v>0.44444444444444442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0.44444444444444442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0.66666666666666663</v>
      </c>
      <c r="R75" s="1">
        <f>COUNTIFS(Table2[Sub-Sector],Table3[[#This Row],[Sub-Sector]],Table2[% Price above 20 EMA],"&gt;=0")/Table3[[#This Row],[Count]]</f>
        <v>0.1111111111111111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0.22222222222222221</v>
      </c>
      <c r="U75" s="1">
        <f>COUNTIFS(Table2[Sub-Sector],Table3[[#This Row],[Sub-Sector]],Table2[Rate of Change - Zone],"Positive")/Table3[[#This Row],[Count]]</f>
        <v>0.1111111111111111</v>
      </c>
      <c r="V75" s="1">
        <f>COUNTIFS(Table2[Sub-Sector],Table3[[#This Row],[Sub-Sector]],Table2[Sharpe Ratio],"&gt;=0.10")/Table3[[#This Row],[Count]]</f>
        <v>0.44444444444444442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75">
        <f>_xlfn.RANK.AVG(Table3[[#This Row],[Score]],Table3[Score],1)</f>
        <v>62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75">
        <f>_xlfn.RANK.AVG(Table3[[#This Row],[Score 2 ]],Table3[[Score 2 ]],1)</f>
        <v>74</v>
      </c>
    </row>
    <row r="76" spans="1:26" x14ac:dyDescent="0.3">
      <c r="A76" t="s">
        <v>988</v>
      </c>
      <c r="B76">
        <f>COUNTIFS(Table2[Sub-Sector],Table3[[#This Row],[Sub-Sector]])</f>
        <v>2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0.5</v>
      </c>
      <c r="G76" s="1">
        <f>COUNTIFS(Table2[Sub-Sector],Table3[[#This Row],[Sub-Sector]],Table2[1Y Return vs Nifty],"&gt;=10")/Table3[[#This Row],[Count]]</f>
        <v>0.5</v>
      </c>
      <c r="H76" s="1">
        <f>COUNTIFS(Table2[Sub-Sector],Table3[[#This Row],[Sub-Sector]],Table2[RSI Exponential â€“ 14D],"&gt;=50")/Table3[[#This Row],[Count]]</f>
        <v>0.5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0.5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0.5</v>
      </c>
      <c r="M76" s="1">
        <f>COUNTIFS(Table2[Sub-Sector],Table3[[#This Row],[Sub-Sector]],Table2[% Away From Current Week High],"&lt;=0.05")/Table3[[#This Row],[Count]]</f>
        <v>0.5</v>
      </c>
      <c r="N76" s="1">
        <f>COUNTIFS(Table2[Sub-Sector],Table3[[#This Row],[Sub-Sector]],Table2[% Away From Current Month Low],"&gt;=0.05")/Table3[[#This Row],[Count]]</f>
        <v>0.5</v>
      </c>
      <c r="O76" s="1">
        <f>COUNTIFS(Table2[Sub-Sector],Table3[[#This Row],[Sub-Sector]],Table2[% Away From Current Month High],"&lt;=0.05")/Table3[[#This Row],[Count]]</f>
        <v>0.5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0.5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</v>
      </c>
      <c r="T76" s="1">
        <f>COUNTIFS(Table2[Sub-Sector],Table3[[#This Row],[Sub-Sector]],Table2[% Price above 200 EMA],"&gt;=0")/Table3[[#This Row],[Count]]</f>
        <v>0.5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76">
        <f>_xlfn.RANK.AVG(Table3[[#This Row],[Score]],Table3[Score],1)</f>
        <v>83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76">
        <f>_xlfn.RANK.AVG(Table3[[#This Row],[Score 2 ]],Table3[[Score 2 ]],1)</f>
        <v>75</v>
      </c>
    </row>
    <row r="77" spans="1:26" x14ac:dyDescent="0.3">
      <c r="A77" t="s">
        <v>456</v>
      </c>
      <c r="B77">
        <f>COUNTIFS(Table2[Sub-Sector],Table3[[#This Row],[Sub-Sector]])</f>
        <v>11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9.0909090909090912E-2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0.27272727272727271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9.0909090909090912E-2</v>
      </c>
      <c r="M77" s="1">
        <f>COUNTIFS(Table2[Sub-Sector],Table3[[#This Row],[Sub-Sector]],Table2[% Away From Current Week High],"&lt;=0.05")/Table3[[#This Row],[Count]]</f>
        <v>0.36363636363636365</v>
      </c>
      <c r="N77" s="1">
        <f>COUNTIFS(Table2[Sub-Sector],Table3[[#This Row],[Sub-Sector]],Table2[% Away From Current Month Low],"&gt;=0.05")/Table3[[#This Row],[Count]]</f>
        <v>9.0909090909090912E-2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0.45454545454545453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9.0909090909090912E-2</v>
      </c>
      <c r="U77" s="1">
        <f>COUNTIFS(Table2[Sub-Sector],Table3[[#This Row],[Sub-Sector]],Table2[Rate of Change - Zone],"Positive")/Table3[[#This Row],[Count]]</f>
        <v>0.27272727272727271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537.5</v>
      </c>
      <c r="X77">
        <f>_xlfn.RANK.AVG(Table3[[#This Row],[Score]],Table3[Score],1)</f>
        <v>84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77">
        <f>_xlfn.RANK.AVG(Table3[[#This Row],[Score 2 ]],Table3[[Score 2 ]],1)</f>
        <v>76</v>
      </c>
    </row>
    <row r="78" spans="1:26" x14ac:dyDescent="0.3">
      <c r="A78" t="s">
        <v>512</v>
      </c>
      <c r="B78">
        <f>COUNTIFS(Table2[Sub-Sector],Table3[[#This Row],[Sub-Sector]])</f>
        <v>5</v>
      </c>
      <c r="C78" s="1">
        <f>COUNTIFS(Table2[Sub-Sector],Table3[[#This Row],[Sub-Sector]],Table2[Uptrend],"Uptrend")/Table3[[#This Row],[Count]]</f>
        <v>0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0.2</v>
      </c>
      <c r="G78" s="1">
        <f>COUNTIFS(Table2[Sub-Sector],Table3[[#This Row],[Sub-Sector]],Table2[1Y Return vs Nifty],"&gt;=10")/Table3[[#This Row],[Count]]</f>
        <v>0</v>
      </c>
      <c r="H78" s="1">
        <f>COUNTIFS(Table2[Sub-Sector],Table3[[#This Row],[Sub-Sector]],Table2[RSI Exponential â€“ 14D],"&gt;=50")/Table3[[#This Row],[Count]]</f>
        <v>0.2</v>
      </c>
      <c r="I78" s="1">
        <f>COUNTIFS(Table2[Sub-Sector],Table3[[#This Row],[Sub-Sector]],Table2[Relative Volume],"&gt;=1")/Table3[[#This Row],[Count]]</f>
        <v>0.2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0.2</v>
      </c>
      <c r="N78" s="1">
        <f>COUNTIFS(Table2[Sub-Sector],Table3[[#This Row],[Sub-Sector]],Table2[% Away From Current Month Low],"&gt;=0.05")/Table3[[#This Row],[Count]]</f>
        <v>0.2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0.6</v>
      </c>
      <c r="R78" s="1">
        <f>COUNTIFS(Table2[Sub-Sector],Table3[[#This Row],[Sub-Sector]],Table2[% Price above 20 EMA],"&gt;=0")/Table3[[#This Row],[Count]]</f>
        <v>0.2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0.2</v>
      </c>
      <c r="U78" s="1">
        <f>COUNTIFS(Table2[Sub-Sector],Table3[[#This Row],[Sub-Sector]],Table2[Rate of Change - Zone],"Positive")/Table3[[#This Row],[Count]]</f>
        <v>0.2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</v>
      </c>
      <c r="X78">
        <f>_xlfn.RANK.AVG(Table3[[#This Row],[Score]],Table3[Score],1)</f>
        <v>85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78">
        <f>_xlfn.RANK.AVG(Table3[[#This Row],[Score 2 ]],Table3[[Score 2 ]],1)</f>
        <v>77</v>
      </c>
    </row>
    <row r="79" spans="1:26" x14ac:dyDescent="0.3">
      <c r="A79" t="s">
        <v>34</v>
      </c>
      <c r="B79">
        <f>COUNTIFS(Table2[Sub-Sector],Table3[[#This Row],[Sub-Sector]])</f>
        <v>11</v>
      </c>
      <c r="C79" s="1">
        <f>COUNTIFS(Table2[Sub-Sector],Table3[[#This Row],[Sub-Sector]],Table2[Uptrend],"Uptrend")/Table3[[#This Row],[Count]]</f>
        <v>0.27272727272727271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0.36363636363636365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9.0909090909090912E-2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0.36363636363636365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0.81818181818181823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0.18181818181818182</v>
      </c>
      <c r="U79" s="1">
        <f>COUNTIFS(Table2[Sub-Sector],Table3[[#This Row],[Sub-Sector]],Table2[Rate of Change - Zone],"Positive")/Table3[[#This Row],[Count]]</f>
        <v>9.0909090909090912E-2</v>
      </c>
      <c r="V79" s="1">
        <f>COUNTIFS(Table2[Sub-Sector],Table3[[#This Row],[Sub-Sector]],Table2[Sharpe Ratio],"&gt;=0.10")/Table3[[#This Row],[Count]]</f>
        <v>0.72727272727272729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79">
        <f>_xlfn.RANK.AVG(Table3[[#This Row],[Score]],Table3[Score],1)</f>
        <v>54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79">
        <f>_xlfn.RANK.AVG(Table3[[#This Row],[Score 2 ]],Table3[[Score 2 ]],1)</f>
        <v>78</v>
      </c>
    </row>
    <row r="80" spans="1:26" x14ac:dyDescent="0.3">
      <c r="A80" t="s">
        <v>40</v>
      </c>
      <c r="B80">
        <f>COUNTIFS(Table2[Sub-Sector],Table3[[#This Row],[Sub-Sector]])</f>
        <v>10</v>
      </c>
      <c r="C80" s="1">
        <f>COUNTIFS(Table2[Sub-Sector],Table3[[#This Row],[Sub-Sector]],Table2[Uptrend],"Uptrend")/Table3[[#This Row],[Count]]</f>
        <v>0.1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0.1</v>
      </c>
      <c r="F80" s="1">
        <f>COUNTIFS(Table2[Sub-Sector],Table3[[#This Row],[Sub-Sector]],Table2[6M Return vs Nifty],"&gt;=10")/Table3[[#This Row],[Count]]</f>
        <v>0.3</v>
      </c>
      <c r="G80" s="1">
        <f>COUNTIFS(Table2[Sub-Sector],Table3[[#This Row],[Sub-Sector]],Table2[1Y Return vs Nifty],"&gt;=10")/Table3[[#This Row],[Count]]</f>
        <v>0.4</v>
      </c>
      <c r="H80" s="1">
        <f>COUNTIFS(Table2[Sub-Sector],Table3[[#This Row],[Sub-Sector]],Table2[RSI Exponential â€“ 14D],"&gt;=50")/Table3[[#This Row],[Count]]</f>
        <v>0.1</v>
      </c>
      <c r="I80" s="1">
        <f>COUNTIFS(Table2[Sub-Sector],Table3[[#This Row],[Sub-Sector]],Table2[Relative Volume],"&gt;=1")/Table3[[#This Row],[Count]]</f>
        <v>0.1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0.6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0.1</v>
      </c>
      <c r="P80" s="1">
        <f>COUNTIFS(Table2[Sub-Sector],Table3[[#This Row],[Sub-Sector]],Table2[% Away From 52W High],"&lt;=10")/Table3[[#This Row],[Count]]</f>
        <v>0.2</v>
      </c>
      <c r="Q80" s="1">
        <f>COUNTIFS(Table2[Sub-Sector],Table3[[#This Row],[Sub-Sector]],Table2[% Away From 52W Low],"&gt;=10")/Table3[[#This Row],[Count]]</f>
        <v>0.9</v>
      </c>
      <c r="R80" s="1">
        <f>COUNTIFS(Table2[Sub-Sector],Table3[[#This Row],[Sub-Sector]],Table2[% Price above 20 EMA],"&gt;=0")/Table3[[#This Row],[Count]]</f>
        <v>0.1</v>
      </c>
      <c r="S80" s="1">
        <f>COUNTIFS(Table2[Sub-Sector],Table3[[#This Row],[Sub-Sector]],Table2[% Price above 50 EMA],"&gt;=0")/Table3[[#This Row],[Count]]</f>
        <v>0.1</v>
      </c>
      <c r="T80" s="1">
        <f>COUNTIFS(Table2[Sub-Sector],Table3[[#This Row],[Sub-Sector]],Table2[% Price above 200 EMA],"&gt;=0")/Table3[[#This Row],[Count]]</f>
        <v>0.4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80">
        <f>_xlfn.RANK.AVG(Table3[[#This Row],[Score]],Table3[Score],1)</f>
        <v>66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0">
        <f>_xlfn.RANK.AVG(Table3[[#This Row],[Score 2 ]],Table3[[Score 2 ]],1)</f>
        <v>79</v>
      </c>
    </row>
    <row r="81" spans="1:26" x14ac:dyDescent="0.3">
      <c r="A81" t="s">
        <v>883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0.66666666666666663</v>
      </c>
      <c r="G81" s="1">
        <f>COUNTIFS(Table2[Sub-Sector],Table3[[#This Row],[Sub-Sector]],Table2[1Y Return vs Nifty],"&gt;=10")/Table3[[#This Row],[Count]]</f>
        <v>0.33333333333333331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0.33333333333333331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81">
        <f>_xlfn.RANK.AVG(Table3[[#This Row],[Score]],Table3[Score],1)</f>
        <v>87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1">
        <f>_xlfn.RANK.AVG(Table3[[#This Row],[Score 2 ]],Table3[[Score 2 ]],1)</f>
        <v>80</v>
      </c>
    </row>
    <row r="82" spans="1:26" x14ac:dyDescent="0.3">
      <c r="A82" t="s">
        <v>54</v>
      </c>
      <c r="B82">
        <f>COUNTIFS(Table2[Sub-Sector],Table3[[#This Row],[Sub-Sector]])</f>
        <v>17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5.8823529411764705E-2</v>
      </c>
      <c r="G82" s="1">
        <f>COUNTIFS(Table2[Sub-Sector],Table3[[#This Row],[Sub-Sector]],Table2[1Y Return vs Nifty],"&gt;=10")/Table3[[#This Row],[Count]]</f>
        <v>0.17647058823529413</v>
      </c>
      <c r="H82" s="1">
        <f>COUNTIFS(Table2[Sub-Sector],Table3[[#This Row],[Sub-Sector]],Table2[RSI Exponential â€“ 14D],"&gt;=50")/Table3[[#This Row],[Count]]</f>
        <v>5.8823529411764705E-2</v>
      </c>
      <c r="I82" s="1">
        <f>COUNTIFS(Table2[Sub-Sector],Table3[[#This Row],[Sub-Sector]],Table2[Relative Volume],"&gt;=1")/Table3[[#This Row],[Count]]</f>
        <v>0.11764705882352941</v>
      </c>
      <c r="J82" s="1">
        <f>COUNTIFS(Table2[Sub-Sector],Table3[[#This Row],[Sub-Sector]],Table2[% Away From Day Low],"&gt;=0.05")/Table3[[#This Row],[Count]]</f>
        <v>0.11764705882352941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0.17647058823529413</v>
      </c>
      <c r="M82" s="1">
        <f>COUNTIFS(Table2[Sub-Sector],Table3[[#This Row],[Sub-Sector]],Table2[% Away From Current Week High],"&lt;=0.05")/Table3[[#This Row],[Count]]</f>
        <v>0.41176470588235292</v>
      </c>
      <c r="N82" s="1">
        <f>COUNTIFS(Table2[Sub-Sector],Table3[[#This Row],[Sub-Sector]],Table2[% Away From Current Month Low],"&gt;=0.05")/Table3[[#This Row],[Count]]</f>
        <v>0.17647058823529413</v>
      </c>
      <c r="O82" s="1">
        <f>COUNTIFS(Table2[Sub-Sector],Table3[[#This Row],[Sub-Sector]],Table2[% Away From Current Month High],"&lt;=0.05")/Table3[[#This Row],[Count]]</f>
        <v>5.8823529411764705E-2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0.47058823529411764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0.17647058823529413</v>
      </c>
      <c r="U82" s="1">
        <f>COUNTIFS(Table2[Sub-Sector],Table3[[#This Row],[Sub-Sector]],Table2[Rate of Change - Zone],"Positive")/Table3[[#This Row],[Count]]</f>
        <v>0.11764705882352941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82">
        <f>_xlfn.RANK.AVG(Table3[[#This Row],[Score]],Table3[Score],1)</f>
        <v>88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82">
        <f>_xlfn.RANK.AVG(Table3[[#This Row],[Score 2 ]],Table3[[Score 2 ]],1)</f>
        <v>81</v>
      </c>
    </row>
    <row r="83" spans="1:26" x14ac:dyDescent="0.3">
      <c r="A83" t="s">
        <v>80</v>
      </c>
      <c r="B83">
        <f>COUNTIFS(Table2[Sub-Sector],Table3[[#This Row],[Sub-Sector]])</f>
        <v>3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0.66666666666666663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0.66666666666666663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0.66666666666666663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83">
        <f>_xlfn.RANK.AVG(Table3[[#This Row],[Score]],Table3[Score],1)</f>
        <v>92.5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3">
        <f>_xlfn.RANK.AVG(Table3[[#This Row],[Score 2 ]],Table3[[Score 2 ]],1)</f>
        <v>85.5</v>
      </c>
    </row>
    <row r="84" spans="1:26" x14ac:dyDescent="0.3">
      <c r="A84" t="s">
        <v>94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1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0.66666666666666663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0.66666666666666663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84">
        <f>_xlfn.RANK.AVG(Table3[[#This Row],[Score]],Table3[Score],1)</f>
        <v>92.5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4">
        <f>_xlfn.RANK.AVG(Table3[[#This Row],[Score 2 ]],Table3[[Score 2 ]],1)</f>
        <v>85.5</v>
      </c>
    </row>
    <row r="85" spans="1:26" x14ac:dyDescent="0.3">
      <c r="A85" t="s">
        <v>105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1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0.5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0.5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85">
        <f>_xlfn.RANK.AVG(Table3[[#This Row],[Score]],Table3[Score],1)</f>
        <v>92.5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5">
        <f>_xlfn.RANK.AVG(Table3[[#This Row],[Score 2 ]],Table3[[Score 2 ]],1)</f>
        <v>85.5</v>
      </c>
    </row>
    <row r="86" spans="1:26" x14ac:dyDescent="0.3">
      <c r="A86" t="s">
        <v>141</v>
      </c>
      <c r="B86">
        <f>COUNTIFS(Table2[Sub-Sector],Table3[[#This Row],[Sub-Sector]])</f>
        <v>1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86">
        <f>_xlfn.RANK.AVG(Table3[[#This Row],[Score]],Table3[Score],1)</f>
        <v>92.5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6">
        <f>_xlfn.RANK.AVG(Table3[[#This Row],[Score 2 ]],Table3[[Score 2 ]],1)</f>
        <v>85.5</v>
      </c>
    </row>
    <row r="87" spans="1:26" x14ac:dyDescent="0.3">
      <c r="A87" t="s">
        <v>1072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1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87">
        <f>_xlfn.RANK.AVG(Table3[[#This Row],[Score]],Table3[Score],1)</f>
        <v>92.5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7">
        <f>_xlfn.RANK.AVG(Table3[[#This Row],[Score 2 ]],Table3[[Score 2 ]],1)</f>
        <v>85.5</v>
      </c>
    </row>
    <row r="88" spans="1:26" x14ac:dyDescent="0.3">
      <c r="A88" t="s">
        <v>166</v>
      </c>
      <c r="B88">
        <f>COUNTIFS(Table2[Sub-Sector],Table3[[#This Row],[Sub-Sector]])</f>
        <v>1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1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88">
        <f>_xlfn.RANK.AVG(Table3[[#This Row],[Score]],Table3[Score],1)</f>
        <v>92.5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8">
        <f>_xlfn.RANK.AVG(Table3[[#This Row],[Score 2 ]],Table3[[Score 2 ]],1)</f>
        <v>85.5</v>
      </c>
    </row>
    <row r="89" spans="1:26" x14ac:dyDescent="0.3">
      <c r="A89" t="s">
        <v>685</v>
      </c>
      <c r="B89">
        <f>COUNTIFS(Table2[Sub-Sector],Table3[[#This Row],[Sub-Sector]])</f>
        <v>1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1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89">
        <f>_xlfn.RANK.AVG(Table3[[#This Row],[Score]],Table3[Score],1)</f>
        <v>92.5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9">
        <f>_xlfn.RANK.AVG(Table3[[#This Row],[Score 2 ]],Table3[[Score 2 ]],1)</f>
        <v>85.5</v>
      </c>
    </row>
    <row r="90" spans="1:26" x14ac:dyDescent="0.3">
      <c r="A90" t="s">
        <v>300</v>
      </c>
      <c r="B90">
        <f>COUNTIFS(Table2[Sub-Sector],Table3[[#This Row],[Sub-Sector]])</f>
        <v>1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1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90">
        <f>_xlfn.RANK.AVG(Table3[[#This Row],[Score]],Table3[Score],1)</f>
        <v>92.5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90">
        <f>_xlfn.RANK.AVG(Table3[[#This Row],[Score 2 ]],Table3[[Score 2 ]],1)</f>
        <v>85.5</v>
      </c>
    </row>
    <row r="91" spans="1:26" x14ac:dyDescent="0.3">
      <c r="A91" t="s">
        <v>367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1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478.5</v>
      </c>
      <c r="X91">
        <f>_xlfn.RANK.AVG(Table3[[#This Row],[Score]],Table3[Score],1)</f>
        <v>69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1">
        <f>_xlfn.RANK.AVG(Table3[[#This Row],[Score 2 ]],Table3[[Score 2 ]],1)</f>
        <v>90.5</v>
      </c>
    </row>
    <row r="92" spans="1:26" x14ac:dyDescent="0.3">
      <c r="A92" t="s">
        <v>355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1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0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92">
        <f>_xlfn.RANK.AVG(Table3[[#This Row],[Score]],Table3[Score],1)</f>
        <v>97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2">
        <f>_xlfn.RANK.AVG(Table3[[#This Row],[Score 2 ]],Table3[[Score 2 ]],1)</f>
        <v>90.5</v>
      </c>
    </row>
    <row r="93" spans="1:26" x14ac:dyDescent="0.3">
      <c r="A93" t="s">
        <v>196</v>
      </c>
      <c r="B93">
        <f>COUNTIFS(Table2[Sub-Sector],Table3[[#This Row],[Sub-Sector]])</f>
        <v>6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0.16666666666666666</v>
      </c>
      <c r="G93" s="1">
        <f>COUNTIFS(Table2[Sub-Sector],Table3[[#This Row],[Sub-Sector]],Table2[1Y Return vs Nifty],"&gt;=10")/Table3[[#This Row],[Count]]</f>
        <v>0.16666666666666666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0.16666666666666666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0.16666666666666666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0.83333333333333337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93">
        <f>_xlfn.RANK.AVG(Table3[[#This Row],[Score]],Table3[Score],1)</f>
        <v>98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93">
        <f>_xlfn.RANK.AVG(Table3[[#This Row],[Score 2 ]],Table3[[Score 2 ]],1)</f>
        <v>92</v>
      </c>
    </row>
    <row r="94" spans="1:26" x14ac:dyDescent="0.3">
      <c r="A94" t="s">
        <v>1379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1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1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94">
        <f>_xlfn.RANK.AVG(Table3[[#This Row],[Score]],Table3[Score],1)</f>
        <v>70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4">
        <f>_xlfn.RANK.AVG(Table3[[#This Row],[Score 2 ]],Table3[[Score 2 ]],1)</f>
        <v>93</v>
      </c>
    </row>
    <row r="95" spans="1:26" x14ac:dyDescent="0.3">
      <c r="A95" t="s">
        <v>37</v>
      </c>
      <c r="B95">
        <f>COUNTIFS(Table2[Sub-Sector],Table3[[#This Row],[Sub-Sector]])</f>
        <v>3</v>
      </c>
      <c r="C95" s="1">
        <f>COUNTIFS(Table2[Sub-Sector],Table3[[#This Row],[Sub-Sector]],Table2[Uptrend],"Uptrend")/Table3[[#This Row],[Count]]</f>
        <v>0.33333333333333331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0.33333333333333331</v>
      </c>
      <c r="G95" s="1">
        <f>COUNTIFS(Table2[Sub-Sector],Table3[[#This Row],[Sub-Sector]],Table2[1Y Return vs Nifty],"&gt;=10")/Table3[[#This Row],[Count]]</f>
        <v>0.33333333333333331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0.33333333333333331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0.66666666666666663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0.33333333333333331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0.66666666666666663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95">
        <f>_xlfn.RANK.AVG(Table3[[#This Row],[Score]],Table3[Score],1)</f>
        <v>76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5">
        <f>_xlfn.RANK.AVG(Table3[[#This Row],[Score 2 ]],Table3[[Score 2 ]],1)</f>
        <v>94</v>
      </c>
    </row>
    <row r="96" spans="1:26" x14ac:dyDescent="0.3">
      <c r="A96" t="s">
        <v>880</v>
      </c>
      <c r="B96">
        <f>COUNTIFS(Table2[Sub-Sector],Table3[[#This Row],[Sub-Sector]])</f>
        <v>2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0.5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0.5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0.5</v>
      </c>
      <c r="N96" s="1">
        <f>COUNTIFS(Table2[Sub-Sector],Table3[[#This Row],[Sub-Sector]],Table2[% Away From Current Month Low],"&gt;=0.05")/Table3[[#This Row],[Count]]</f>
        <v>0.5</v>
      </c>
      <c r="O96" s="1">
        <f>COUNTIFS(Table2[Sub-Sector],Table3[[#This Row],[Sub-Sector]],Table2[% Away From Current Month High],"&lt;=0.05")/Table3[[#This Row],[Count]]</f>
        <v>0.5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0.5</v>
      </c>
      <c r="R96" s="1">
        <f>COUNTIFS(Table2[Sub-Sector],Table3[[#This Row],[Sub-Sector]],Table2[% Price above 20 EMA],"&gt;=0")/Table3[[#This Row],[Count]]</f>
        <v>0.5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0.5</v>
      </c>
      <c r="U96" s="1">
        <f>COUNTIFS(Table2[Sub-Sector],Table3[[#This Row],[Sub-Sector]],Table2[Rate of Change - Zone],"Positive")/Table3[[#This Row],[Count]]</f>
        <v>1</v>
      </c>
      <c r="V96" s="1">
        <f>COUNTIFS(Table2[Sub-Sector],Table3[[#This Row],[Sub-Sector]],Table2[Sharpe Ratio],"&gt;=0.10")/Table3[[#This Row],[Count]]</f>
        <v>0.5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96">
        <f>_xlfn.RANK.AVG(Table3[[#This Row],[Score]],Table3[Score],1)</f>
        <v>74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6">
        <f>_xlfn.RANK.AVG(Table3[[#This Row],[Score 2 ]],Table3[[Score 2 ]],1)</f>
        <v>96</v>
      </c>
    </row>
    <row r="97" spans="1:26" x14ac:dyDescent="0.3">
      <c r="A97" t="s">
        <v>1571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1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572.5</v>
      </c>
      <c r="X97">
        <f>_xlfn.RANK.AVG(Table3[[#This Row],[Score]],Table3[Score],1)</f>
        <v>99.5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7">
        <f>_xlfn.RANK.AVG(Table3[[#This Row],[Score 2 ]],Table3[[Score 2 ]],1)</f>
        <v>96</v>
      </c>
    </row>
    <row r="98" spans="1:26" x14ac:dyDescent="0.3">
      <c r="A98" t="s">
        <v>1588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572.5</v>
      </c>
      <c r="X98">
        <f>_xlfn.RANK.AVG(Table3[[#This Row],[Score]],Table3[Score],1)</f>
        <v>99.5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8">
        <f>_xlfn.RANK.AVG(Table3[[#This Row],[Score 2 ]],Table3[[Score 2 ]],1)</f>
        <v>96</v>
      </c>
    </row>
    <row r="99" spans="1:26" x14ac:dyDescent="0.3">
      <c r="A99" t="s">
        <v>24</v>
      </c>
      <c r="B99">
        <f>COUNTIFS(Table2[Sub-Sector],Table3[[#This Row],[Sub-Sector]])</f>
        <v>20</v>
      </c>
      <c r="C99" s="1">
        <f>COUNTIFS(Table2[Sub-Sector],Table3[[#This Row],[Sub-Sector]],Table2[Uptrend],"Uptrend")/Table3[[#This Row],[Count]]</f>
        <v>0.25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0.25</v>
      </c>
      <c r="F99" s="1">
        <f>COUNTIFS(Table2[Sub-Sector],Table3[[#This Row],[Sub-Sector]],Table2[6M Return vs Nifty],"&gt;=10")/Table3[[#This Row],[Count]]</f>
        <v>0.1</v>
      </c>
      <c r="G99" s="1">
        <f>COUNTIFS(Table2[Sub-Sector],Table3[[#This Row],[Sub-Sector]],Table2[1Y Return vs Nifty],"&gt;=10")/Table3[[#This Row],[Count]]</f>
        <v>0.15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0.15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0.25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0.15</v>
      </c>
      <c r="P99" s="1">
        <f>COUNTIFS(Table2[Sub-Sector],Table3[[#This Row],[Sub-Sector]],Table2[% Away From 52W High],"&lt;=10")/Table3[[#This Row],[Count]]</f>
        <v>0.2</v>
      </c>
      <c r="Q99" s="1">
        <f>COUNTIFS(Table2[Sub-Sector],Table3[[#This Row],[Sub-Sector]],Table2[% Away From 52W Low],"&gt;=10")/Table3[[#This Row],[Count]]</f>
        <v>0.35</v>
      </c>
      <c r="R99" s="1">
        <f>COUNTIFS(Table2[Sub-Sector],Table3[[#This Row],[Sub-Sector]],Table2[% Price above 20 EMA],"&gt;=0")/Table3[[#This Row],[Count]]</f>
        <v>0.05</v>
      </c>
      <c r="S99" s="1">
        <f>COUNTIFS(Table2[Sub-Sector],Table3[[#This Row],[Sub-Sector]],Table2[% Price above 50 EMA],"&gt;=0")/Table3[[#This Row],[Count]]</f>
        <v>0.1</v>
      </c>
      <c r="T99" s="1">
        <f>COUNTIFS(Table2[Sub-Sector],Table3[[#This Row],[Sub-Sector]],Table2[% Price above 200 EMA],"&gt;=0")/Table3[[#This Row],[Count]]</f>
        <v>0.25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0.2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99">
        <f>_xlfn.RANK.AVG(Table3[[#This Row],[Score]],Table3[Score],1)</f>
        <v>64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9">
        <f>_xlfn.RANK.AVG(Table3[[#This Row],[Score 2 ]],Table3[[Score 2 ]],1)</f>
        <v>98</v>
      </c>
    </row>
    <row r="100" spans="1:26" x14ac:dyDescent="0.3">
      <c r="A100" t="s">
        <v>603</v>
      </c>
      <c r="B100">
        <f>COUNTIFS(Table2[Sub-Sector],Table3[[#This Row],[Sub-Sector]])</f>
        <v>2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0.5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0.5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0.5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0.5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0.5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579.5</v>
      </c>
      <c r="X100">
        <f>_xlfn.RANK.AVG(Table3[[#This Row],[Score]],Table3[Score],1)</f>
        <v>101.5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0">
        <f>_xlfn.RANK.AVG(Table3[[#This Row],[Score 2 ]],Table3[[Score 2 ]],1)</f>
        <v>99.5</v>
      </c>
    </row>
    <row r="101" spans="1:26" x14ac:dyDescent="0.3">
      <c r="A101" t="s">
        <v>1208</v>
      </c>
      <c r="B101">
        <f>COUNTIFS(Table2[Sub-Sector],Table3[[#This Row],[Sub-Sector]])</f>
        <v>2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0.5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0.5</v>
      </c>
      <c r="N101" s="1">
        <f>COUNTIFS(Table2[Sub-Sector],Table3[[#This Row],[Sub-Sector]],Table2[% Away From Current Month Low],"&gt;=0.05")/Table3[[#This Row],[Count]]</f>
        <v>0.5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579.5</v>
      </c>
      <c r="X101">
        <f>_xlfn.RANK.AVG(Table3[[#This Row],[Score]],Table3[Score],1)</f>
        <v>101.5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1">
        <f>_xlfn.RANK.AVG(Table3[[#This Row],[Score 2 ]],Table3[[Score 2 ]],1)</f>
        <v>99.5</v>
      </c>
    </row>
    <row r="102" spans="1:26" x14ac:dyDescent="0.3">
      <c r="A102" t="s">
        <v>111</v>
      </c>
      <c r="B102">
        <f>COUNTIFS(Table2[Sub-Sector],Table3[[#This Row],[Sub-Sector]])</f>
        <v>4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0.75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0.75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582.5</v>
      </c>
      <c r="X102">
        <f>_xlfn.RANK.AVG(Table3[[#This Row],[Score]],Table3[Score],1)</f>
        <v>103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2">
        <f>_xlfn.RANK.AVG(Table3[[#This Row],[Score 2 ]],Table3[[Score 2 ]],1)</f>
        <v>101</v>
      </c>
    </row>
    <row r="103" spans="1:26" x14ac:dyDescent="0.3">
      <c r="A103" t="s">
        <v>565</v>
      </c>
      <c r="B103">
        <f>COUNTIFS(Table2[Sub-Sector],Table3[[#This Row],[Sub-Sector]])</f>
        <v>8</v>
      </c>
      <c r="C103" s="1">
        <f>COUNTIFS(Table2[Sub-Sector],Table3[[#This Row],[Sub-Sector]],Table2[Uptrend],"Uptrend")/Table3[[#This Row],[Count]]</f>
        <v>0.125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0.25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0.125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0.5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0.125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0.875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0.25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103">
        <f>_xlfn.RANK.AVG(Table3[[#This Row],[Score]],Table3[Score],1)</f>
        <v>86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3">
        <f>_xlfn.RANK.AVG(Table3[[#This Row],[Score 2 ]],Table3[[Score 2 ]],1)</f>
        <v>102</v>
      </c>
    </row>
    <row r="104" spans="1:26" x14ac:dyDescent="0.3">
      <c r="A104" t="s">
        <v>27</v>
      </c>
      <c r="B104">
        <f>COUNTIFS(Table2[Sub-Sector],Table3[[#This Row],[Sub-Sector]])</f>
        <v>4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0.25</v>
      </c>
      <c r="G104" s="1">
        <f>COUNTIFS(Table2[Sub-Sector],Table3[[#This Row],[Sub-Sector]],Table2[1Y Return vs Nifty],"&gt;=10")/Table3[[#This Row],[Count]]</f>
        <v>0.25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0.5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0.5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0.5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0.25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0.25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</v>
      </c>
      <c r="X104">
        <f>_xlfn.RANK.AVG(Table3[[#This Row],[Score]],Table3[Score],1)</f>
        <v>104.5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4">
        <f>_xlfn.RANK.AVG(Table3[[#This Row],[Score 2 ]],Table3[[Score 2 ]],1)</f>
        <v>103.5</v>
      </c>
    </row>
    <row r="105" spans="1:26" x14ac:dyDescent="0.3">
      <c r="A105" t="s">
        <v>1453</v>
      </c>
      <c r="B105">
        <f>COUNTIFS(Table2[Sub-Sector],Table3[[#This Row],[Sub-Sector]])</f>
        <v>4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0.25</v>
      </c>
      <c r="G105" s="1">
        <f>COUNTIFS(Table2[Sub-Sector],Table3[[#This Row],[Sub-Sector]],Table2[1Y Return vs Nifty],"&gt;=10")/Table3[[#This Row],[Count]]</f>
        <v>0.25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0.5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0.75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0.25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</v>
      </c>
      <c r="X105">
        <f>_xlfn.RANK.AVG(Table3[[#This Row],[Score]],Table3[Score],1)</f>
        <v>104.5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5">
        <f>_xlfn.RANK.AVG(Table3[[#This Row],[Score 2 ]],Table3[[Score 2 ]],1)</f>
        <v>103.5</v>
      </c>
    </row>
    <row r="106" spans="1:26" x14ac:dyDescent="0.3">
      <c r="A106" t="s">
        <v>69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0.66666666666666663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0.33333333333333331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590.5</v>
      </c>
      <c r="X106">
        <f>_xlfn.RANK.AVG(Table3[[#This Row],[Score]],Table3[Score],1)</f>
        <v>106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6">
        <f>_xlfn.RANK.AVG(Table3[[#This Row],[Score 2 ]],Table3[[Score 2 ]],1)</f>
        <v>105</v>
      </c>
    </row>
    <row r="107" spans="1:26" x14ac:dyDescent="0.3">
      <c r="A107" t="s">
        <v>43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0.33333333333333331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0.66666666666666663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0.33333333333333331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107">
        <f>_xlfn.RANK.AVG(Table3[[#This Row],[Score]],Table3[Score],1)</f>
        <v>107.5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7">
        <f>_xlfn.RANK.AVG(Table3[[#This Row],[Score 2 ]],Table3[[Score 2 ]],1)</f>
        <v>106.5</v>
      </c>
    </row>
    <row r="108" spans="1:26" x14ac:dyDescent="0.3">
      <c r="A108" t="s">
        <v>971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0.33333333333333331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0.33333333333333331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108">
        <f>_xlfn.RANK.AVG(Table3[[#This Row],[Score]],Table3[Score],1)</f>
        <v>107.5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8">
        <f>_xlfn.RANK.AVG(Table3[[#This Row],[Score 2 ]],Table3[[Score 2 ]],1)</f>
        <v>106.5</v>
      </c>
    </row>
    <row r="109" spans="1:26" x14ac:dyDescent="0.3">
      <c r="A109" t="s">
        <v>108</v>
      </c>
      <c r="B109">
        <f>COUNTIFS(Table2[Sub-Sector],Table3[[#This Row],[Sub-Sector]])</f>
        <v>4</v>
      </c>
      <c r="C109" s="1">
        <f>COUNTIFS(Table2[Sub-Sector],Table3[[#This Row],[Sub-Sector]],Table2[Uptrend],"Uptrend")/Table3[[#This Row],[Count]]</f>
        <v>0.25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0.25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0.25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0.75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0.5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0.25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109">
        <f>_xlfn.RANK.AVG(Table3[[#This Row],[Score]],Table3[Score],1)</f>
        <v>73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354.5</v>
      </c>
      <c r="Z109">
        <f>_xlfn.RANK.AVG(Table3[[#This Row],[Score 2 ]],Table3[[Score 2 ]],1)</f>
        <v>108</v>
      </c>
    </row>
    <row r="110" spans="1:26" x14ac:dyDescent="0.3">
      <c r="A110" t="s">
        <v>72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0.33333333333333331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0.33333333333333331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0.33333333333333331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</v>
      </c>
      <c r="X110">
        <f>_xlfn.RANK.AVG(Table3[[#This Row],[Score]],Table3[Score],1)</f>
        <v>109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371</v>
      </c>
      <c r="Z110">
        <f>_xlfn.RANK.AVG(Table3[[#This Row],[Score 2 ]],Table3[[Score 2 ]],1)</f>
        <v>109</v>
      </c>
    </row>
    <row r="111" spans="1:26" x14ac:dyDescent="0.3">
      <c r="A111" t="s">
        <v>1481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0.5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1">
        <f>_xlfn.RANK.AVG(Table3[[#This Row],[Score]],Table3[Score],1)</f>
        <v>117.5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1">
        <f>_xlfn.RANK.AVG(Table3[[#This Row],[Score 2 ]],Table3[[Score 2 ]],1)</f>
        <v>117.5</v>
      </c>
    </row>
    <row r="112" spans="1:26" x14ac:dyDescent="0.3">
      <c r="A112" t="s">
        <v>99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1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2">
        <f>_xlfn.RANK.AVG(Table3[[#This Row],[Score]],Table3[Score],1)</f>
        <v>117.5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2">
        <f>_xlfn.RANK.AVG(Table3[[#This Row],[Score 2 ]],Table3[[Score 2 ]],1)</f>
        <v>117.5</v>
      </c>
    </row>
    <row r="113" spans="1:26" x14ac:dyDescent="0.3">
      <c r="A113" t="s">
        <v>525</v>
      </c>
      <c r="B113">
        <f>COUNTIFS(Table2[Sub-Sector],Table3[[#This Row],[Sub-Sector]])</f>
        <v>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3">
        <f>_xlfn.RANK.AVG(Table3[[#This Row],[Score]],Table3[Score],1)</f>
        <v>117.5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3">
        <f>_xlfn.RANK.AVG(Table3[[#This Row],[Score 2 ]],Table3[[Score 2 ]],1)</f>
        <v>117.5</v>
      </c>
    </row>
    <row r="114" spans="1:26" x14ac:dyDescent="0.3">
      <c r="A114" t="s">
        <v>624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0.5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0.5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4">
        <f>_xlfn.RANK.AVG(Table3[[#This Row],[Score]],Table3[Score],1)</f>
        <v>117.5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4">
        <f>_xlfn.RANK.AVG(Table3[[#This Row],[Score 2 ]],Table3[[Score 2 ]],1)</f>
        <v>117.5</v>
      </c>
    </row>
    <row r="115" spans="1:26" x14ac:dyDescent="0.3">
      <c r="A115" t="s">
        <v>536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5">
        <f>_xlfn.RANK.AVG(Table3[[#This Row],[Score]],Table3[Score],1)</f>
        <v>117.5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5">
        <f>_xlfn.RANK.AVG(Table3[[#This Row],[Score 2 ]],Table3[[Score 2 ]],1)</f>
        <v>117.5</v>
      </c>
    </row>
    <row r="116" spans="1:26" x14ac:dyDescent="0.3">
      <c r="A116" t="s">
        <v>1157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6">
        <f>_xlfn.RANK.AVG(Table3[[#This Row],[Score]],Table3[Score],1)</f>
        <v>117.5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6">
        <f>_xlfn.RANK.AVG(Table3[[#This Row],[Score 2 ]],Table3[[Score 2 ]],1)</f>
        <v>117.5</v>
      </c>
    </row>
    <row r="117" spans="1:26" x14ac:dyDescent="0.3">
      <c r="A117" t="s">
        <v>306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7">
        <f>_xlfn.RANK.AVG(Table3[[#This Row],[Score]],Table3[Score],1)</f>
        <v>117.5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7">
        <f>_xlfn.RANK.AVG(Table3[[#This Row],[Score 2 ]],Table3[[Score 2 ]],1)</f>
        <v>117.5</v>
      </c>
    </row>
    <row r="118" spans="1:26" x14ac:dyDescent="0.3">
      <c r="A118" t="s">
        <v>1462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8">
        <f>_xlfn.RANK.AVG(Table3[[#This Row],[Score]],Table3[Score],1)</f>
        <v>117.5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8">
        <f>_xlfn.RANK.AVG(Table3[[#This Row],[Score 2 ]],Table3[[Score 2 ]],1)</f>
        <v>117.5</v>
      </c>
    </row>
    <row r="119" spans="1:26" x14ac:dyDescent="0.3">
      <c r="A119" t="s">
        <v>1558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9">
        <f>_xlfn.RANK.AVG(Table3[[#This Row],[Score]],Table3[Score],1)</f>
        <v>117.5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19">
        <f>_xlfn.RANK.AVG(Table3[[#This Row],[Score 2 ]],Table3[[Score 2 ]],1)</f>
        <v>117.5</v>
      </c>
    </row>
    <row r="120" spans="1:26" x14ac:dyDescent="0.3">
      <c r="A120" t="s">
        <v>974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0">
        <f>_xlfn.RANK.AVG(Table3[[#This Row],[Score]],Table3[Score],1)</f>
        <v>117.5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20">
        <f>_xlfn.RANK.AVG(Table3[[#This Row],[Score 2 ]],Table3[[Score 2 ]],1)</f>
        <v>117.5</v>
      </c>
    </row>
    <row r="121" spans="1:26" x14ac:dyDescent="0.3">
      <c r="A121" t="s">
        <v>447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1">
        <f>_xlfn.RANK.AVG(Table3[[#This Row],[Score]],Table3[Score],1)</f>
        <v>117.5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21">
        <f>_xlfn.RANK.AVG(Table3[[#This Row],[Score 2 ]],Table3[[Score 2 ]],1)</f>
        <v>117.5</v>
      </c>
    </row>
    <row r="122" spans="1:26" x14ac:dyDescent="0.3">
      <c r="A122" t="s">
        <v>819</v>
      </c>
      <c r="B122">
        <f>COUNTIFS(Table2[Sub-Sector],Table3[[#This Row],[Sub-Sector]])</f>
        <v>2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2">
        <f>_xlfn.RANK.AVG(Table3[[#This Row],[Score]],Table3[Score],1)</f>
        <v>117.5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22">
        <f>_xlfn.RANK.AVG(Table3[[#This Row],[Score 2 ]],Table3[[Score 2 ]],1)</f>
        <v>117.5</v>
      </c>
    </row>
    <row r="123" spans="1:26" x14ac:dyDescent="0.3">
      <c r="A123" t="s">
        <v>1996</v>
      </c>
      <c r="B123">
        <f>COUNTIFS(Table2[Sub-Sector],Table3[[#This Row],[Sub-Sector]])</f>
        <v>3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3">
        <f>_xlfn.RANK.AVG(Table3[[#This Row],[Score]],Table3[Score],1)</f>
        <v>117.5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23">
        <f>_xlfn.RANK.AVG(Table3[[#This Row],[Score 2 ]],Table3[[Score 2 ]],1)</f>
        <v>117.5</v>
      </c>
    </row>
    <row r="124" spans="1:26" x14ac:dyDescent="0.3">
      <c r="A124" t="s">
        <v>2015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0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4">
        <f>_xlfn.RANK.AVG(Table3[[#This Row],[Score]],Table3[Score],1)</f>
        <v>117.5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24">
        <f>_xlfn.RANK.AVG(Table3[[#This Row],[Score 2 ]],Table3[[Score 2 ]],1)</f>
        <v>117.5</v>
      </c>
    </row>
    <row r="125" spans="1:26" x14ac:dyDescent="0.3">
      <c r="A125" t="s">
        <v>362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1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5">
        <f>_xlfn.RANK.AVG(Table3[[#This Row],[Score]],Table3[Score],1)</f>
        <v>117.5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25">
        <f>_xlfn.RANK.AVG(Table3[[#This Row],[Score 2 ]],Table3[[Score 2 ]],1)</f>
        <v>117.5</v>
      </c>
    </row>
    <row r="126" spans="1:26" x14ac:dyDescent="0.3">
      <c r="A126" t="s">
        <v>1281</v>
      </c>
      <c r="B126">
        <f>COUNTIFS(Table2[Sub-Sector],Table3[[#This Row],[Sub-Sector]])</f>
        <v>2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0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0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6">
        <f>_xlfn.RANK.AVG(Table3[[#This Row],[Score]],Table3[Score],1)</f>
        <v>117.5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407.5</v>
      </c>
      <c r="Z126">
        <f>_xlfn.RANK.AVG(Table3[[#This Row],[Score 2 ]],Table3[[Score 2 ]],1)</f>
        <v>117.5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D872-AF3E-4301-95D5-CA7D7D23547B}">
  <dimension ref="A1:AV737"/>
  <sheetViews>
    <sheetView topLeftCell="A716" workbookViewId="0"/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3106</v>
      </c>
      <c r="D1" t="s">
        <v>2</v>
      </c>
      <c r="E1" t="s">
        <v>3</v>
      </c>
      <c r="F1" t="s">
        <v>4</v>
      </c>
      <c r="G1" t="s">
        <v>5</v>
      </c>
      <c r="H1" t="s">
        <v>3129</v>
      </c>
      <c r="I1" t="s">
        <v>6</v>
      </c>
      <c r="J1" t="s">
        <v>3130</v>
      </c>
      <c r="K1" t="s">
        <v>7</v>
      </c>
      <c r="L1" t="s">
        <v>3131</v>
      </c>
      <c r="M1" t="s">
        <v>8</v>
      </c>
      <c r="N1" t="s">
        <v>3132</v>
      </c>
      <c r="O1" t="s">
        <v>3133</v>
      </c>
      <c r="P1" t="s">
        <v>9</v>
      </c>
      <c r="Q1" t="s">
        <v>10</v>
      </c>
      <c r="R1" t="s">
        <v>11</v>
      </c>
      <c r="S1" s="1" t="s">
        <v>3134</v>
      </c>
      <c r="T1" s="1" t="s">
        <v>3135</v>
      </c>
      <c r="U1" s="1" t="s">
        <v>3136</v>
      </c>
      <c r="V1" t="s">
        <v>12</v>
      </c>
      <c r="W1" t="s">
        <v>3137</v>
      </c>
      <c r="X1" t="s">
        <v>3138</v>
      </c>
      <c r="Y1" t="s">
        <v>3139</v>
      </c>
      <c r="Z1" t="s">
        <v>3140</v>
      </c>
      <c r="AA1" t="s">
        <v>3141</v>
      </c>
      <c r="AB1" t="s">
        <v>3142</v>
      </c>
      <c r="AC1" s="1" t="s">
        <v>3143</v>
      </c>
      <c r="AD1" s="1" t="s">
        <v>3144</v>
      </c>
      <c r="AE1" s="1" t="s">
        <v>3145</v>
      </c>
      <c r="AF1" s="1" t="s">
        <v>3146</v>
      </c>
      <c r="AG1" s="1" t="s">
        <v>3147</v>
      </c>
      <c r="AH1" s="1" t="s">
        <v>3148</v>
      </c>
      <c r="AI1" t="s">
        <v>13</v>
      </c>
      <c r="AJ1" t="s">
        <v>14</v>
      </c>
      <c r="AK1" t="s">
        <v>3149</v>
      </c>
      <c r="AL1" t="s">
        <v>3150</v>
      </c>
      <c r="AM1" t="s">
        <v>3151</v>
      </c>
      <c r="AN1" t="s">
        <v>3152</v>
      </c>
      <c r="AO1" t="s">
        <v>3153</v>
      </c>
      <c r="AP1" t="s">
        <v>15</v>
      </c>
      <c r="AQ1" s="2" t="s">
        <v>3154</v>
      </c>
      <c r="AR1" s="2" t="s">
        <v>3155</v>
      </c>
      <c r="AS1" s="2" t="s">
        <v>3156</v>
      </c>
      <c r="AT1" s="2" t="s">
        <v>3157</v>
      </c>
      <c r="AU1" s="2" t="s">
        <v>3158</v>
      </c>
      <c r="AV1" s="2" t="s">
        <v>3159</v>
      </c>
    </row>
    <row r="2" spans="1:48" x14ac:dyDescent="0.3">
      <c r="A2" t="s">
        <v>888</v>
      </c>
      <c r="B2" t="s">
        <v>889</v>
      </c>
      <c r="C2" t="s">
        <v>3118</v>
      </c>
      <c r="D2" t="s">
        <v>131</v>
      </c>
      <c r="E2">
        <v>16427.7775254689</v>
      </c>
      <c r="F2">
        <v>628.75</v>
      </c>
      <c r="G2">
        <v>161.41375240719901</v>
      </c>
      <c r="H2">
        <f>(Table2[[#This Row],[1Y Return vs Nifty]]-AVERAGE(Table2[1Y Return vs Nifty]))/_xlfn.STDEV.P(Table2[1Y Return vs Nifty])</f>
        <v>2.9591547516292254</v>
      </c>
      <c r="I2">
        <v>7.95645920700158</v>
      </c>
      <c r="J2">
        <f>(Table2[[#This Row],[1M Return vs Nifty]]-AVERAGE(Table2[1M Return vs Nifty]))/_xlfn.STDEV.P(Table2[1M Return vs Nifty])</f>
        <v>1.1016279072563859</v>
      </c>
      <c r="K2">
        <v>191.539136596562</v>
      </c>
      <c r="L2">
        <f>(Table2[[#This Row],[6M Return vs Nifty]]-AVERAGE(Table2[6M Return vs Nifty]))/_xlfn.STDEV.P(Table2[6M Return vs Nifty])</f>
        <v>6.5870950270362858</v>
      </c>
      <c r="M2">
        <v>-3.8895688923669902</v>
      </c>
      <c r="N2">
        <f>(Table2[[#This Row],[1W Return vs Nifty]]-AVERAGE(Table2[1W Return vs Nifty]))/_xlfn.STDEV.P(Table2[1W Return vs Nifty])</f>
        <v>-0.13496074195113919</v>
      </c>
      <c r="O2">
        <v>629.45000000000005</v>
      </c>
      <c r="P2">
        <v>597.43229903639599</v>
      </c>
      <c r="Q2">
        <v>425.62367584327899</v>
      </c>
      <c r="R2">
        <v>46.820925651268801</v>
      </c>
      <c r="S2" s="1">
        <f>(Table2[[#This Row],[Close Price]]-Table2[[#This Row],[20D EMA]])/Table2[[#This Row],[20D EMA]]</f>
        <v>-1.112081976328613E-3</v>
      </c>
      <c r="T2" s="1">
        <f>(Table2[[#This Row],[Close Price]]-Table2[[#This Row],[50D EMA]])/Table2[[#This Row],[50D EMA]]</f>
        <v>5.242050189471948E-2</v>
      </c>
      <c r="U2" s="1">
        <f>(Table2[[#This Row],[Close Price]]-Table2[[#This Row],[200D EMA]])/Table2[[#This Row],[200D EMA]]</f>
        <v>0.47724394972688305</v>
      </c>
      <c r="V2">
        <v>0.95118927402446196</v>
      </c>
      <c r="W2">
        <v>626</v>
      </c>
      <c r="X2">
        <v>647.5</v>
      </c>
      <c r="Y2">
        <v>618</v>
      </c>
      <c r="Z2">
        <v>710</v>
      </c>
      <c r="AA2">
        <v>609.5</v>
      </c>
      <c r="AB2">
        <v>710</v>
      </c>
      <c r="AC2" s="1">
        <f>(Table2[[#This Row],[Close Price]]/Table2[[#This Row],[Day Low]])-1</f>
        <v>4.3929712460064607E-3</v>
      </c>
      <c r="AD2" s="1">
        <f>(Table2[[#This Row],[Day High]]/Table2[[#This Row],[Close Price]])-1</f>
        <v>2.9821073558648159E-2</v>
      </c>
      <c r="AE2" s="1">
        <f>(Table2[[#This Row],[Close Price]]/Table2[[#This Row],[Current Week Low]])-1</f>
        <v>1.7394822006472577E-2</v>
      </c>
      <c r="AF2" s="1">
        <f>(Table2[[#This Row],[Current Week High]]/Table2[[#This Row],[Close Price]])-1</f>
        <v>0.12922465208747513</v>
      </c>
      <c r="AG2" s="1">
        <f>(Table2[[#This Row],[Close Price]]/Table2[[#This Row],[Current Month Low]])-1</f>
        <v>3.1583264971287939E-2</v>
      </c>
      <c r="AH2" s="1">
        <f>(Table2[[#This Row],[Current Month High]]/Table2[[#This Row],[Close Price]])-1</f>
        <v>0.12922465208747513</v>
      </c>
      <c r="AI2">
        <v>12.9224652087475</v>
      </c>
      <c r="AJ2">
        <v>328.581166286084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0.35</v>
      </c>
      <c r="AM2" t="s">
        <v>3160</v>
      </c>
      <c r="AN2">
        <v>7.32</v>
      </c>
      <c r="AO2" t="s">
        <v>3160</v>
      </c>
      <c r="AP2">
        <v>0.264537003998498</v>
      </c>
      <c r="AQ2">
        <f>(Table2[[#This Row],[Sharpe Ratio]]-AVERAGE(Table2[Sharpe Ratio]))/_xlfn.STDEV.P(Table2[Sharpe Ratio])</f>
        <v>2.4479080674872153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12.960825011457972</v>
      </c>
      <c r="AS2">
        <f>_xlfn.RANK.AVG(Table2[[#This Row],[1Y Return vs Nifty Z-Score]],Table2[1Y Return vs Nifty Z-Score])</f>
        <v>13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3</v>
      </c>
      <c r="AV2">
        <f>(Table2[[#This Row],[Rank 1Y]]+Table2[[#This Row],[Rank 6M]]+Table2[[#This Row],[Rank Sharpe]])/3</f>
        <v>5.666666666666667</v>
      </c>
    </row>
    <row r="3" spans="1:48" x14ac:dyDescent="0.3">
      <c r="A3" t="s">
        <v>778</v>
      </c>
      <c r="B3" t="s">
        <v>779</v>
      </c>
      <c r="C3" t="s">
        <v>3113</v>
      </c>
      <c r="D3" t="s">
        <v>51</v>
      </c>
      <c r="E3">
        <v>20012.780313089701</v>
      </c>
      <c r="F3">
        <v>15590.25</v>
      </c>
      <c r="G3">
        <v>173.05541869457599</v>
      </c>
      <c r="H3">
        <f>(Table2[[#This Row],[1Y Return vs Nifty]]-AVERAGE(Table2[1Y Return vs Nifty]))/_xlfn.STDEV.P(Table2[1Y Return vs Nifty])</f>
        <v>3.1933722101137194</v>
      </c>
      <c r="I3">
        <v>16.131270111684401</v>
      </c>
      <c r="J3">
        <f>(Table2[[#This Row],[1M Return vs Nifty]]-AVERAGE(Table2[1M Return vs Nifty]))/_xlfn.STDEV.P(Table2[1M Return vs Nifty])</f>
        <v>1.9691809330860417</v>
      </c>
      <c r="K3">
        <v>143.90774435671801</v>
      </c>
      <c r="L3">
        <f>(Table2[[#This Row],[6M Return vs Nifty]]-AVERAGE(Table2[6M Return vs Nifty]))/_xlfn.STDEV.P(Table2[6M Return vs Nifty])</f>
        <v>4.9211930560657313</v>
      </c>
      <c r="M3">
        <v>15.0348518423183</v>
      </c>
      <c r="N3">
        <f>(Table2[[#This Row],[1W Return vs Nifty]]-AVERAGE(Table2[1W Return vs Nifty]))/_xlfn.STDEV.P(Table2[1W Return vs Nifty])</f>
        <v>3.8112866919492956</v>
      </c>
      <c r="O3">
        <v>14326.25</v>
      </c>
      <c r="P3">
        <v>13401.072243352901</v>
      </c>
      <c r="Q3">
        <v>9815.9872388785207</v>
      </c>
      <c r="R3">
        <v>63.054896919316</v>
      </c>
      <c r="S3" s="1">
        <f>(Table2[[#This Row],[Close Price]]-Table2[[#This Row],[20D EMA]])/Table2[[#This Row],[20D EMA]]</f>
        <v>8.8229648372742345E-2</v>
      </c>
      <c r="T3" s="1">
        <f>(Table2[[#This Row],[Close Price]]-Table2[[#This Row],[50D EMA]])/Table2[[#This Row],[50D EMA]]</f>
        <v>0.16335840273773308</v>
      </c>
      <c r="U3" s="1">
        <f>(Table2[[#This Row],[Close Price]]-Table2[[#This Row],[200D EMA]])/Table2[[#This Row],[200D EMA]]</f>
        <v>0.58825084228422353</v>
      </c>
      <c r="V3">
        <v>1.7682664116994999</v>
      </c>
      <c r="W3">
        <v>14103.1</v>
      </c>
      <c r="X3">
        <v>16162.05</v>
      </c>
      <c r="Y3">
        <v>12816</v>
      </c>
      <c r="Z3">
        <v>16560.75</v>
      </c>
      <c r="AA3">
        <v>12816</v>
      </c>
      <c r="AB3">
        <v>16560.75</v>
      </c>
      <c r="AC3" s="1">
        <f>(Table2[[#This Row],[Close Price]]/Table2[[#This Row],[Day Low]])-1</f>
        <v>0.10544844750444926</v>
      </c>
      <c r="AD3" s="1">
        <f>(Table2[[#This Row],[Day High]]/Table2[[#This Row],[Close Price]])-1</f>
        <v>3.6676769134555309E-2</v>
      </c>
      <c r="AE3" s="1">
        <f>(Table2[[#This Row],[Close Price]]/Table2[[#This Row],[Current Week Low]])-1</f>
        <v>0.21646769662921339</v>
      </c>
      <c r="AF3" s="1">
        <f>(Table2[[#This Row],[Current Week High]]/Table2[[#This Row],[Close Price]])-1</f>
        <v>6.2250444989657039E-2</v>
      </c>
      <c r="AG3" s="1">
        <f>(Table2[[#This Row],[Close Price]]/Table2[[#This Row],[Current Month Low]])-1</f>
        <v>0.21646769662921339</v>
      </c>
      <c r="AH3" s="1">
        <f>(Table2[[#This Row],[Current Month High]]/Table2[[#This Row],[Close Price]])-1</f>
        <v>6.2250444989657039E-2</v>
      </c>
      <c r="AI3">
        <v>6.2250444989657003</v>
      </c>
      <c r="AJ3">
        <v>216.48582535703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0.32</v>
      </c>
      <c r="AM3" t="s">
        <v>3160</v>
      </c>
      <c r="AN3">
        <v>11.94</v>
      </c>
      <c r="AO3" t="s">
        <v>3160</v>
      </c>
      <c r="AP3">
        <v>0.19876918132281199</v>
      </c>
      <c r="AQ3">
        <f>(Table2[[#This Row],[Sharpe Ratio]]-AVERAGE(Table2[Sharpe Ratio]))/_xlfn.STDEV.P(Table2[Sharpe Ratio])</f>
        <v>1.6694864445266648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15.564519335741451</v>
      </c>
      <c r="AS3">
        <f>_xlfn.RANK.AVG(Table2[[#This Row],[1Y Return vs Nifty Z-Score]],Table2[1Y Return vs Nifty Z-Score])</f>
        <v>7</v>
      </c>
      <c r="AT3">
        <f>_xlfn.RANK.AVG(Table2[[#This Row],[6M Return vs Nifty Z-Score]],Table2[6M Return vs Nifty Z-Score])</f>
        <v>3</v>
      </c>
      <c r="AU3">
        <f>_xlfn.RANK.AVG(Table2[[#This Row],[Sharpe Ratio Z-Score]],Table2[Sharpe Ratio Z-Score])</f>
        <v>29</v>
      </c>
      <c r="AV3">
        <f>(Table2[[#This Row],[Rank 1Y]]+Table2[[#This Row],[Rank 6M]]+Table2[[#This Row],[Rank Sharpe]])/3</f>
        <v>13</v>
      </c>
    </row>
    <row r="4" spans="1:48" x14ac:dyDescent="0.3">
      <c r="A4" t="s">
        <v>730</v>
      </c>
      <c r="B4" t="s">
        <v>731</v>
      </c>
      <c r="C4" t="s">
        <v>3122</v>
      </c>
      <c r="D4" t="s">
        <v>138</v>
      </c>
      <c r="E4">
        <v>23086.5071866422</v>
      </c>
      <c r="F4">
        <v>674.9</v>
      </c>
      <c r="G4">
        <v>148.28276554033499</v>
      </c>
      <c r="H4">
        <f>(Table2[[#This Row],[1Y Return vs Nifty]]-AVERAGE(Table2[1Y Return vs Nifty]))/_xlfn.STDEV.P(Table2[1Y Return vs Nifty])</f>
        <v>2.6949738091910347</v>
      </c>
      <c r="I4">
        <v>-5.8995738396247503</v>
      </c>
      <c r="J4">
        <f>(Table2[[#This Row],[1M Return vs Nifty]]-AVERAGE(Table2[1M Return vs Nifty]))/_xlfn.STDEV.P(Table2[1M Return vs Nifty])</f>
        <v>-0.36884566525284573</v>
      </c>
      <c r="K4">
        <v>70.826805712193206</v>
      </c>
      <c r="L4">
        <f>(Table2[[#This Row],[6M Return vs Nifty]]-AVERAGE(Table2[6M Return vs Nifty]))/_xlfn.STDEV.P(Table2[6M Return vs Nifty])</f>
        <v>2.3651963907729852</v>
      </c>
      <c r="M4">
        <v>-7.49783351509046</v>
      </c>
      <c r="N4">
        <f>(Table2[[#This Row],[1W Return vs Nifty]]-AVERAGE(Table2[1W Return vs Nifty]))/_xlfn.STDEV.P(Table2[1W Return vs Nifty])</f>
        <v>-0.88738033819052742</v>
      </c>
      <c r="O4">
        <v>717.93</v>
      </c>
      <c r="P4">
        <v>690.81687612830797</v>
      </c>
      <c r="Q4">
        <v>521.677643955897</v>
      </c>
      <c r="R4">
        <v>31.679437192340199</v>
      </c>
      <c r="S4" s="1">
        <f>(Table2[[#This Row],[Close Price]]-Table2[[#This Row],[20D EMA]])/Table2[[#This Row],[20D EMA]]</f>
        <v>-5.9936205479642832E-2</v>
      </c>
      <c r="T4" s="1">
        <f>(Table2[[#This Row],[Close Price]]-Table2[[#This Row],[50D EMA]])/Table2[[#This Row],[50D EMA]]</f>
        <v>-2.3040659078154439E-2</v>
      </c>
      <c r="U4" s="1">
        <f>(Table2[[#This Row],[Close Price]]-Table2[[#This Row],[200D EMA]])/Table2[[#This Row],[200D EMA]]</f>
        <v>0.29371079596628547</v>
      </c>
      <c r="V4">
        <v>0.57293179552289097</v>
      </c>
      <c r="W4">
        <v>663</v>
      </c>
      <c r="X4">
        <v>694.95</v>
      </c>
      <c r="Y4">
        <v>663</v>
      </c>
      <c r="Z4">
        <v>750</v>
      </c>
      <c r="AA4">
        <v>663</v>
      </c>
      <c r="AB4">
        <v>779.7</v>
      </c>
      <c r="AC4" s="1">
        <f>(Table2[[#This Row],[Close Price]]/Table2[[#This Row],[Day Low]])-1</f>
        <v>1.7948717948717885E-2</v>
      </c>
      <c r="AD4" s="1">
        <f>(Table2[[#This Row],[Day High]]/Table2[[#This Row],[Close Price]])-1</f>
        <v>2.9708104904430321E-2</v>
      </c>
      <c r="AE4" s="1">
        <f>(Table2[[#This Row],[Close Price]]/Table2[[#This Row],[Current Week Low]])-1</f>
        <v>1.7948717948717885E-2</v>
      </c>
      <c r="AF4" s="1">
        <f>(Table2[[#This Row],[Current Week High]]/Table2[[#This Row],[Close Price]])-1</f>
        <v>0.11127574455474898</v>
      </c>
      <c r="AG4" s="1">
        <f>(Table2[[#This Row],[Close Price]]/Table2[[#This Row],[Current Month Low]])-1</f>
        <v>1.7948717948717885E-2</v>
      </c>
      <c r="AH4" s="1">
        <f>(Table2[[#This Row],[Current Month High]]/Table2[[#This Row],[Close Price]])-1</f>
        <v>0.15528226403911694</v>
      </c>
      <c r="AI4">
        <v>17.980441546895801</v>
      </c>
      <c r="AJ4">
        <v>172.02740830310299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0.21</v>
      </c>
      <c r="AM4" t="s">
        <v>3160</v>
      </c>
      <c r="AN4">
        <v>-1.24</v>
      </c>
      <c r="AO4" t="s">
        <v>3161</v>
      </c>
      <c r="AP4">
        <v>0.25350796228789602</v>
      </c>
      <c r="AQ4">
        <f>(Table2[[#This Row],[Sharpe Ratio]]-AVERAGE(Table2[Sharpe Ratio]))/_xlfn.STDEV.P(Table2[Sharpe Ratio])</f>
        <v>2.3173693906877428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6.1213135872083901</v>
      </c>
      <c r="AS4">
        <f>_xlfn.RANK.AVG(Table2[[#This Row],[1Y Return vs Nifty Z-Score]],Table2[1Y Return vs Nifty Z-Score])</f>
        <v>19</v>
      </c>
      <c r="AT4">
        <f>_xlfn.RANK.AVG(Table2[[#This Row],[6M Return vs Nifty Z-Score]],Table2[6M Return vs Nifty Z-Score])</f>
        <v>17</v>
      </c>
      <c r="AU4">
        <f>_xlfn.RANK.AVG(Table2[[#This Row],[Sharpe Ratio Z-Score]],Table2[Sharpe Ratio Z-Score])</f>
        <v>5</v>
      </c>
      <c r="AV4">
        <f>(Table2[[#This Row],[Rank 1Y]]+Table2[[#This Row],[Rank 6M]]+Table2[[#This Row],[Rank Sharpe]])/3</f>
        <v>13.666666666666666</v>
      </c>
    </row>
    <row r="5" spans="1:48" x14ac:dyDescent="0.3">
      <c r="A5" t="s">
        <v>471</v>
      </c>
      <c r="B5" t="s">
        <v>472</v>
      </c>
      <c r="C5" t="s">
        <v>3119</v>
      </c>
      <c r="D5" t="s">
        <v>175</v>
      </c>
      <c r="E5">
        <v>45256.012604138297</v>
      </c>
      <c r="F5">
        <v>1766.55</v>
      </c>
      <c r="G5">
        <v>338.23078474374603</v>
      </c>
      <c r="H5">
        <f>(Table2[[#This Row],[1Y Return vs Nifty]]-AVERAGE(Table2[1Y Return vs Nifty]))/_xlfn.STDEV.P(Table2[1Y Return vs Nifty])</f>
        <v>6.516518011177503</v>
      </c>
      <c r="I5">
        <v>3.4170285827101101</v>
      </c>
      <c r="J5">
        <f>(Table2[[#This Row],[1M Return vs Nifty]]-AVERAGE(Table2[1M Return vs Nifty]))/_xlfn.STDEV.P(Table2[1M Return vs Nifty])</f>
        <v>0.61988015558766818</v>
      </c>
      <c r="K5">
        <v>49.938025457596098</v>
      </c>
      <c r="L5">
        <f>(Table2[[#This Row],[6M Return vs Nifty]]-AVERAGE(Table2[6M Return vs Nifty]))/_xlfn.STDEV.P(Table2[6M Return vs Nifty])</f>
        <v>1.6346139206642323</v>
      </c>
      <c r="M5">
        <v>3.7005403450919001</v>
      </c>
      <c r="N5">
        <f>(Table2[[#This Row],[1W Return vs Nifty]]-AVERAGE(Table2[1W Return vs Nifty]))/_xlfn.STDEV.P(Table2[1W Return vs Nifty])</f>
        <v>1.4477798619104265</v>
      </c>
      <c r="O5">
        <v>1758.47</v>
      </c>
      <c r="P5">
        <v>1722.8392520355901</v>
      </c>
      <c r="Q5">
        <v>1379.9464807944801</v>
      </c>
      <c r="R5">
        <v>50.286816931258102</v>
      </c>
      <c r="S5" s="1">
        <f>(Table2[[#This Row],[Close Price]]-Table2[[#This Row],[20D EMA]])/Table2[[#This Row],[20D EMA]]</f>
        <v>4.594903524086238E-3</v>
      </c>
      <c r="T5" s="1">
        <f>(Table2[[#This Row],[Close Price]]-Table2[[#This Row],[50D EMA]])/Table2[[#This Row],[50D EMA]]</f>
        <v>2.5371344373982765E-2</v>
      </c>
      <c r="U5" s="1">
        <f>(Table2[[#This Row],[Close Price]]-Table2[[#This Row],[200D EMA]])/Table2[[#This Row],[200D EMA]]</f>
        <v>0.28015834279525076</v>
      </c>
      <c r="V5">
        <v>0.86378174660803797</v>
      </c>
      <c r="W5">
        <v>1726</v>
      </c>
      <c r="X5">
        <v>1838.5</v>
      </c>
      <c r="Y5">
        <v>1726</v>
      </c>
      <c r="Z5">
        <v>1866</v>
      </c>
      <c r="AA5">
        <v>1674</v>
      </c>
      <c r="AB5">
        <v>1866</v>
      </c>
      <c r="AC5" s="1">
        <f>(Table2[[#This Row],[Close Price]]/Table2[[#This Row],[Day Low]])-1</f>
        <v>2.3493626882966412E-2</v>
      </c>
      <c r="AD5" s="1">
        <f>(Table2[[#This Row],[Day High]]/Table2[[#This Row],[Close Price]])-1</f>
        <v>4.0729104752200707E-2</v>
      </c>
      <c r="AE5" s="1">
        <f>(Table2[[#This Row],[Close Price]]/Table2[[#This Row],[Current Week Low]])-1</f>
        <v>2.3493626882966412E-2</v>
      </c>
      <c r="AF5" s="1">
        <f>(Table2[[#This Row],[Current Week High]]/Table2[[#This Row],[Close Price]])-1</f>
        <v>5.6296170501825671E-2</v>
      </c>
      <c r="AG5" s="1">
        <f>(Table2[[#This Row],[Close Price]]/Table2[[#This Row],[Current Month Low]])-1</f>
        <v>5.5286738351254527E-2</v>
      </c>
      <c r="AH5" s="1">
        <f>(Table2[[#This Row],[Current Month High]]/Table2[[#This Row],[Close Price]])-1</f>
        <v>5.6296170501825671E-2</v>
      </c>
      <c r="AI5">
        <v>11.460190767314799</v>
      </c>
      <c r="AJ5">
        <v>372.59229534510399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0.15</v>
      </c>
      <c r="AM5" t="s">
        <v>3160</v>
      </c>
      <c r="AN5">
        <v>4.66</v>
      </c>
      <c r="AO5" t="s">
        <v>3160</v>
      </c>
      <c r="AP5">
        <v>0.24998340054814</v>
      </c>
      <c r="AQ5">
        <f>(Table2[[#This Row],[Sharpe Ratio]]-AVERAGE(Table2[Sharpe Ratio]))/_xlfn.STDEV.P(Table2[Sharpe Ratio])</f>
        <v>2.2756530169647635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12.494444966304593</v>
      </c>
      <c r="AS5">
        <f>_xlfn.RANK.AVG(Table2[[#This Row],[1Y Return vs Nifty Z-Score]],Table2[1Y Return vs Nifty Z-Score])</f>
        <v>1</v>
      </c>
      <c r="AT5">
        <f>_xlfn.RANK.AVG(Table2[[#This Row],[6M Return vs Nifty Z-Score]],Table2[6M Return vs Nifty Z-Score])</f>
        <v>48</v>
      </c>
      <c r="AU5">
        <f>_xlfn.RANK.AVG(Table2[[#This Row],[Sharpe Ratio Z-Score]],Table2[Sharpe Ratio Z-Score])</f>
        <v>6</v>
      </c>
      <c r="AV5">
        <f>(Table2[[#This Row],[Rank 1Y]]+Table2[[#This Row],[Rank 6M]]+Table2[[#This Row],[Rank Sharpe]])/3</f>
        <v>18.333333333333332</v>
      </c>
    </row>
    <row r="6" spans="1:48" x14ac:dyDescent="0.3">
      <c r="A6" t="s">
        <v>1073</v>
      </c>
      <c r="B6" t="s">
        <v>1074</v>
      </c>
      <c r="C6" t="s">
        <v>3126</v>
      </c>
      <c r="D6" t="s">
        <v>1016</v>
      </c>
      <c r="E6">
        <v>11824.3303838185</v>
      </c>
      <c r="F6">
        <v>924.5</v>
      </c>
      <c r="G6">
        <v>125.46958489817899</v>
      </c>
      <c r="H6">
        <f>(Table2[[#This Row],[1Y Return vs Nifty]]-AVERAGE(Table2[1Y Return vs Nifty]))/_xlfn.STDEV.P(Table2[1Y Return vs Nifty])</f>
        <v>2.2359978294597567</v>
      </c>
      <c r="I6">
        <v>17.073701459681601</v>
      </c>
      <c r="J6">
        <f>(Table2[[#This Row],[1M Return vs Nifty]]-AVERAGE(Table2[1M Return vs Nifty]))/_xlfn.STDEV.P(Table2[1M Return vs Nifty])</f>
        <v>2.0691966003748514</v>
      </c>
      <c r="K6">
        <v>104.530451336707</v>
      </c>
      <c r="L6">
        <f>(Table2[[#This Row],[6M Return vs Nifty]]-AVERAGE(Table2[6M Return vs Nifty]))/_xlfn.STDEV.P(Table2[6M Return vs Nifty])</f>
        <v>3.5439771703069352</v>
      </c>
      <c r="M6">
        <v>4.66179254967743</v>
      </c>
      <c r="N6">
        <f>(Table2[[#This Row],[1W Return vs Nifty]]-AVERAGE(Table2[1W Return vs Nifty]))/_xlfn.STDEV.P(Table2[1W Return vs Nifty])</f>
        <v>1.6482266337751119</v>
      </c>
      <c r="O6">
        <v>862.42</v>
      </c>
      <c r="P6">
        <v>794.864023809321</v>
      </c>
      <c r="Q6">
        <v>606.16951913783305</v>
      </c>
      <c r="R6">
        <v>68.311946885722605</v>
      </c>
      <c r="S6" s="1">
        <f>(Table2[[#This Row],[Close Price]]-Table2[[#This Row],[20D EMA]])/Table2[[#This Row],[20D EMA]]</f>
        <v>7.1983488323554695E-2</v>
      </c>
      <c r="T6" s="1">
        <f>(Table2[[#This Row],[Close Price]]-Table2[[#This Row],[50D EMA]])/Table2[[#This Row],[50D EMA]]</f>
        <v>0.16309201612800284</v>
      </c>
      <c r="U6" s="1">
        <f>(Table2[[#This Row],[Close Price]]-Table2[[#This Row],[200D EMA]])/Table2[[#This Row],[200D EMA]]</f>
        <v>0.52515092034804833</v>
      </c>
      <c r="V6">
        <v>0.74327010463492504</v>
      </c>
      <c r="W6">
        <v>867.3</v>
      </c>
      <c r="X6">
        <v>933</v>
      </c>
      <c r="Y6">
        <v>843.6</v>
      </c>
      <c r="Z6">
        <v>933</v>
      </c>
      <c r="AA6">
        <v>843.6</v>
      </c>
      <c r="AB6">
        <v>950</v>
      </c>
      <c r="AC6" s="1">
        <f>(Table2[[#This Row],[Close Price]]/Table2[[#This Row],[Day Low]])-1</f>
        <v>6.5951804450593787E-2</v>
      </c>
      <c r="AD6" s="1">
        <f>(Table2[[#This Row],[Day High]]/Table2[[#This Row],[Close Price]])-1</f>
        <v>9.1941590048674193E-3</v>
      </c>
      <c r="AE6" s="1">
        <f>(Table2[[#This Row],[Close Price]]/Table2[[#This Row],[Current Week Low]])-1</f>
        <v>9.5898530109056468E-2</v>
      </c>
      <c r="AF6" s="1">
        <f>(Table2[[#This Row],[Current Week High]]/Table2[[#This Row],[Close Price]])-1</f>
        <v>9.1941590048674193E-3</v>
      </c>
      <c r="AG6" s="1">
        <f>(Table2[[#This Row],[Close Price]]/Table2[[#This Row],[Current Month Low]])-1</f>
        <v>9.5898530109056468E-2</v>
      </c>
      <c r="AH6" s="1">
        <f>(Table2[[#This Row],[Current Month High]]/Table2[[#This Row],[Close Price]])-1</f>
        <v>2.758247701460248E-2</v>
      </c>
      <c r="AI6">
        <v>2.75824770146024</v>
      </c>
      <c r="AJ6">
        <v>175.18976038100899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0.38</v>
      </c>
      <c r="AM6" t="s">
        <v>3160</v>
      </c>
      <c r="AN6">
        <v>11.88</v>
      </c>
      <c r="AO6" t="s">
        <v>3160</v>
      </c>
      <c r="AP6">
        <v>0.20793181858401699</v>
      </c>
      <c r="AQ6">
        <f>(Table2[[#This Row],[Sharpe Ratio]]-AVERAGE(Table2[Sharpe Ratio]))/_xlfn.STDEV.P(Table2[Sharpe Ratio])</f>
        <v>1.7779345377931433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11.275332771709797</v>
      </c>
      <c r="AS6">
        <f>_xlfn.RANK.AVG(Table2[[#This Row],[1Y Return vs Nifty Z-Score]],Table2[1Y Return vs Nifty Z-Score])</f>
        <v>28</v>
      </c>
      <c r="AT6">
        <f>_xlfn.RANK.AVG(Table2[[#This Row],[6M Return vs Nifty Z-Score]],Table2[6M Return vs Nifty Z-Score])</f>
        <v>10</v>
      </c>
      <c r="AU6">
        <f>_xlfn.RANK.AVG(Table2[[#This Row],[Sharpe Ratio Z-Score]],Table2[Sharpe Ratio Z-Score])</f>
        <v>22</v>
      </c>
      <c r="AV6">
        <f>(Table2[[#This Row],[Rank 1Y]]+Table2[[#This Row],[Rank 6M]]+Table2[[#This Row],[Rank Sharpe]])/3</f>
        <v>20</v>
      </c>
    </row>
    <row r="7" spans="1:48" x14ac:dyDescent="0.3">
      <c r="A7" t="s">
        <v>919</v>
      </c>
      <c r="B7" t="s">
        <v>920</v>
      </c>
      <c r="C7" t="s">
        <v>3119</v>
      </c>
      <c r="D7" t="s">
        <v>131</v>
      </c>
      <c r="E7">
        <v>15887.6726813267</v>
      </c>
      <c r="F7">
        <v>1766.95</v>
      </c>
      <c r="G7">
        <v>117.34348591598599</v>
      </c>
      <c r="H7">
        <f>(Table2[[#This Row],[1Y Return vs Nifty]]-AVERAGE(Table2[1Y Return vs Nifty]))/_xlfn.STDEV.P(Table2[1Y Return vs Nifty])</f>
        <v>2.0725096994945131</v>
      </c>
      <c r="I7">
        <v>-0.74702770855964296</v>
      </c>
      <c r="J7">
        <f>(Table2[[#This Row],[1M Return vs Nifty]]-AVERAGE(Table2[1M Return vs Nifty]))/_xlfn.STDEV.P(Table2[1M Return vs Nifty])</f>
        <v>0.17796906096568774</v>
      </c>
      <c r="K7">
        <v>78.774181640087093</v>
      </c>
      <c r="L7">
        <f>(Table2[[#This Row],[6M Return vs Nifty]]-AVERAGE(Table2[6M Return vs Nifty]))/_xlfn.STDEV.P(Table2[6M Return vs Nifty])</f>
        <v>2.6431548673099652</v>
      </c>
      <c r="M7">
        <v>-3.2584718129627999</v>
      </c>
      <c r="N7">
        <f>(Table2[[#This Row],[1W Return vs Nifty]]-AVERAGE(Table2[1W Return vs Nifty]))/_xlfn.STDEV.P(Table2[1W Return vs Nifty])</f>
        <v>-3.3601363074356699E-3</v>
      </c>
      <c r="O7">
        <v>1802.69</v>
      </c>
      <c r="P7">
        <v>1755.5066386897499</v>
      </c>
      <c r="Q7">
        <v>1376.4450864561099</v>
      </c>
      <c r="R7">
        <v>43.942970291347201</v>
      </c>
      <c r="S7" s="1">
        <f>(Table2[[#This Row],[Close Price]]-Table2[[#This Row],[20D EMA]])/Table2[[#This Row],[20D EMA]]</f>
        <v>-1.9825926809379321E-2</v>
      </c>
      <c r="T7" s="1">
        <f>(Table2[[#This Row],[Close Price]]-Table2[[#This Row],[50D EMA]])/Table2[[#This Row],[50D EMA]]</f>
        <v>6.5185519997754291E-3</v>
      </c>
      <c r="U7" s="1">
        <f>(Table2[[#This Row],[Close Price]]-Table2[[#This Row],[200D EMA]])/Table2[[#This Row],[200D EMA]]</f>
        <v>0.28370540705645647</v>
      </c>
      <c r="V7">
        <v>0.79634394410967302</v>
      </c>
      <c r="W7">
        <v>1682.1</v>
      </c>
      <c r="X7">
        <v>1794.45</v>
      </c>
      <c r="Y7">
        <v>1657.1</v>
      </c>
      <c r="Z7">
        <v>1862.95</v>
      </c>
      <c r="AA7">
        <v>1657.1</v>
      </c>
      <c r="AB7">
        <v>1938.6</v>
      </c>
      <c r="AC7" s="1">
        <f>(Table2[[#This Row],[Close Price]]/Table2[[#This Row],[Day Low]])-1</f>
        <v>5.0442898757505628E-2</v>
      </c>
      <c r="AD7" s="1">
        <f>(Table2[[#This Row],[Day High]]/Table2[[#This Row],[Close Price]])-1</f>
        <v>1.5563541696143046E-2</v>
      </c>
      <c r="AE7" s="1">
        <f>(Table2[[#This Row],[Close Price]]/Table2[[#This Row],[Current Week Low]])-1</f>
        <v>6.6290507513125485E-2</v>
      </c>
      <c r="AF7" s="1">
        <f>(Table2[[#This Row],[Current Week High]]/Table2[[#This Row],[Close Price]])-1</f>
        <v>5.4330909193808452E-2</v>
      </c>
      <c r="AG7" s="1">
        <f>(Table2[[#This Row],[Close Price]]/Table2[[#This Row],[Current Month Low]])-1</f>
        <v>6.6290507513125485E-2</v>
      </c>
      <c r="AH7" s="1">
        <f>(Table2[[#This Row],[Current Month High]]/Table2[[#This Row],[Close Price]])-1</f>
        <v>9.7144797532471072E-2</v>
      </c>
      <c r="AI7">
        <v>13.059226350490899</v>
      </c>
      <c r="AJ7">
        <v>156.805464719133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-0.03</v>
      </c>
      <c r="AM7" t="s">
        <v>3161</v>
      </c>
      <c r="AN7">
        <v>0.34</v>
      </c>
      <c r="AO7" t="s">
        <v>3160</v>
      </c>
      <c r="AP7">
        <v>0.20781250453573</v>
      </c>
      <c r="AQ7">
        <f>(Table2[[#This Row],[Sharpe Ratio]]-AVERAGE(Table2[Sharpe Ratio]))/_xlfn.STDEV.P(Table2[Sharpe Ratio])</f>
        <v>1.7765223481944765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6.6667958396572073</v>
      </c>
      <c r="AS7">
        <f>_xlfn.RANK.AVG(Table2[[#This Row],[1Y Return vs Nifty Z-Score]],Table2[1Y Return vs Nifty Z-Score])</f>
        <v>31</v>
      </c>
      <c r="AT7">
        <f>_xlfn.RANK.AVG(Table2[[#This Row],[6M Return vs Nifty Z-Score]],Table2[6M Return vs Nifty Z-Score])</f>
        <v>15</v>
      </c>
      <c r="AU7">
        <f>_xlfn.RANK.AVG(Table2[[#This Row],[Sharpe Ratio Z-Score]],Table2[Sharpe Ratio Z-Score])</f>
        <v>23</v>
      </c>
      <c r="AV7">
        <f>(Table2[[#This Row],[Rank 1Y]]+Table2[[#This Row],[Rank 6M]]+Table2[[#This Row],[Rank Sharpe]])/3</f>
        <v>23</v>
      </c>
    </row>
    <row r="8" spans="1:48" x14ac:dyDescent="0.3">
      <c r="A8" t="s">
        <v>989</v>
      </c>
      <c r="B8" t="s">
        <v>990</v>
      </c>
      <c r="C8" t="s">
        <v>3113</v>
      </c>
      <c r="D8" t="s">
        <v>51</v>
      </c>
      <c r="E8">
        <v>13971.0382891799</v>
      </c>
      <c r="F8">
        <v>308.3</v>
      </c>
      <c r="G8">
        <v>110.078563571088</v>
      </c>
      <c r="H8">
        <f>(Table2[[#This Row],[1Y Return vs Nifty]]-AVERAGE(Table2[1Y Return vs Nifty]))/_xlfn.STDEV.P(Table2[1Y Return vs Nifty])</f>
        <v>1.9263474916364998</v>
      </c>
      <c r="I8">
        <v>9.1323056338947506</v>
      </c>
      <c r="J8">
        <f>(Table2[[#This Row],[1M Return vs Nifty]]-AVERAGE(Table2[1M Return vs Nifty]))/_xlfn.STDEV.P(Table2[1M Return vs Nifty])</f>
        <v>1.2264147845868212</v>
      </c>
      <c r="K8">
        <v>81.100512303775702</v>
      </c>
      <c r="L8">
        <f>(Table2[[#This Row],[6M Return vs Nifty]]-AVERAGE(Table2[6M Return vs Nifty]))/_xlfn.STDEV.P(Table2[6M Return vs Nifty])</f>
        <v>2.7245179905681232</v>
      </c>
      <c r="M8">
        <v>4.62166894720185</v>
      </c>
      <c r="N8">
        <f>(Table2[[#This Row],[1W Return vs Nifty]]-AVERAGE(Table2[1W Return vs Nifty]))/_xlfn.STDEV.P(Table2[1W Return vs Nifty])</f>
        <v>1.6398597904498684</v>
      </c>
      <c r="O8">
        <v>291.73</v>
      </c>
      <c r="P8">
        <v>277.91356923424001</v>
      </c>
      <c r="Q8">
        <v>214.94241653501501</v>
      </c>
      <c r="R8">
        <v>67.870863261768505</v>
      </c>
      <c r="S8" s="1">
        <f>(Table2[[#This Row],[Close Price]]-Table2[[#This Row],[20D EMA]])/Table2[[#This Row],[20D EMA]]</f>
        <v>5.6799095053645464E-2</v>
      </c>
      <c r="T8" s="1">
        <f>(Table2[[#This Row],[Close Price]]-Table2[[#This Row],[50D EMA]])/Table2[[#This Row],[50D EMA]]</f>
        <v>0.10933770110429092</v>
      </c>
      <c r="U8" s="1">
        <f>(Table2[[#This Row],[Close Price]]-Table2[[#This Row],[200D EMA]])/Table2[[#This Row],[200D EMA]]</f>
        <v>0.43433764712409223</v>
      </c>
      <c r="V8">
        <v>0.73622780404306298</v>
      </c>
      <c r="W8">
        <v>304.55</v>
      </c>
      <c r="X8">
        <v>325</v>
      </c>
      <c r="Y8">
        <v>284.39999999999998</v>
      </c>
      <c r="Z8">
        <v>325</v>
      </c>
      <c r="AA8">
        <v>282</v>
      </c>
      <c r="AB8">
        <v>325</v>
      </c>
      <c r="AC8" s="1">
        <f>(Table2[[#This Row],[Close Price]]/Table2[[#This Row],[Day Low]])-1</f>
        <v>1.2313249055984299E-2</v>
      </c>
      <c r="AD8" s="1">
        <f>(Table2[[#This Row],[Day High]]/Table2[[#This Row],[Close Price]])-1</f>
        <v>5.4168018164125753E-2</v>
      </c>
      <c r="AE8" s="1">
        <f>(Table2[[#This Row],[Close Price]]/Table2[[#This Row],[Current Week Low]])-1</f>
        <v>8.403656821378358E-2</v>
      </c>
      <c r="AF8" s="1">
        <f>(Table2[[#This Row],[Current Week High]]/Table2[[#This Row],[Close Price]])-1</f>
        <v>5.4168018164125753E-2</v>
      </c>
      <c r="AG8" s="1">
        <f>(Table2[[#This Row],[Close Price]]/Table2[[#This Row],[Current Month Low]])-1</f>
        <v>9.3262411347517782E-2</v>
      </c>
      <c r="AH8" s="1">
        <f>(Table2[[#This Row],[Current Month High]]/Table2[[#This Row],[Close Price]])-1</f>
        <v>5.4168018164125753E-2</v>
      </c>
      <c r="AI8">
        <v>6.6493674991890899</v>
      </c>
      <c r="AJ8">
        <v>137.15384615384599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0.36</v>
      </c>
      <c r="AM8" t="s">
        <v>3160</v>
      </c>
      <c r="AN8">
        <v>12.95</v>
      </c>
      <c r="AO8" t="s">
        <v>3160</v>
      </c>
      <c r="AP8">
        <v>0.20949284917474401</v>
      </c>
      <c r="AQ8">
        <f>(Table2[[#This Row],[Sharpe Ratio]]-AVERAGE(Table2[Sharpe Ratio]))/_xlfn.STDEV.P(Table2[Sharpe Ratio])</f>
        <v>1.7964107457089333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9.3135508029502461</v>
      </c>
      <c r="AS8">
        <f>_xlfn.RANK.AVG(Table2[[#This Row],[1Y Return vs Nifty Z-Score]],Table2[1Y Return vs Nifty Z-Score])</f>
        <v>37</v>
      </c>
      <c r="AT8">
        <f>_xlfn.RANK.AVG(Table2[[#This Row],[6M Return vs Nifty Z-Score]],Table2[6M Return vs Nifty Z-Score])</f>
        <v>13</v>
      </c>
      <c r="AU8">
        <f>_xlfn.RANK.AVG(Table2[[#This Row],[Sharpe Ratio Z-Score]],Table2[Sharpe Ratio Z-Score])</f>
        <v>20</v>
      </c>
      <c r="AV8">
        <f>(Table2[[#This Row],[Rank 1Y]]+Table2[[#This Row],[Rank 6M]]+Table2[[#This Row],[Rank Sharpe]])/3</f>
        <v>23.333333333333332</v>
      </c>
    </row>
    <row r="9" spans="1:48" x14ac:dyDescent="0.3">
      <c r="A9" t="s">
        <v>1138</v>
      </c>
      <c r="B9" t="s">
        <v>1139</v>
      </c>
      <c r="C9" t="s">
        <v>3109</v>
      </c>
      <c r="D9" t="s">
        <v>502</v>
      </c>
      <c r="E9">
        <v>10508.8847516692</v>
      </c>
      <c r="F9">
        <v>526.79999999999995</v>
      </c>
      <c r="G9">
        <v>116.909497697521</v>
      </c>
      <c r="H9">
        <f>(Table2[[#This Row],[1Y Return vs Nifty]]-AVERAGE(Table2[1Y Return vs Nifty]))/_xlfn.STDEV.P(Table2[1Y Return vs Nifty])</f>
        <v>2.0637783362143871</v>
      </c>
      <c r="I9">
        <v>15.360406937552201</v>
      </c>
      <c r="J9">
        <f>(Table2[[#This Row],[1M Return vs Nifty]]-AVERAGE(Table2[1M Return vs Nifty]))/_xlfn.STDEV.P(Table2[1M Return vs Nifty])</f>
        <v>1.887372963823297</v>
      </c>
      <c r="K9">
        <v>53.645845256219502</v>
      </c>
      <c r="L9">
        <f>(Table2[[#This Row],[6M Return vs Nifty]]-AVERAGE(Table2[6M Return vs Nifty]))/_xlfn.STDEV.P(Table2[6M Return vs Nifty])</f>
        <v>1.7642944531883977</v>
      </c>
      <c r="M9">
        <v>0.76412838495900604</v>
      </c>
      <c r="N9">
        <f>(Table2[[#This Row],[1W Return vs Nifty]]-AVERAGE(Table2[1W Return vs Nifty]))/_xlfn.STDEV.P(Table2[1W Return vs Nifty])</f>
        <v>0.83545949950638909</v>
      </c>
      <c r="O9">
        <v>507.22</v>
      </c>
      <c r="P9">
        <v>481.12306071200697</v>
      </c>
      <c r="Q9">
        <v>387.56455032477101</v>
      </c>
      <c r="R9">
        <v>60.825543778243798</v>
      </c>
      <c r="S9" s="1">
        <f>(Table2[[#This Row],[Close Price]]-Table2[[#This Row],[20D EMA]])/Table2[[#This Row],[20D EMA]]</f>
        <v>3.8602578762666942E-2</v>
      </c>
      <c r="T9" s="1">
        <f>(Table2[[#This Row],[Close Price]]-Table2[[#This Row],[50D EMA]])/Table2[[#This Row],[50D EMA]]</f>
        <v>9.4938162432697246E-2</v>
      </c>
      <c r="U9" s="1">
        <f>(Table2[[#This Row],[Close Price]]-Table2[[#This Row],[200D EMA]])/Table2[[#This Row],[200D EMA]]</f>
        <v>0.35925744384658648</v>
      </c>
      <c r="V9">
        <v>1.1017069741193399</v>
      </c>
      <c r="W9">
        <v>508.05</v>
      </c>
      <c r="X9">
        <v>532.5</v>
      </c>
      <c r="Y9">
        <v>503.25</v>
      </c>
      <c r="Z9">
        <v>534.1</v>
      </c>
      <c r="AA9">
        <v>503.25</v>
      </c>
      <c r="AB9">
        <v>539.9</v>
      </c>
      <c r="AC9" s="1">
        <f>(Table2[[#This Row],[Close Price]]/Table2[[#This Row],[Day Low]])-1</f>
        <v>3.6905816356657795E-2</v>
      </c>
      <c r="AD9" s="1">
        <f>(Table2[[#This Row],[Day High]]/Table2[[#This Row],[Close Price]])-1</f>
        <v>1.0820045558086688E-2</v>
      </c>
      <c r="AE9" s="1">
        <f>(Table2[[#This Row],[Close Price]]/Table2[[#This Row],[Current Week Low]])-1</f>
        <v>4.6795827123695899E-2</v>
      </c>
      <c r="AF9" s="1">
        <f>(Table2[[#This Row],[Current Week High]]/Table2[[#This Row],[Close Price]])-1</f>
        <v>1.3857251328777576E-2</v>
      </c>
      <c r="AG9" s="1">
        <f>(Table2[[#This Row],[Close Price]]/Table2[[#This Row],[Current Month Low]])-1</f>
        <v>4.6795827123695899E-2</v>
      </c>
      <c r="AH9" s="1">
        <f>(Table2[[#This Row],[Current Month High]]/Table2[[#This Row],[Close Price]])-1</f>
        <v>2.4867122247532292E-2</v>
      </c>
      <c r="AI9">
        <v>2.4867122247532198</v>
      </c>
      <c r="AJ9">
        <v>145.13727315030201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0.24</v>
      </c>
      <c r="AM9" t="s">
        <v>3160</v>
      </c>
      <c r="AN9">
        <v>9.1</v>
      </c>
      <c r="AO9" t="s">
        <v>3160</v>
      </c>
      <c r="AP9">
        <v>0.34882360014083302</v>
      </c>
      <c r="AQ9">
        <f>(Table2[[#This Row],[Sharpe Ratio]]-AVERAGE(Table2[Sharpe Ratio]))/_xlfn.STDEV.P(Table2[Sharpe Ratio])</f>
        <v>3.4455161118720072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9.9964213646044779</v>
      </c>
      <c r="AS9">
        <f>_xlfn.RANK.AVG(Table2[[#This Row],[1Y Return vs Nifty Z-Score]],Table2[1Y Return vs Nifty Z-Score])</f>
        <v>32</v>
      </c>
      <c r="AT9">
        <f>_xlfn.RANK.AVG(Table2[[#This Row],[6M Return vs Nifty Z-Score]],Table2[6M Return vs Nifty Z-Score])</f>
        <v>44</v>
      </c>
      <c r="AU9">
        <f>_xlfn.RANK.AVG(Table2[[#This Row],[Sharpe Ratio Z-Score]],Table2[Sharpe Ratio Z-Score])</f>
        <v>1</v>
      </c>
      <c r="AV9">
        <f>(Table2[[#This Row],[Rank 1Y]]+Table2[[#This Row],[Rank 6M]]+Table2[[#This Row],[Rank Sharpe]])/3</f>
        <v>25.666666666666668</v>
      </c>
    </row>
    <row r="10" spans="1:48" x14ac:dyDescent="0.3">
      <c r="A10" t="s">
        <v>1144</v>
      </c>
      <c r="B10" t="s">
        <v>1145</v>
      </c>
      <c r="C10" t="s">
        <v>3128</v>
      </c>
      <c r="D10" t="s">
        <v>1146</v>
      </c>
      <c r="E10">
        <v>10413.738368681101</v>
      </c>
      <c r="F10">
        <v>1673.6</v>
      </c>
      <c r="G10">
        <v>171.556530881139</v>
      </c>
      <c r="H10">
        <f>(Table2[[#This Row],[1Y Return vs Nifty]]-AVERAGE(Table2[1Y Return vs Nifty]))/_xlfn.STDEV.P(Table2[1Y Return vs Nifty])</f>
        <v>3.1632162439873537</v>
      </c>
      <c r="I10">
        <v>5.3780941331613796</v>
      </c>
      <c r="J10">
        <f>(Table2[[#This Row],[1M Return vs Nifty]]-AVERAGE(Table2[1M Return vs Nifty]))/_xlfn.STDEV.P(Table2[1M Return vs Nifty])</f>
        <v>0.82799852945362717</v>
      </c>
      <c r="K10">
        <v>66.520318811369094</v>
      </c>
      <c r="L10">
        <f>(Table2[[#This Row],[6M Return vs Nifty]]-AVERAGE(Table2[6M Return vs Nifty]))/_xlfn.STDEV.P(Table2[6M Return vs Nifty])</f>
        <v>2.2145775514176975</v>
      </c>
      <c r="M10">
        <v>-1.23507727653725</v>
      </c>
      <c r="N10">
        <f>(Table2[[#This Row],[1W Return vs Nifty]]-AVERAGE(Table2[1W Return vs Nifty]))/_xlfn.STDEV.P(Table2[1W Return vs Nifty])</f>
        <v>0.41857169500630476</v>
      </c>
      <c r="O10">
        <v>1692.31</v>
      </c>
      <c r="P10">
        <v>1590.9503069125701</v>
      </c>
      <c r="Q10">
        <v>1212.63860388066</v>
      </c>
      <c r="R10">
        <v>44.5294286485002</v>
      </c>
      <c r="S10" s="1">
        <f>(Table2[[#This Row],[Close Price]]-Table2[[#This Row],[20D EMA]])/Table2[[#This Row],[20D EMA]]</f>
        <v>-1.1055894014690001E-2</v>
      </c>
      <c r="T10" s="1">
        <f>(Table2[[#This Row],[Close Price]]-Table2[[#This Row],[50D EMA]])/Table2[[#This Row],[50D EMA]]</f>
        <v>5.194988977865779E-2</v>
      </c>
      <c r="U10" s="1">
        <f>(Table2[[#This Row],[Close Price]]-Table2[[#This Row],[200D EMA]])/Table2[[#This Row],[200D EMA]]</f>
        <v>0.3801308936101665</v>
      </c>
      <c r="V10">
        <v>0.58188706695963799</v>
      </c>
      <c r="W10">
        <v>1645.7</v>
      </c>
      <c r="X10">
        <v>1715.95</v>
      </c>
      <c r="Y10">
        <v>1645.7</v>
      </c>
      <c r="Z10">
        <v>1822.65</v>
      </c>
      <c r="AA10">
        <v>1645.7</v>
      </c>
      <c r="AB10">
        <v>1822.65</v>
      </c>
      <c r="AC10" s="1">
        <f>(Table2[[#This Row],[Close Price]]/Table2[[#This Row],[Day Low]])-1</f>
        <v>1.6953272163820809E-2</v>
      </c>
      <c r="AD10" s="1">
        <f>(Table2[[#This Row],[Day High]]/Table2[[#This Row],[Close Price]])-1</f>
        <v>2.5304732313575551E-2</v>
      </c>
      <c r="AE10" s="1">
        <f>(Table2[[#This Row],[Close Price]]/Table2[[#This Row],[Current Week Low]])-1</f>
        <v>1.6953272163820809E-2</v>
      </c>
      <c r="AF10" s="1">
        <f>(Table2[[#This Row],[Current Week High]]/Table2[[#This Row],[Close Price]])-1</f>
        <v>8.905951242829846E-2</v>
      </c>
      <c r="AG10" s="1">
        <f>(Table2[[#This Row],[Close Price]]/Table2[[#This Row],[Current Month Low]])-1</f>
        <v>1.6953272163820809E-2</v>
      </c>
      <c r="AH10" s="1">
        <f>(Table2[[#This Row],[Current Month High]]/Table2[[#This Row],[Close Price]])-1</f>
        <v>8.905951242829846E-2</v>
      </c>
      <c r="AI10">
        <v>13.8653202676864</v>
      </c>
      <c r="AJ10">
        <v>195.401994528285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</v>
      </c>
      <c r="AM10">
        <v>0</v>
      </c>
      <c r="AN10">
        <v>-1.51</v>
      </c>
      <c r="AO10" t="s">
        <v>3161</v>
      </c>
      <c r="AP10">
        <v>0.18328976563659899</v>
      </c>
      <c r="AQ10">
        <f>(Table2[[#This Row],[Sharpe Ratio]]-AVERAGE(Table2[Sharpe Ratio]))/_xlfn.STDEV.P(Table2[Sharpe Ratio])</f>
        <v>1.4862735694348219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8.1106375892998059</v>
      </c>
      <c r="AS10">
        <f>_xlfn.RANK.AVG(Table2[[#This Row],[1Y Return vs Nifty Z-Score]],Table2[1Y Return vs Nifty Z-Score])</f>
        <v>9</v>
      </c>
      <c r="AT10">
        <f>_xlfn.RANK.AVG(Table2[[#This Row],[6M Return vs Nifty Z-Score]],Table2[6M Return vs Nifty Z-Score])</f>
        <v>22</v>
      </c>
      <c r="AU10">
        <f>_xlfn.RANK.AVG(Table2[[#This Row],[Sharpe Ratio Z-Score]],Table2[Sharpe Ratio Z-Score])</f>
        <v>48</v>
      </c>
      <c r="AV10">
        <f>(Table2[[#This Row],[Rank 1Y]]+Table2[[#This Row],[Rank 6M]]+Table2[[#This Row],[Rank Sharpe]])/3</f>
        <v>26.333333333333332</v>
      </c>
    </row>
    <row r="11" spans="1:48" x14ac:dyDescent="0.3">
      <c r="A11" t="s">
        <v>585</v>
      </c>
      <c r="B11" t="s">
        <v>586</v>
      </c>
      <c r="C11" t="s">
        <v>3111</v>
      </c>
      <c r="D11" t="s">
        <v>37</v>
      </c>
      <c r="E11">
        <v>31812.8695877559</v>
      </c>
      <c r="F11">
        <v>6114.6</v>
      </c>
      <c r="G11">
        <v>170.87029981896799</v>
      </c>
      <c r="H11">
        <f>(Table2[[#This Row],[1Y Return vs Nifty]]-AVERAGE(Table2[1Y Return vs Nifty]))/_xlfn.STDEV.P(Table2[1Y Return vs Nifty])</f>
        <v>3.1494100334890263</v>
      </c>
      <c r="I11">
        <v>-5.73930895738025</v>
      </c>
      <c r="J11">
        <f>(Table2[[#This Row],[1M Return vs Nifty]]-AVERAGE(Table2[1M Return vs Nifty]))/_xlfn.STDEV.P(Table2[1M Return vs Nifty])</f>
        <v>-0.35183753073492025</v>
      </c>
      <c r="K11">
        <v>66.550173158333607</v>
      </c>
      <c r="L11">
        <f>(Table2[[#This Row],[6M Return vs Nifty]]-AVERAGE(Table2[6M Return vs Nifty]))/_xlfn.STDEV.P(Table2[6M Return vs Nifty])</f>
        <v>2.2156217034592709</v>
      </c>
      <c r="M11">
        <v>-8.3701739406223705</v>
      </c>
      <c r="N11">
        <f>(Table2[[#This Row],[1W Return vs Nifty]]-AVERAGE(Table2[1W Return vs Nifty]))/_xlfn.STDEV.P(Table2[1W Return vs Nifty])</f>
        <v>-1.0692866281639606</v>
      </c>
      <c r="O11">
        <v>6621.67</v>
      </c>
      <c r="P11">
        <v>6497.4425445090801</v>
      </c>
      <c r="Q11">
        <v>4891.1429564132904</v>
      </c>
      <c r="R11">
        <v>28.222213670933201</v>
      </c>
      <c r="S11" s="1">
        <f>(Table2[[#This Row],[Close Price]]-Table2[[#This Row],[20D EMA]])/Table2[[#This Row],[20D EMA]]</f>
        <v>-7.657735888378607E-2</v>
      </c>
      <c r="T11" s="1">
        <f>(Table2[[#This Row],[Close Price]]-Table2[[#This Row],[50D EMA]])/Table2[[#This Row],[50D EMA]]</f>
        <v>-5.8922036152919265E-2</v>
      </c>
      <c r="U11" s="1">
        <f>(Table2[[#This Row],[Close Price]]-Table2[[#This Row],[200D EMA]])/Table2[[#This Row],[200D EMA]]</f>
        <v>0.25013724900076928</v>
      </c>
      <c r="V11">
        <v>0.32036359450303997</v>
      </c>
      <c r="W11">
        <v>6091</v>
      </c>
      <c r="X11">
        <v>6323.15</v>
      </c>
      <c r="Y11">
        <v>6091</v>
      </c>
      <c r="Z11">
        <v>7410.9</v>
      </c>
      <c r="AA11">
        <v>6091</v>
      </c>
      <c r="AB11">
        <v>7410.9</v>
      </c>
      <c r="AC11" s="1">
        <f>(Table2[[#This Row],[Close Price]]/Table2[[#This Row],[Day Low]])-1</f>
        <v>3.8745690362831375E-3</v>
      </c>
      <c r="AD11" s="1">
        <f>(Table2[[#This Row],[Day High]]/Table2[[#This Row],[Close Price]])-1</f>
        <v>3.4106891701828346E-2</v>
      </c>
      <c r="AE11" s="1">
        <f>(Table2[[#This Row],[Close Price]]/Table2[[#This Row],[Current Week Low]])-1</f>
        <v>3.8745690362831375E-3</v>
      </c>
      <c r="AF11" s="1">
        <f>(Table2[[#This Row],[Current Week High]]/Table2[[#This Row],[Close Price]])-1</f>
        <v>0.21200078500637809</v>
      </c>
      <c r="AG11" s="1">
        <f>(Table2[[#This Row],[Close Price]]/Table2[[#This Row],[Current Month Low]])-1</f>
        <v>3.8745690362831375E-3</v>
      </c>
      <c r="AH11" s="1">
        <f>(Table2[[#This Row],[Current Month High]]/Table2[[#This Row],[Close Price]])-1</f>
        <v>0.21200078500637809</v>
      </c>
      <c r="AI11">
        <v>38.684460144572</v>
      </c>
      <c r="AJ11">
        <v>204.20895522388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0.19</v>
      </c>
      <c r="AM11" t="s">
        <v>3160</v>
      </c>
      <c r="AN11">
        <v>-3.87</v>
      </c>
      <c r="AO11" t="s">
        <v>3161</v>
      </c>
      <c r="AP11">
        <v>0.17427812156150599</v>
      </c>
      <c r="AQ11">
        <f>(Table2[[#This Row],[Sharpe Ratio]]-AVERAGE(Table2[Sharpe Ratio]))/_xlfn.STDEV.P(Table2[Sharpe Ratio])</f>
        <v>1.37961261699508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5.3235201950444955</v>
      </c>
      <c r="AS11">
        <f>_xlfn.RANK.AVG(Table2[[#This Row],[1Y Return vs Nifty Z-Score]],Table2[1Y Return vs Nifty Z-Score])</f>
        <v>11</v>
      </c>
      <c r="AT11">
        <f>_xlfn.RANK.AVG(Table2[[#This Row],[6M Return vs Nifty Z-Score]],Table2[6M Return vs Nifty Z-Score])</f>
        <v>21</v>
      </c>
      <c r="AU11">
        <f>_xlfn.RANK.AVG(Table2[[#This Row],[Sharpe Ratio Z-Score]],Table2[Sharpe Ratio Z-Score])</f>
        <v>58</v>
      </c>
      <c r="AV11">
        <f>(Table2[[#This Row],[Rank 1Y]]+Table2[[#This Row],[Rank 6M]]+Table2[[#This Row],[Rank Sharpe]])/3</f>
        <v>30</v>
      </c>
    </row>
    <row r="12" spans="1:48" x14ac:dyDescent="0.3">
      <c r="A12" t="s">
        <v>1174</v>
      </c>
      <c r="B12" t="s">
        <v>1175</v>
      </c>
      <c r="C12" t="s">
        <v>3119</v>
      </c>
      <c r="D12" t="s">
        <v>280</v>
      </c>
      <c r="E12">
        <v>9939.0024304267499</v>
      </c>
      <c r="F12">
        <v>4275.8</v>
      </c>
      <c r="G12">
        <v>179.75347339907</v>
      </c>
      <c r="H12">
        <f>(Table2[[#This Row],[1Y Return vs Nifty]]-AVERAGE(Table2[1Y Return vs Nifty]))/_xlfn.STDEV.P(Table2[1Y Return vs Nifty])</f>
        <v>3.3281296675902099</v>
      </c>
      <c r="I12">
        <v>13.7806691383649</v>
      </c>
      <c r="J12">
        <f>(Table2[[#This Row],[1M Return vs Nifty]]-AVERAGE(Table2[1M Return vs Nifty]))/_xlfn.STDEV.P(Table2[1M Return vs Nifty])</f>
        <v>1.7197230544024746</v>
      </c>
      <c r="K12">
        <v>149.50614444682299</v>
      </c>
      <c r="L12">
        <f>(Table2[[#This Row],[6M Return vs Nifty]]-AVERAGE(Table2[6M Return vs Nifty]))/_xlfn.STDEV.P(Table2[6M Return vs Nifty])</f>
        <v>5.1169963972199293</v>
      </c>
      <c r="M12">
        <v>7.3001694663068797</v>
      </c>
      <c r="N12">
        <f>(Table2[[#This Row],[1W Return vs Nifty]]-AVERAGE(Table2[1W Return vs Nifty]))/_xlfn.STDEV.P(Table2[1W Return vs Nifty])</f>
        <v>2.1983987253217889</v>
      </c>
      <c r="O12">
        <v>3931.99</v>
      </c>
      <c r="P12">
        <v>3681.1476252569701</v>
      </c>
      <c r="Q12">
        <v>2707.9647988428101</v>
      </c>
      <c r="R12">
        <v>63.971806348495001</v>
      </c>
      <c r="S12" s="1">
        <f>(Table2[[#This Row],[Close Price]]-Table2[[#This Row],[20D EMA]])/Table2[[#This Row],[20D EMA]]</f>
        <v>8.7439184738516737E-2</v>
      </c>
      <c r="T12" s="1">
        <f>(Table2[[#This Row],[Close Price]]-Table2[[#This Row],[50D EMA]])/Table2[[#This Row],[50D EMA]]</f>
        <v>0.16153994223513901</v>
      </c>
      <c r="U12" s="1">
        <f>(Table2[[#This Row],[Close Price]]-Table2[[#This Row],[200D EMA]])/Table2[[#This Row],[200D EMA]]</f>
        <v>0.57897178051471365</v>
      </c>
      <c r="V12">
        <v>1.0597845674198101</v>
      </c>
      <c r="W12">
        <v>3757.9</v>
      </c>
      <c r="X12">
        <v>4418</v>
      </c>
      <c r="Y12">
        <v>3712.75</v>
      </c>
      <c r="Z12">
        <v>4418</v>
      </c>
      <c r="AA12">
        <v>3712.75</v>
      </c>
      <c r="AB12">
        <v>4418</v>
      </c>
      <c r="AC12" s="1">
        <f>(Table2[[#This Row],[Close Price]]/Table2[[#This Row],[Day Low]])-1</f>
        <v>0.13781633359056933</v>
      </c>
      <c r="AD12" s="1">
        <f>(Table2[[#This Row],[Day High]]/Table2[[#This Row],[Close Price]])-1</f>
        <v>3.3256934374853886E-2</v>
      </c>
      <c r="AE12" s="1">
        <f>(Table2[[#This Row],[Close Price]]/Table2[[#This Row],[Current Week Low]])-1</f>
        <v>0.15165308733418636</v>
      </c>
      <c r="AF12" s="1">
        <f>(Table2[[#This Row],[Current Week High]]/Table2[[#This Row],[Close Price]])-1</f>
        <v>3.3256934374853886E-2</v>
      </c>
      <c r="AG12" s="1">
        <f>(Table2[[#This Row],[Close Price]]/Table2[[#This Row],[Current Month Low]])-1</f>
        <v>0.15165308733418636</v>
      </c>
      <c r="AH12" s="1">
        <f>(Table2[[#This Row],[Current Month High]]/Table2[[#This Row],[Close Price]])-1</f>
        <v>3.3256934374853886E-2</v>
      </c>
      <c r="AI12">
        <v>3.3256934374853802</v>
      </c>
      <c r="AJ12">
        <v>229.541425818882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0.46</v>
      </c>
      <c r="AM12" t="s">
        <v>3160</v>
      </c>
      <c r="AN12">
        <v>16.899999999999999</v>
      </c>
      <c r="AO12" t="s">
        <v>3160</v>
      </c>
      <c r="AP12">
        <v>0.15865200412173899</v>
      </c>
      <c r="AQ12">
        <f>(Table2[[#This Row],[Sharpe Ratio]]-AVERAGE(Table2[Sharpe Ratio]))/_xlfn.STDEV.P(Table2[Sharpe Ratio])</f>
        <v>1.1946633940594629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13.557911238593865</v>
      </c>
      <c r="AS12">
        <f>_xlfn.RANK.AVG(Table2[[#This Row],[1Y Return vs Nifty Z-Score]],Table2[1Y Return vs Nifty Z-Score])</f>
        <v>5</v>
      </c>
      <c r="AT12">
        <f>_xlfn.RANK.AVG(Table2[[#This Row],[6M Return vs Nifty Z-Score]],Table2[6M Return vs Nifty Z-Score])</f>
        <v>2</v>
      </c>
      <c r="AU12">
        <f>_xlfn.RANK.AVG(Table2[[#This Row],[Sharpe Ratio Z-Score]],Table2[Sharpe Ratio Z-Score])</f>
        <v>85</v>
      </c>
      <c r="AV12">
        <f>(Table2[[#This Row],[Rank 1Y]]+Table2[[#This Row],[Rank 6M]]+Table2[[#This Row],[Rank Sharpe]])/3</f>
        <v>30.666666666666668</v>
      </c>
    </row>
    <row r="13" spans="1:48" x14ac:dyDescent="0.3">
      <c r="A13" t="s">
        <v>292</v>
      </c>
      <c r="B13" t="s">
        <v>293</v>
      </c>
      <c r="C13" t="s">
        <v>3112</v>
      </c>
      <c r="D13" t="s">
        <v>144</v>
      </c>
      <c r="E13">
        <v>87513.219387828096</v>
      </c>
      <c r="F13">
        <v>419.5</v>
      </c>
      <c r="G13">
        <v>140.25843626320699</v>
      </c>
      <c r="H13">
        <f>(Table2[[#This Row],[1Y Return vs Nifty]]-AVERAGE(Table2[1Y Return vs Nifty]))/_xlfn.STDEV.P(Table2[1Y Return vs Nifty])</f>
        <v>2.5335331732084083</v>
      </c>
      <c r="I13">
        <v>-4.8684228825863904</v>
      </c>
      <c r="J13">
        <f>(Table2[[#This Row],[1M Return vs Nifty]]-AVERAGE(Table2[1M Return vs Nifty]))/_xlfn.STDEV.P(Table2[1M Return vs Nifty])</f>
        <v>-0.25941461622964102</v>
      </c>
      <c r="K13">
        <v>46.295363320643297</v>
      </c>
      <c r="L13">
        <f>(Table2[[#This Row],[6M Return vs Nifty]]-AVERAGE(Table2[6M Return vs Nifty]))/_xlfn.STDEV.P(Table2[6M Return vs Nifty])</f>
        <v>1.5072122691867158</v>
      </c>
      <c r="M13">
        <v>-3.2185012968926801</v>
      </c>
      <c r="N13">
        <f>(Table2[[#This Row],[1W Return vs Nifty]]-AVERAGE(Table2[1W Return vs Nifty]))/_xlfn.STDEV.P(Table2[1W Return vs Nifty])</f>
        <v>4.974784411394431E-3</v>
      </c>
      <c r="O13">
        <v>452.55</v>
      </c>
      <c r="P13">
        <v>479.142943933803</v>
      </c>
      <c r="Q13">
        <v>415.70805383246</v>
      </c>
      <c r="R13">
        <v>31.859548622542501</v>
      </c>
      <c r="S13" s="1">
        <f>(Table2[[#This Row],[Close Price]]-Table2[[#This Row],[20D EMA]])/Table2[[#This Row],[20D EMA]]</f>
        <v>-7.3030604353110179E-2</v>
      </c>
      <c r="T13" s="1">
        <f>(Table2[[#This Row],[Close Price]]-Table2[[#This Row],[50D EMA]])/Table2[[#This Row],[50D EMA]]</f>
        <v>-0.12447839353352366</v>
      </c>
      <c r="U13" s="1">
        <f>(Table2[[#This Row],[Close Price]]-Table2[[#This Row],[200D EMA]])/Table2[[#This Row],[200D EMA]]</f>
        <v>9.121656731404696E-3</v>
      </c>
      <c r="V13">
        <v>0.53426793939415795</v>
      </c>
      <c r="W13">
        <v>416.1</v>
      </c>
      <c r="X13">
        <v>428.45</v>
      </c>
      <c r="Y13">
        <v>416.1</v>
      </c>
      <c r="Z13">
        <v>451.85</v>
      </c>
      <c r="AA13">
        <v>416.1</v>
      </c>
      <c r="AB13">
        <v>486.7</v>
      </c>
      <c r="AC13" s="1">
        <f>(Table2[[#This Row],[Close Price]]/Table2[[#This Row],[Day Low]])-1</f>
        <v>8.171112713289963E-3</v>
      </c>
      <c r="AD13" s="1">
        <f>(Table2[[#This Row],[Day High]]/Table2[[#This Row],[Close Price]])-1</f>
        <v>2.1334922526817568E-2</v>
      </c>
      <c r="AE13" s="1">
        <f>(Table2[[#This Row],[Close Price]]/Table2[[#This Row],[Current Week Low]])-1</f>
        <v>8.171112713289963E-3</v>
      </c>
      <c r="AF13" s="1">
        <f>(Table2[[#This Row],[Current Week High]]/Table2[[#This Row],[Close Price]])-1</f>
        <v>7.711561382598342E-2</v>
      </c>
      <c r="AG13" s="1">
        <f>(Table2[[#This Row],[Close Price]]/Table2[[#This Row],[Current Month Low]])-1</f>
        <v>8.171112713289963E-3</v>
      </c>
      <c r="AH13" s="1">
        <f>(Table2[[#This Row],[Current Month High]]/Table2[[#This Row],[Close Price]])-1</f>
        <v>0.16019070321811668</v>
      </c>
      <c r="AI13">
        <v>54.231227651966599</v>
      </c>
      <c r="AJ13">
        <v>165.33839342188401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-0.2</v>
      </c>
      <c r="AM13" t="s">
        <v>3161</v>
      </c>
      <c r="AN13">
        <v>-4.42</v>
      </c>
      <c r="AO13" t="s">
        <v>3161</v>
      </c>
      <c r="AP13">
        <v>0.201928540447986</v>
      </c>
      <c r="AQ13">
        <f>(Table2[[#This Row],[Sharpe Ratio]]-AVERAGE(Table2[Sharpe Ratio]))/_xlfn.STDEV.P(Table2[Sharpe Ratio])</f>
        <v>1.706880315232413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21</v>
      </c>
      <c r="AT13">
        <f>_xlfn.RANK.AVG(Table2[[#This Row],[6M Return vs Nifty Z-Score]],Table2[6M Return vs Nifty Z-Score])</f>
        <v>53</v>
      </c>
      <c r="AU13">
        <f>_xlfn.RANK.AVG(Table2[[#This Row],[Sharpe Ratio Z-Score]],Table2[Sharpe Ratio Z-Score])</f>
        <v>25</v>
      </c>
      <c r="AV13">
        <f>(Table2[[#This Row],[Rank 1Y]]+Table2[[#This Row],[Rank 6M]]+Table2[[#This Row],[Rank Sharpe]])/3</f>
        <v>33</v>
      </c>
    </row>
    <row r="14" spans="1:48" x14ac:dyDescent="0.3">
      <c r="A14" t="s">
        <v>1019</v>
      </c>
      <c r="B14" t="s">
        <v>1020</v>
      </c>
      <c r="C14" t="s">
        <v>3114</v>
      </c>
      <c r="D14" t="s">
        <v>120</v>
      </c>
      <c r="E14">
        <v>13026.820811272401</v>
      </c>
      <c r="F14">
        <v>897.3</v>
      </c>
      <c r="G14">
        <v>104.818602310842</v>
      </c>
      <c r="H14">
        <f>(Table2[[#This Row],[1Y Return vs Nifty]]-AVERAGE(Table2[1Y Return vs Nifty]))/_xlfn.STDEV.P(Table2[1Y Return vs Nifty])</f>
        <v>1.8205228847726573</v>
      </c>
      <c r="I14">
        <v>-6.1740361453042096</v>
      </c>
      <c r="J14">
        <f>(Table2[[#This Row],[1M Return vs Nifty]]-AVERAGE(Table2[1M Return vs Nifty]))/_xlfn.STDEV.P(Table2[1M Return vs Nifty])</f>
        <v>-0.3979730183555335</v>
      </c>
      <c r="K14">
        <v>65.535149070674194</v>
      </c>
      <c r="L14">
        <f>(Table2[[#This Row],[6M Return vs Nifty]]-AVERAGE(Table2[6M Return vs Nifty]))/_xlfn.STDEV.P(Table2[6M Return vs Nifty])</f>
        <v>2.180121363269762</v>
      </c>
      <c r="M14">
        <v>-5.78194576672706</v>
      </c>
      <c r="N14">
        <f>(Table2[[#This Row],[1W Return vs Nifty]]-AVERAGE(Table2[1W Return vs Nifty]))/_xlfn.STDEV.P(Table2[1W Return vs Nifty])</f>
        <v>-0.52957188958477575</v>
      </c>
      <c r="O14">
        <v>958.02</v>
      </c>
      <c r="P14">
        <v>976.49761488514798</v>
      </c>
      <c r="Q14">
        <v>784.41981720919</v>
      </c>
      <c r="R14">
        <v>28.636083547152701</v>
      </c>
      <c r="S14" s="1">
        <f>(Table2[[#This Row],[Close Price]]-Table2[[#This Row],[20D EMA]])/Table2[[#This Row],[20D EMA]]</f>
        <v>-6.3380722740652623E-2</v>
      </c>
      <c r="T14" s="1">
        <f>(Table2[[#This Row],[Close Price]]-Table2[[#This Row],[50D EMA]])/Table2[[#This Row],[50D EMA]]</f>
        <v>-8.1103746366511048E-2</v>
      </c>
      <c r="U14" s="1">
        <f>(Table2[[#This Row],[Close Price]]-Table2[[#This Row],[200D EMA]])/Table2[[#This Row],[200D EMA]]</f>
        <v>0.14390276777098165</v>
      </c>
      <c r="V14">
        <v>0.40357205185891898</v>
      </c>
      <c r="W14">
        <v>880.65</v>
      </c>
      <c r="X14">
        <v>935</v>
      </c>
      <c r="Y14">
        <v>880.65</v>
      </c>
      <c r="Z14">
        <v>975.45</v>
      </c>
      <c r="AA14">
        <v>880.65</v>
      </c>
      <c r="AB14">
        <v>1018.75</v>
      </c>
      <c r="AC14" s="1">
        <f>(Table2[[#This Row],[Close Price]]/Table2[[#This Row],[Day Low]])-1</f>
        <v>1.8906489524782799E-2</v>
      </c>
      <c r="AD14" s="1">
        <f>(Table2[[#This Row],[Day High]]/Table2[[#This Row],[Close Price]])-1</f>
        <v>4.20149336899589E-2</v>
      </c>
      <c r="AE14" s="1">
        <f>(Table2[[#This Row],[Close Price]]/Table2[[#This Row],[Current Week Low]])-1</f>
        <v>1.8906489524782799E-2</v>
      </c>
      <c r="AF14" s="1">
        <f>(Table2[[#This Row],[Current Week High]]/Table2[[#This Row],[Close Price]])-1</f>
        <v>8.709461718488809E-2</v>
      </c>
      <c r="AG14" s="1">
        <f>(Table2[[#This Row],[Close Price]]/Table2[[#This Row],[Current Month Low]])-1</f>
        <v>1.8906489524782799E-2</v>
      </c>
      <c r="AH14" s="1">
        <f>(Table2[[#This Row],[Current Month High]]/Table2[[#This Row],[Close Price]])-1</f>
        <v>0.13535049593224113</v>
      </c>
      <c r="AI14">
        <v>50.206174077788901</v>
      </c>
      <c r="AJ14">
        <v>139.85565356856401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0.09</v>
      </c>
      <c r="AM14" t="s">
        <v>3160</v>
      </c>
      <c r="AN14">
        <v>-4.6100000000000003</v>
      </c>
      <c r="AO14" t="s">
        <v>3161</v>
      </c>
      <c r="AP14">
        <v>0.19176293176693801</v>
      </c>
      <c r="AQ14">
        <f>(Table2[[#This Row],[Sharpe Ratio]]-AVERAGE(Table2[Sharpe Ratio]))/_xlfn.STDEV.P(Table2[Sharpe Ratio])</f>
        <v>1.5865611487168294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43</v>
      </c>
      <c r="AT14">
        <f>_xlfn.RANK.AVG(Table2[[#This Row],[6M Return vs Nifty Z-Score]],Table2[6M Return vs Nifty Z-Score])</f>
        <v>23</v>
      </c>
      <c r="AU14">
        <f>_xlfn.RANK.AVG(Table2[[#This Row],[Sharpe Ratio Z-Score]],Table2[Sharpe Ratio Z-Score])</f>
        <v>35</v>
      </c>
      <c r="AV14">
        <f>(Table2[[#This Row],[Rank 1Y]]+Table2[[#This Row],[Rank 6M]]+Table2[[#This Row],[Rank Sharpe]])/3</f>
        <v>33.666666666666664</v>
      </c>
    </row>
    <row r="15" spans="1:48" x14ac:dyDescent="0.3">
      <c r="A15" t="s">
        <v>1054</v>
      </c>
      <c r="B15" t="s">
        <v>1055</v>
      </c>
      <c r="C15" t="s">
        <v>3109</v>
      </c>
      <c r="D15" t="s">
        <v>203</v>
      </c>
      <c r="E15">
        <v>12398.590005264101</v>
      </c>
      <c r="F15">
        <v>2992.75</v>
      </c>
      <c r="G15">
        <v>107.554186080628</v>
      </c>
      <c r="H15">
        <f>(Table2[[#This Row],[1Y Return vs Nifty]]-AVERAGE(Table2[1Y Return vs Nifty]))/_xlfn.STDEV.P(Table2[1Y Return vs Nifty])</f>
        <v>1.8755598066543164</v>
      </c>
      <c r="I15">
        <v>21.383486809129501</v>
      </c>
      <c r="J15">
        <f>(Table2[[#This Row],[1M Return vs Nifty]]-AVERAGE(Table2[1M Return vs Nifty]))/_xlfn.STDEV.P(Table2[1M Return vs Nifty])</f>
        <v>2.5265732130189473</v>
      </c>
      <c r="K15">
        <v>80.575233879088401</v>
      </c>
      <c r="L15">
        <f>(Table2[[#This Row],[6M Return vs Nifty]]-AVERAGE(Table2[6M Return vs Nifty]))/_xlfn.STDEV.P(Table2[6M Return vs Nifty])</f>
        <v>2.7061464435306446</v>
      </c>
      <c r="M15">
        <v>4.2728043497439696</v>
      </c>
      <c r="N15">
        <f>(Table2[[#This Row],[1W Return vs Nifty]]-AVERAGE(Table2[1W Return vs Nifty]))/_xlfn.STDEV.P(Table2[1W Return vs Nifty])</f>
        <v>1.5671121992925023</v>
      </c>
      <c r="O15">
        <v>2863.96</v>
      </c>
      <c r="P15">
        <v>2670.3461742580398</v>
      </c>
      <c r="Q15">
        <v>2079.1352839647102</v>
      </c>
      <c r="R15">
        <v>55.7628309994193</v>
      </c>
      <c r="S15" s="1">
        <f>(Table2[[#This Row],[Close Price]]-Table2[[#This Row],[20D EMA]])/Table2[[#This Row],[20D EMA]]</f>
        <v>4.4969203480495525E-2</v>
      </c>
      <c r="T15" s="1">
        <f>(Table2[[#This Row],[Close Price]]-Table2[[#This Row],[50D EMA]])/Table2[[#This Row],[50D EMA]]</f>
        <v>0.12073484286416185</v>
      </c>
      <c r="U15" s="1">
        <f>(Table2[[#This Row],[Close Price]]-Table2[[#This Row],[200D EMA]])/Table2[[#This Row],[200D EMA]]</f>
        <v>0.43942052404262738</v>
      </c>
      <c r="V15">
        <v>2.07189473153751</v>
      </c>
      <c r="W15">
        <v>2863.45</v>
      </c>
      <c r="X15">
        <v>3046</v>
      </c>
      <c r="Y15">
        <v>2863.45</v>
      </c>
      <c r="Z15">
        <v>3050</v>
      </c>
      <c r="AA15">
        <v>2820</v>
      </c>
      <c r="AB15">
        <v>3735.2</v>
      </c>
      <c r="AC15" s="1">
        <f>(Table2[[#This Row],[Close Price]]/Table2[[#This Row],[Day Low]])-1</f>
        <v>4.5155319631912549E-2</v>
      </c>
      <c r="AD15" s="1">
        <f>(Table2[[#This Row],[Day High]]/Table2[[#This Row],[Close Price]])-1</f>
        <v>1.7792999749394411E-2</v>
      </c>
      <c r="AE15" s="1">
        <f>(Table2[[#This Row],[Close Price]]/Table2[[#This Row],[Current Week Low]])-1</f>
        <v>4.5155319631912549E-2</v>
      </c>
      <c r="AF15" s="1">
        <f>(Table2[[#This Row],[Current Week High]]/Table2[[#This Row],[Close Price]])-1</f>
        <v>1.9129563110851233E-2</v>
      </c>
      <c r="AG15" s="1">
        <f>(Table2[[#This Row],[Close Price]]/Table2[[#This Row],[Current Month Low]])-1</f>
        <v>6.1258865248226879E-2</v>
      </c>
      <c r="AH15" s="1">
        <f>(Table2[[#This Row],[Current Month High]]/Table2[[#This Row],[Close Price]])-1</f>
        <v>0.24808286692841031</v>
      </c>
      <c r="AI15">
        <v>24.808286692841001</v>
      </c>
      <c r="AJ15">
        <v>163.67841409691599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0.24</v>
      </c>
      <c r="AM15" t="s">
        <v>3160</v>
      </c>
      <c r="AN15">
        <v>14.2</v>
      </c>
      <c r="AO15" t="s">
        <v>3160</v>
      </c>
      <c r="AP15">
        <v>0.182600957521205</v>
      </c>
      <c r="AQ15">
        <f>(Table2[[#This Row],[Sharpe Ratio]]-AVERAGE(Table2[Sharpe Ratio]))/_xlfn.STDEV.P(Table2[Sharpe Ratio])</f>
        <v>1.4781209028377018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10.153512565334111</v>
      </c>
      <c r="AS15">
        <f>_xlfn.RANK.AVG(Table2[[#This Row],[1Y Return vs Nifty Z-Score]],Table2[1Y Return vs Nifty Z-Score])</f>
        <v>39</v>
      </c>
      <c r="AT15">
        <f>_xlfn.RANK.AVG(Table2[[#This Row],[6M Return vs Nifty Z-Score]],Table2[6M Return vs Nifty Z-Score])</f>
        <v>14</v>
      </c>
      <c r="AU15">
        <f>_xlfn.RANK.AVG(Table2[[#This Row],[Sharpe Ratio Z-Score]],Table2[Sharpe Ratio Z-Score])</f>
        <v>49</v>
      </c>
      <c r="AV15">
        <f>(Table2[[#This Row],[Rank 1Y]]+Table2[[#This Row],[Rank 6M]]+Table2[[#This Row],[Rank Sharpe]])/3</f>
        <v>34</v>
      </c>
    </row>
    <row r="16" spans="1:48" x14ac:dyDescent="0.3">
      <c r="A16" t="s">
        <v>115</v>
      </c>
      <c r="B16" t="s">
        <v>116</v>
      </c>
      <c r="C16" t="s">
        <v>3121</v>
      </c>
      <c r="D16" t="s">
        <v>117</v>
      </c>
      <c r="E16">
        <v>229874.02068858501</v>
      </c>
      <c r="F16">
        <v>6463</v>
      </c>
      <c r="G16">
        <v>132.10739845744601</v>
      </c>
      <c r="H16">
        <f>(Table2[[#This Row],[1Y Return vs Nifty]]-AVERAGE(Table2[1Y Return vs Nifty]))/_xlfn.STDEV.P(Table2[1Y Return vs Nifty])</f>
        <v>2.3695433016771816</v>
      </c>
      <c r="I16">
        <v>-14.884848358016701</v>
      </c>
      <c r="J16">
        <f>(Table2[[#This Row],[1M Return vs Nifty]]-AVERAGE(Table2[1M Return vs Nifty]))/_xlfn.STDEV.P(Table2[1M Return vs Nifty])</f>
        <v>-1.3224092628983484</v>
      </c>
      <c r="K16">
        <v>36.847639087105598</v>
      </c>
      <c r="L16">
        <f>(Table2[[#This Row],[6M Return vs Nifty]]-AVERAGE(Table2[6M Return vs Nifty]))/_xlfn.STDEV.P(Table2[6M Return vs Nifty])</f>
        <v>1.1767792987922256</v>
      </c>
      <c r="M16">
        <v>2.27516359392795</v>
      </c>
      <c r="N16">
        <f>(Table2[[#This Row],[1W Return vs Nifty]]-AVERAGE(Table2[1W Return vs Nifty]))/_xlfn.STDEV.P(Table2[1W Return vs Nifty])</f>
        <v>1.1505507194451781</v>
      </c>
      <c r="O16">
        <v>6953.93</v>
      </c>
      <c r="P16">
        <v>7070.6714942202498</v>
      </c>
      <c r="Q16">
        <v>5646.0656210965899</v>
      </c>
      <c r="R16">
        <v>25.686626460296299</v>
      </c>
      <c r="S16" s="1">
        <f>(Table2[[#This Row],[Close Price]]-Table2[[#This Row],[20D EMA]])/Table2[[#This Row],[20D EMA]]</f>
        <v>-7.0597489477173384E-2</v>
      </c>
      <c r="T16" s="1">
        <f>(Table2[[#This Row],[Close Price]]-Table2[[#This Row],[50D EMA]])/Table2[[#This Row],[50D EMA]]</f>
        <v>-8.5942543748069214E-2</v>
      </c>
      <c r="U16" s="1">
        <f>(Table2[[#This Row],[Close Price]]-Table2[[#This Row],[200D EMA]])/Table2[[#This Row],[200D EMA]]</f>
        <v>0.14469091111001708</v>
      </c>
      <c r="V16">
        <v>1.36186517128036</v>
      </c>
      <c r="W16">
        <v>6367.05</v>
      </c>
      <c r="X16">
        <v>6550.3</v>
      </c>
      <c r="Y16">
        <v>6212.05</v>
      </c>
      <c r="Z16">
        <v>6717.9</v>
      </c>
      <c r="AA16">
        <v>6212.05</v>
      </c>
      <c r="AB16">
        <v>7236</v>
      </c>
      <c r="AC16" s="1">
        <f>(Table2[[#This Row],[Close Price]]/Table2[[#This Row],[Day Low]])-1</f>
        <v>1.5069773285901533E-2</v>
      </c>
      <c r="AD16" s="1">
        <f>(Table2[[#This Row],[Day High]]/Table2[[#This Row],[Close Price]])-1</f>
        <v>1.3507658981896986E-2</v>
      </c>
      <c r="AE16" s="1">
        <f>(Table2[[#This Row],[Close Price]]/Table2[[#This Row],[Current Week Low]])-1</f>
        <v>4.0397292359205084E-2</v>
      </c>
      <c r="AF16" s="1">
        <f>(Table2[[#This Row],[Current Week High]]/Table2[[#This Row],[Close Price]])-1</f>
        <v>3.9439888596626949E-2</v>
      </c>
      <c r="AG16" s="1">
        <f>(Table2[[#This Row],[Close Price]]/Table2[[#This Row],[Current Month Low]])-1</f>
        <v>4.0397292359205084E-2</v>
      </c>
      <c r="AH16" s="1">
        <f>(Table2[[#This Row],[Current Month High]]/Table2[[#This Row],[Close Price]])-1</f>
        <v>0.11960389911805658</v>
      </c>
      <c r="AI16">
        <v>29.119603899118001</v>
      </c>
      <c r="AJ16">
        <v>159.41237858232299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-0.03</v>
      </c>
      <c r="AM16" t="s">
        <v>3161</v>
      </c>
      <c r="AN16">
        <v>-12.78</v>
      </c>
      <c r="AO16" t="s">
        <v>3161</v>
      </c>
      <c r="AP16">
        <v>0.246790068005868</v>
      </c>
      <c r="AQ16">
        <f>(Table2[[#This Row],[Sharpe Ratio]]-AVERAGE(Table2[Sharpe Ratio]))/_xlfn.STDEV.P(Table2[Sharpe Ratio])</f>
        <v>2.237857040162158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26</v>
      </c>
      <c r="AT16">
        <f>_xlfn.RANK.AVG(Table2[[#This Row],[6M Return vs Nifty Z-Score]],Table2[6M Return vs Nifty Z-Score])</f>
        <v>77</v>
      </c>
      <c r="AU16">
        <f>_xlfn.RANK.AVG(Table2[[#This Row],[Sharpe Ratio Z-Score]],Table2[Sharpe Ratio Z-Score])</f>
        <v>7</v>
      </c>
      <c r="AV16">
        <f>(Table2[[#This Row],[Rank 1Y]]+Table2[[#This Row],[Rank 6M]]+Table2[[#This Row],[Rank Sharpe]])/3</f>
        <v>36.666666666666664</v>
      </c>
    </row>
    <row r="17" spans="1:48" x14ac:dyDescent="0.3">
      <c r="A17" t="s">
        <v>975</v>
      </c>
      <c r="B17" t="s">
        <v>976</v>
      </c>
      <c r="C17" t="s">
        <v>3116</v>
      </c>
      <c r="D17" t="s">
        <v>977</v>
      </c>
      <c r="E17">
        <v>14283.3251323038</v>
      </c>
      <c r="F17">
        <v>2098.1999999999998</v>
      </c>
      <c r="G17">
        <v>63.118670689725</v>
      </c>
      <c r="H17">
        <f>(Table2[[#This Row],[1Y Return vs Nifty]]-AVERAGE(Table2[1Y Return vs Nifty]))/_xlfn.STDEV.P(Table2[1Y Return vs Nifty])</f>
        <v>0.98156635035752959</v>
      </c>
      <c r="I17">
        <v>-11.858294121556099</v>
      </c>
      <c r="J17">
        <f>(Table2[[#This Row],[1M Return vs Nifty]]-AVERAGE(Table2[1M Return vs Nifty]))/_xlfn.STDEV.P(Table2[1M Return vs Nifty])</f>
        <v>-1.0012157434036204</v>
      </c>
      <c r="K17">
        <v>115.925952272302</v>
      </c>
      <c r="L17">
        <f>(Table2[[#This Row],[6M Return vs Nifty]]-AVERAGE(Table2[6M Return vs Nifty]))/_xlfn.STDEV.P(Table2[6M Return vs Nifty])</f>
        <v>3.942533386619345</v>
      </c>
      <c r="M17">
        <v>-6.0626959952918904</v>
      </c>
      <c r="N17">
        <f>(Table2[[#This Row],[1W Return vs Nifty]]-AVERAGE(Table2[1W Return vs Nifty]))/_xlfn.STDEV.P(Table2[1W Return vs Nifty])</f>
        <v>-0.58811581463133267</v>
      </c>
      <c r="O17">
        <v>2203.35</v>
      </c>
      <c r="P17">
        <v>2204.7542280705102</v>
      </c>
      <c r="Q17">
        <v>1688.4335462265699</v>
      </c>
      <c r="R17">
        <v>38.849592320985003</v>
      </c>
      <c r="S17" s="1">
        <f>(Table2[[#This Row],[Close Price]]-Table2[[#This Row],[20D EMA]])/Table2[[#This Row],[20D EMA]]</f>
        <v>-4.7722785758050286E-2</v>
      </c>
      <c r="T17" s="1">
        <f>(Table2[[#This Row],[Close Price]]-Table2[[#This Row],[50D EMA]])/Table2[[#This Row],[50D EMA]]</f>
        <v>-4.8329299798536389E-2</v>
      </c>
      <c r="U17" s="1">
        <f>(Table2[[#This Row],[Close Price]]-Table2[[#This Row],[200D EMA]])/Table2[[#This Row],[200D EMA]]</f>
        <v>0.24269030586913226</v>
      </c>
      <c r="V17">
        <v>0.48894349847490298</v>
      </c>
      <c r="W17">
        <v>2083.4499999999998</v>
      </c>
      <c r="X17">
        <v>2184.9499999999998</v>
      </c>
      <c r="Y17">
        <v>2065.75</v>
      </c>
      <c r="Z17">
        <v>2298.5500000000002</v>
      </c>
      <c r="AA17">
        <v>2065.75</v>
      </c>
      <c r="AB17">
        <v>2335</v>
      </c>
      <c r="AC17" s="1">
        <f>(Table2[[#This Row],[Close Price]]/Table2[[#This Row],[Day Low]])-1</f>
        <v>7.0796035422016068E-3</v>
      </c>
      <c r="AD17" s="1">
        <f>(Table2[[#This Row],[Day High]]/Table2[[#This Row],[Close Price]])-1</f>
        <v>4.1344962348679903E-2</v>
      </c>
      <c r="AE17" s="1">
        <f>(Table2[[#This Row],[Close Price]]/Table2[[#This Row],[Current Week Low]])-1</f>
        <v>1.5708580418734019E-2</v>
      </c>
      <c r="AF17" s="1">
        <f>(Table2[[#This Row],[Current Week High]]/Table2[[#This Row],[Close Price]])-1</f>
        <v>9.5486607568392223E-2</v>
      </c>
      <c r="AG17" s="1">
        <f>(Table2[[#This Row],[Close Price]]/Table2[[#This Row],[Current Month Low]])-1</f>
        <v>1.5708580418734019E-2</v>
      </c>
      <c r="AH17" s="1">
        <f>(Table2[[#This Row],[Current Month High]]/Table2[[#This Row],[Close Price]])-1</f>
        <v>0.11285864073968166</v>
      </c>
      <c r="AI17">
        <v>28.681727194738301</v>
      </c>
      <c r="AJ17">
        <v>187.42465753424599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0.04</v>
      </c>
      <c r="AM17" t="s">
        <v>3160</v>
      </c>
      <c r="AN17">
        <v>5.13</v>
      </c>
      <c r="AO17" t="s">
        <v>3160</v>
      </c>
      <c r="AP17">
        <v>0.23840479598720599</v>
      </c>
      <c r="AQ17">
        <f>(Table2[[#This Row],[Sharpe Ratio]]-AVERAGE(Table2[Sharpe Ratio]))/_xlfn.STDEV.P(Table2[Sharpe Ratio])</f>
        <v>2.1386097671313955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94</v>
      </c>
      <c r="AT17">
        <f>_xlfn.RANK.AVG(Table2[[#This Row],[6M Return vs Nifty Z-Score]],Table2[6M Return vs Nifty Z-Score])</f>
        <v>7</v>
      </c>
      <c r="AU17">
        <f>_xlfn.RANK.AVG(Table2[[#This Row],[Sharpe Ratio Z-Score]],Table2[Sharpe Ratio Z-Score])</f>
        <v>11</v>
      </c>
      <c r="AV17">
        <f>(Table2[[#This Row],[Rank 1Y]]+Table2[[#This Row],[Rank 6M]]+Table2[[#This Row],[Rank Sharpe]])/3</f>
        <v>37.333333333333336</v>
      </c>
    </row>
    <row r="18" spans="1:48" x14ac:dyDescent="0.3">
      <c r="A18" t="s">
        <v>313</v>
      </c>
      <c r="B18" t="s">
        <v>314</v>
      </c>
      <c r="C18" t="s">
        <v>3119</v>
      </c>
      <c r="D18" t="s">
        <v>315</v>
      </c>
      <c r="E18">
        <v>79227.722660691099</v>
      </c>
      <c r="F18">
        <v>3926.1</v>
      </c>
      <c r="G18">
        <v>75.401799536534995</v>
      </c>
      <c r="H18">
        <f>(Table2[[#This Row],[1Y Return vs Nifty]]-AVERAGE(Table2[1Y Return vs Nifty]))/_xlfn.STDEV.P(Table2[1Y Return vs Nifty])</f>
        <v>1.228689326546673</v>
      </c>
      <c r="I18">
        <v>-2.0026244083982698</v>
      </c>
      <c r="J18">
        <f>(Table2[[#This Row],[1M Return vs Nifty]]-AVERAGE(Table2[1M Return vs Nifty]))/_xlfn.STDEV.P(Table2[1M Return vs Nifty])</f>
        <v>4.471867403101959E-2</v>
      </c>
      <c r="K18">
        <v>58.209764492036598</v>
      </c>
      <c r="L18">
        <f>(Table2[[#This Row],[6M Return vs Nifty]]-AVERAGE(Table2[6M Return vs Nifty]))/_xlfn.STDEV.P(Table2[6M Return vs Nifty])</f>
        <v>1.9239169561799883</v>
      </c>
      <c r="M18">
        <v>-5.1912466252648199</v>
      </c>
      <c r="N18">
        <f>(Table2[[#This Row],[1W Return vs Nifty]]-AVERAGE(Table2[1W Return vs Nifty]))/_xlfn.STDEV.P(Table2[1W Return vs Nifty])</f>
        <v>-0.40639533354202517</v>
      </c>
      <c r="O18">
        <v>4119.96</v>
      </c>
      <c r="P18">
        <v>4213.9883903260798</v>
      </c>
      <c r="Q18">
        <v>3643.2069188186301</v>
      </c>
      <c r="R18">
        <v>34.514555222054298</v>
      </c>
      <c r="S18" s="1">
        <f>(Table2[[#This Row],[Close Price]]-Table2[[#This Row],[20D EMA]])/Table2[[#This Row],[20D EMA]]</f>
        <v>-4.7053854891795095E-2</v>
      </c>
      <c r="T18" s="1">
        <f>(Table2[[#This Row],[Close Price]]-Table2[[#This Row],[50D EMA]])/Table2[[#This Row],[50D EMA]]</f>
        <v>-6.8317319285211162E-2</v>
      </c>
      <c r="U18" s="1">
        <f>(Table2[[#This Row],[Close Price]]-Table2[[#This Row],[200D EMA]])/Table2[[#This Row],[200D EMA]]</f>
        <v>7.7649468582229889E-2</v>
      </c>
      <c r="V18">
        <v>0.59776785211807504</v>
      </c>
      <c r="W18">
        <v>3851.2</v>
      </c>
      <c r="X18">
        <v>3985</v>
      </c>
      <c r="Y18">
        <v>3851.2</v>
      </c>
      <c r="Z18">
        <v>4183</v>
      </c>
      <c r="AA18">
        <v>3851.2</v>
      </c>
      <c r="AB18">
        <v>4387</v>
      </c>
      <c r="AC18" s="1">
        <f>(Table2[[#This Row],[Close Price]]/Table2[[#This Row],[Day Low]])-1</f>
        <v>1.9448483589530552E-2</v>
      </c>
      <c r="AD18" s="1">
        <f>(Table2[[#This Row],[Day High]]/Table2[[#This Row],[Close Price]])-1</f>
        <v>1.5002164998344503E-2</v>
      </c>
      <c r="AE18" s="1">
        <f>(Table2[[#This Row],[Close Price]]/Table2[[#This Row],[Current Week Low]])-1</f>
        <v>1.9448483589530552E-2</v>
      </c>
      <c r="AF18" s="1">
        <f>(Table2[[#This Row],[Current Week High]]/Table2[[#This Row],[Close Price]])-1</f>
        <v>6.5433891138789058E-2</v>
      </c>
      <c r="AG18" s="1">
        <f>(Table2[[#This Row],[Close Price]]/Table2[[#This Row],[Current Month Low]])-1</f>
        <v>1.9448483589530552E-2</v>
      </c>
      <c r="AH18" s="1">
        <f>(Table2[[#This Row],[Current Month High]]/Table2[[#This Row],[Close Price]])-1</f>
        <v>0.11739385140470193</v>
      </c>
      <c r="AI18">
        <v>49.257532920710098</v>
      </c>
      <c r="AJ18">
        <v>118.675504065946</v>
      </c>
      <c r="AK18" t="str">
        <f>IF(AND(Table2[[#This Row],[20D EMA]]&gt;Table2[[#This Row],[50D EMA]],Table2[[#This Row],[50D EMA]]&gt;Table2[[#This Row],[200D EMA]]),"Uptrend","Downtrend/NoTrend")</f>
        <v>Downtrend/NoTrend</v>
      </c>
      <c r="AL18">
        <v>0.01</v>
      </c>
      <c r="AM18" t="s">
        <v>3160</v>
      </c>
      <c r="AN18">
        <v>-2.15</v>
      </c>
      <c r="AO18" t="s">
        <v>3161</v>
      </c>
      <c r="AP18">
        <v>0.241881282338783</v>
      </c>
      <c r="AQ18">
        <f>(Table2[[#This Row],[Sharpe Ratio]]-AVERAGE(Table2[Sharpe Ratio]))/_xlfn.STDEV.P(Table2[Sharpe Ratio])</f>
        <v>2.1797571251842758</v>
      </c>
      <c r="AR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">
        <f>_xlfn.RANK.AVG(Table2[[#This Row],[1Y Return vs Nifty Z-Score]],Table2[1Y Return vs Nifty Z-Score])</f>
        <v>75</v>
      </c>
      <c r="AT18">
        <f>_xlfn.RANK.AVG(Table2[[#This Row],[6M Return vs Nifty Z-Score]],Table2[6M Return vs Nifty Z-Score])</f>
        <v>30</v>
      </c>
      <c r="AU18">
        <f>_xlfn.RANK.AVG(Table2[[#This Row],[Sharpe Ratio Z-Score]],Table2[Sharpe Ratio Z-Score])</f>
        <v>9</v>
      </c>
      <c r="AV18">
        <f>(Table2[[#This Row],[Rank 1Y]]+Table2[[#This Row],[Rank 6M]]+Table2[[#This Row],[Rank Sharpe]])/3</f>
        <v>38</v>
      </c>
    </row>
    <row r="19" spans="1:48" x14ac:dyDescent="0.3">
      <c r="A19" t="s">
        <v>346</v>
      </c>
      <c r="B19" t="s">
        <v>347</v>
      </c>
      <c r="C19" t="s">
        <v>3118</v>
      </c>
      <c r="D19" t="s">
        <v>85</v>
      </c>
      <c r="E19">
        <v>67481.512665406393</v>
      </c>
      <c r="F19">
        <v>653.9</v>
      </c>
      <c r="G19">
        <v>77.240798099670201</v>
      </c>
      <c r="H19">
        <f>(Table2[[#This Row],[1Y Return vs Nifty]]-AVERAGE(Table2[1Y Return vs Nifty]))/_xlfn.STDEV.P(Table2[1Y Return vs Nifty])</f>
        <v>1.2656879450417933</v>
      </c>
      <c r="I19">
        <v>-7.3793101233370901</v>
      </c>
      <c r="J19">
        <f>(Table2[[#This Row],[1M Return vs Nifty]]-AVERAGE(Table2[1M Return vs Nifty]))/_xlfn.STDEV.P(Table2[1M Return vs Nifty])</f>
        <v>-0.52588289893725948</v>
      </c>
      <c r="K19">
        <v>53.901147871325101</v>
      </c>
      <c r="L19">
        <f>(Table2[[#This Row],[6M Return vs Nifty]]-AVERAGE(Table2[6M Return vs Nifty]))/_xlfn.STDEV.P(Table2[6M Return vs Nifty])</f>
        <v>1.7732236301386901</v>
      </c>
      <c r="M19">
        <v>-4.7557821442998902</v>
      </c>
      <c r="N19">
        <f>(Table2[[#This Row],[1W Return vs Nifty]]-AVERAGE(Table2[1W Return vs Nifty]))/_xlfn.STDEV.P(Table2[1W Return vs Nifty])</f>
        <v>-0.31558935249484804</v>
      </c>
      <c r="O19">
        <v>686.29</v>
      </c>
      <c r="P19">
        <v>675.862159413217</v>
      </c>
      <c r="Q19">
        <v>534.664679515432</v>
      </c>
      <c r="R19">
        <v>35.047080860694699</v>
      </c>
      <c r="S19" s="1">
        <f>(Table2[[#This Row],[Close Price]]-Table2[[#This Row],[20D EMA]])/Table2[[#This Row],[20D EMA]]</f>
        <v>-4.7195791866412137E-2</v>
      </c>
      <c r="T19" s="1">
        <f>(Table2[[#This Row],[Close Price]]-Table2[[#This Row],[50D EMA]])/Table2[[#This Row],[50D EMA]]</f>
        <v>-3.2495027436192835E-2</v>
      </c>
      <c r="U19" s="1">
        <f>(Table2[[#This Row],[Close Price]]-Table2[[#This Row],[200D EMA]])/Table2[[#This Row],[200D EMA]]</f>
        <v>0.22300953298922094</v>
      </c>
      <c r="V19">
        <v>0.74299844885614097</v>
      </c>
      <c r="W19">
        <v>642.65</v>
      </c>
      <c r="X19">
        <v>694.5</v>
      </c>
      <c r="Y19">
        <v>642.65</v>
      </c>
      <c r="Z19">
        <v>719.45</v>
      </c>
      <c r="AA19">
        <v>632.4</v>
      </c>
      <c r="AB19">
        <v>719.45</v>
      </c>
      <c r="AC19" s="1">
        <f>(Table2[[#This Row],[Close Price]]/Table2[[#This Row],[Day Low]])-1</f>
        <v>1.7505640706449777E-2</v>
      </c>
      <c r="AD19" s="1">
        <f>(Table2[[#This Row],[Day High]]/Table2[[#This Row],[Close Price]])-1</f>
        <v>6.2089004434928929E-2</v>
      </c>
      <c r="AE19" s="1">
        <f>(Table2[[#This Row],[Close Price]]/Table2[[#This Row],[Current Week Low]])-1</f>
        <v>1.7505640706449777E-2</v>
      </c>
      <c r="AF19" s="1">
        <f>(Table2[[#This Row],[Current Week High]]/Table2[[#This Row],[Close Price]])-1</f>
        <v>0.10024468573176337</v>
      </c>
      <c r="AG19" s="1">
        <f>(Table2[[#This Row],[Close Price]]/Table2[[#This Row],[Current Month Low]])-1</f>
        <v>3.3997469955724169E-2</v>
      </c>
      <c r="AH19" s="1">
        <f>(Table2[[#This Row],[Current Month High]]/Table2[[#This Row],[Close Price]])-1</f>
        <v>0.10024468573176337</v>
      </c>
      <c r="AI19">
        <v>20.240097874292701</v>
      </c>
      <c r="AJ19">
        <v>115.02795133179799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0.16</v>
      </c>
      <c r="AM19" t="s">
        <v>3160</v>
      </c>
      <c r="AN19">
        <v>-2.86</v>
      </c>
      <c r="AO19" t="s">
        <v>3161</v>
      </c>
      <c r="AP19">
        <v>0.24361005441589001</v>
      </c>
      <c r="AQ19">
        <f>(Table2[[#This Row],[Sharpe Ratio]]-AVERAGE(Table2[Sharpe Ratio]))/_xlfn.STDEV.P(Table2[Sharpe Ratio])</f>
        <v>2.2002187051977495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4.3976580289461253</v>
      </c>
      <c r="AS19">
        <f>_xlfn.RANK.AVG(Table2[[#This Row],[1Y Return vs Nifty Z-Score]],Table2[1Y Return vs Nifty Z-Score])</f>
        <v>71</v>
      </c>
      <c r="AT19">
        <f>_xlfn.RANK.AVG(Table2[[#This Row],[6M Return vs Nifty Z-Score]],Table2[6M Return vs Nifty Z-Score])</f>
        <v>42</v>
      </c>
      <c r="AU19">
        <f>_xlfn.RANK.AVG(Table2[[#This Row],[Sharpe Ratio Z-Score]],Table2[Sharpe Ratio Z-Score])</f>
        <v>8</v>
      </c>
      <c r="AV19">
        <f>(Table2[[#This Row],[Rank 1Y]]+Table2[[#This Row],[Rank 6M]]+Table2[[#This Row],[Rank Sharpe]])/3</f>
        <v>40.333333333333336</v>
      </c>
    </row>
    <row r="20" spans="1:48" x14ac:dyDescent="0.3">
      <c r="A20" t="s">
        <v>376</v>
      </c>
      <c r="B20" t="s">
        <v>377</v>
      </c>
      <c r="C20" t="s">
        <v>3109</v>
      </c>
      <c r="D20" t="s">
        <v>378</v>
      </c>
      <c r="E20">
        <v>61599.280043799597</v>
      </c>
      <c r="F20">
        <v>4547.8</v>
      </c>
      <c r="G20">
        <v>76.497730364003203</v>
      </c>
      <c r="H20">
        <f>(Table2[[#This Row],[1Y Return vs Nifty]]-AVERAGE(Table2[1Y Return vs Nifty]))/_xlfn.STDEV.P(Table2[1Y Return vs Nifty])</f>
        <v>1.2507382434927579</v>
      </c>
      <c r="I20">
        <v>-0.27997041079185198</v>
      </c>
      <c r="J20">
        <f>(Table2[[#This Row],[1M Return vs Nifty]]-AVERAGE(Table2[1M Return vs Nifty]))/_xlfn.STDEV.P(Table2[1M Return vs Nifty])</f>
        <v>0.22753558631273377</v>
      </c>
      <c r="K20">
        <v>54.165082901423702</v>
      </c>
      <c r="L20">
        <f>(Table2[[#This Row],[6M Return vs Nifty]]-AVERAGE(Table2[6M Return vs Nifty]))/_xlfn.STDEV.P(Table2[6M Return vs Nifty])</f>
        <v>1.782454724720923</v>
      </c>
      <c r="M20">
        <v>-4.2431289508473196</v>
      </c>
      <c r="N20">
        <f>(Table2[[#This Row],[1W Return vs Nifty]]-AVERAGE(Table2[1W Return vs Nifty]))/_xlfn.STDEV.P(Table2[1W Return vs Nifty])</f>
        <v>-0.20868746220685908</v>
      </c>
      <c r="O20">
        <v>4459.2700000000004</v>
      </c>
      <c r="P20">
        <v>4048.8090647743802</v>
      </c>
      <c r="Q20">
        <v>3030.6677297742599</v>
      </c>
      <c r="R20">
        <v>51.325151372520303</v>
      </c>
      <c r="S20" s="1">
        <f>(Table2[[#This Row],[Close Price]]-Table2[[#This Row],[20D EMA]])/Table2[[#This Row],[20D EMA]]</f>
        <v>1.9853025270952361E-2</v>
      </c>
      <c r="T20" s="1">
        <f>(Table2[[#This Row],[Close Price]]-Table2[[#This Row],[50D EMA]])/Table2[[#This Row],[50D EMA]]</f>
        <v>0.123243879185848</v>
      </c>
      <c r="U20" s="1">
        <f>(Table2[[#This Row],[Close Price]]-Table2[[#This Row],[200D EMA]])/Table2[[#This Row],[200D EMA]]</f>
        <v>0.50059340234527927</v>
      </c>
      <c r="V20">
        <v>0.75282118539365295</v>
      </c>
      <c r="W20">
        <v>4495</v>
      </c>
      <c r="X20">
        <v>4665</v>
      </c>
      <c r="Y20">
        <v>4451.7</v>
      </c>
      <c r="Z20">
        <v>4789</v>
      </c>
      <c r="AA20">
        <v>4372</v>
      </c>
      <c r="AB20">
        <v>4969</v>
      </c>
      <c r="AC20" s="1">
        <f>(Table2[[#This Row],[Close Price]]/Table2[[#This Row],[Day Low]])-1</f>
        <v>1.174638487208024E-2</v>
      </c>
      <c r="AD20" s="1">
        <f>(Table2[[#This Row],[Day High]]/Table2[[#This Row],[Close Price]])-1</f>
        <v>2.5770702317604144E-2</v>
      </c>
      <c r="AE20" s="1">
        <f>(Table2[[#This Row],[Close Price]]/Table2[[#This Row],[Current Week Low]])-1</f>
        <v>2.1587258800009002E-2</v>
      </c>
      <c r="AF20" s="1">
        <f>(Table2[[#This Row],[Current Week High]]/Table2[[#This Row],[Close Price]])-1</f>
        <v>5.3036633097321761E-2</v>
      </c>
      <c r="AG20" s="1">
        <f>(Table2[[#This Row],[Close Price]]/Table2[[#This Row],[Current Month Low]])-1</f>
        <v>4.0210430009149256E-2</v>
      </c>
      <c r="AH20" s="1">
        <f>(Table2[[#This Row],[Current Month High]]/Table2[[#This Row],[Close Price]])-1</f>
        <v>9.2616210035621593E-2</v>
      </c>
      <c r="AI20">
        <v>9.7189850037380605</v>
      </c>
      <c r="AJ20">
        <v>134.295870791581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0.66</v>
      </c>
      <c r="AM20" t="s">
        <v>3160</v>
      </c>
      <c r="AN20">
        <v>6.16</v>
      </c>
      <c r="AO20" t="s">
        <v>3160</v>
      </c>
      <c r="AP20">
        <v>0.19769005792365099</v>
      </c>
      <c r="AQ20">
        <f>(Table2[[#This Row],[Sharpe Ratio]]-AVERAGE(Table2[Sharpe Ratio]))/_xlfn.STDEV.P(Table2[Sharpe Ratio])</f>
        <v>1.656714043775436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4.7087551360949922</v>
      </c>
      <c r="AS20">
        <f>_xlfn.RANK.AVG(Table2[[#This Row],[1Y Return vs Nifty Z-Score]],Table2[1Y Return vs Nifty Z-Score])</f>
        <v>73</v>
      </c>
      <c r="AT20">
        <f>_xlfn.RANK.AVG(Table2[[#This Row],[6M Return vs Nifty Z-Score]],Table2[6M Return vs Nifty Z-Score])</f>
        <v>41</v>
      </c>
      <c r="AU20">
        <f>_xlfn.RANK.AVG(Table2[[#This Row],[Sharpe Ratio Z-Score]],Table2[Sharpe Ratio Z-Score])</f>
        <v>30</v>
      </c>
      <c r="AV20">
        <f>(Table2[[#This Row],[Rank 1Y]]+Table2[[#This Row],[Rank 6M]]+Table2[[#This Row],[Rank Sharpe]])/3</f>
        <v>48</v>
      </c>
    </row>
    <row r="21" spans="1:48" x14ac:dyDescent="0.3">
      <c r="A21" t="s">
        <v>691</v>
      </c>
      <c r="B21" t="s">
        <v>692</v>
      </c>
      <c r="C21" t="s">
        <v>3119</v>
      </c>
      <c r="D21" t="s">
        <v>175</v>
      </c>
      <c r="E21">
        <v>24789.128776909201</v>
      </c>
      <c r="F21">
        <v>190.03</v>
      </c>
      <c r="G21">
        <v>171.99918768462899</v>
      </c>
      <c r="H21">
        <f>(Table2[[#This Row],[1Y Return vs Nifty]]-AVERAGE(Table2[1Y Return vs Nifty]))/_xlfn.STDEV.P(Table2[1Y Return vs Nifty])</f>
        <v>3.1721220096170311</v>
      </c>
      <c r="I21">
        <v>-5.8697104387519898</v>
      </c>
      <c r="J21">
        <f>(Table2[[#This Row],[1M Return vs Nifty]]-AVERAGE(Table2[1M Return vs Nifty]))/_xlfn.STDEV.P(Table2[1M Return vs Nifty])</f>
        <v>-0.36567640738366536</v>
      </c>
      <c r="K21">
        <v>29.963312029943602</v>
      </c>
      <c r="L21">
        <f>(Table2[[#This Row],[6M Return vs Nifty]]-AVERAGE(Table2[6M Return vs Nifty]))/_xlfn.STDEV.P(Table2[6M Return vs Nifty])</f>
        <v>0.93600082321076838</v>
      </c>
      <c r="M21">
        <v>-10.7302638563974</v>
      </c>
      <c r="N21">
        <f>(Table2[[#This Row],[1W Return vs Nifty]]-AVERAGE(Table2[1W Return vs Nifty]))/_xlfn.STDEV.P(Table2[1W Return vs Nifty])</f>
        <v>-1.5614284434656793</v>
      </c>
      <c r="O21">
        <v>210.35</v>
      </c>
      <c r="P21">
        <v>213.74455974569199</v>
      </c>
      <c r="Q21">
        <v>173.65163821134499</v>
      </c>
      <c r="R21">
        <v>28.048145117275201</v>
      </c>
      <c r="S21" s="1">
        <f>(Table2[[#This Row],[Close Price]]-Table2[[#This Row],[20D EMA]])/Table2[[#This Row],[20D EMA]]</f>
        <v>-9.6600903256477272E-2</v>
      </c>
      <c r="T21" s="1">
        <f>(Table2[[#This Row],[Close Price]]-Table2[[#This Row],[50D EMA]])/Table2[[#This Row],[50D EMA]]</f>
        <v>-0.11094813254618964</v>
      </c>
      <c r="U21" s="1">
        <f>(Table2[[#This Row],[Close Price]]-Table2[[#This Row],[200D EMA]])/Table2[[#This Row],[200D EMA]]</f>
        <v>9.4317346829296905E-2</v>
      </c>
      <c r="V21">
        <v>0.45949269519844399</v>
      </c>
      <c r="W21">
        <v>185.66</v>
      </c>
      <c r="X21">
        <v>193.8</v>
      </c>
      <c r="Y21">
        <v>184.72</v>
      </c>
      <c r="Z21">
        <v>209</v>
      </c>
      <c r="AA21">
        <v>184.72</v>
      </c>
      <c r="AB21">
        <v>227.25</v>
      </c>
      <c r="AC21" s="1">
        <f>(Table2[[#This Row],[Close Price]]/Table2[[#This Row],[Day Low]])-1</f>
        <v>2.3537649466767174E-2</v>
      </c>
      <c r="AD21" s="1">
        <f>(Table2[[#This Row],[Day High]]/Table2[[#This Row],[Close Price]])-1</f>
        <v>1.983897279376956E-2</v>
      </c>
      <c r="AE21" s="1">
        <f>(Table2[[#This Row],[Close Price]]/Table2[[#This Row],[Current Week Low]])-1</f>
        <v>2.8746210480727674E-2</v>
      </c>
      <c r="AF21" s="1">
        <f>(Table2[[#This Row],[Current Week High]]/Table2[[#This Row],[Close Price]])-1</f>
        <v>9.9826343208966994E-2</v>
      </c>
      <c r="AG21" s="1">
        <f>(Table2[[#This Row],[Close Price]]/Table2[[#This Row],[Current Month Low]])-1</f>
        <v>2.8746210480727674E-2</v>
      </c>
      <c r="AH21" s="1">
        <f>(Table2[[#This Row],[Current Month High]]/Table2[[#This Row],[Close Price]])-1</f>
        <v>0.19586381097721417</v>
      </c>
      <c r="AI21">
        <v>37.820344156185797</v>
      </c>
      <c r="AJ21">
        <v>215.664451827242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-7.0000000000000007E-2</v>
      </c>
      <c r="AM21" t="s">
        <v>3161</v>
      </c>
      <c r="AN21">
        <v>-10.37</v>
      </c>
      <c r="AO21" t="s">
        <v>3161</v>
      </c>
      <c r="AP21">
        <v>0.178379379631595</v>
      </c>
      <c r="AQ21">
        <f>(Table2[[#This Row],[Sharpe Ratio]]-AVERAGE(Table2[Sharpe Ratio]))/_xlfn.STDEV.P(Table2[Sharpe Ratio])</f>
        <v>1.4281547130112675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8</v>
      </c>
      <c r="AT21">
        <f>_xlfn.RANK.AVG(Table2[[#This Row],[6M Return vs Nifty Z-Score]],Table2[6M Return vs Nifty Z-Score])</f>
        <v>103</v>
      </c>
      <c r="AU21">
        <f>_xlfn.RANK.AVG(Table2[[#This Row],[Sharpe Ratio Z-Score]],Table2[Sharpe Ratio Z-Score])</f>
        <v>51</v>
      </c>
      <c r="AV21">
        <f>(Table2[[#This Row],[Rank 1Y]]+Table2[[#This Row],[Rank 6M]]+Table2[[#This Row],[Rank Sharpe]])/3</f>
        <v>54</v>
      </c>
    </row>
    <row r="22" spans="1:48" x14ac:dyDescent="0.3">
      <c r="A22" t="s">
        <v>402</v>
      </c>
      <c r="B22" t="s">
        <v>403</v>
      </c>
      <c r="C22" t="s">
        <v>3109</v>
      </c>
      <c r="D22" t="s">
        <v>404</v>
      </c>
      <c r="E22">
        <v>53954.3028530671</v>
      </c>
      <c r="F22">
        <v>900.9</v>
      </c>
      <c r="G22">
        <v>173.41696729482999</v>
      </c>
      <c r="H22">
        <f>(Table2[[#This Row],[1Y Return vs Nifty]]-AVERAGE(Table2[1Y Return vs Nifty]))/_xlfn.STDEV.P(Table2[1Y Return vs Nifty])</f>
        <v>3.2006461683409824</v>
      </c>
      <c r="I22">
        <v>13.394610995941701</v>
      </c>
      <c r="J22">
        <f>(Table2[[#This Row],[1M Return vs Nifty]]-AVERAGE(Table2[1M Return vs Nifty]))/_xlfn.STDEV.P(Table2[1M Return vs Nifty])</f>
        <v>1.6787525764904334</v>
      </c>
      <c r="K22">
        <v>51.768091237701597</v>
      </c>
      <c r="L22">
        <f>(Table2[[#This Row],[6M Return vs Nifty]]-AVERAGE(Table2[6M Return vs Nifty]))/_xlfn.STDEV.P(Table2[6M Return vs Nifty])</f>
        <v>1.6986202418469509</v>
      </c>
      <c r="M22">
        <v>-1.32821892332134</v>
      </c>
      <c r="N22">
        <f>(Table2[[#This Row],[1W Return vs Nifty]]-AVERAGE(Table2[1W Return vs Nifty]))/_xlfn.STDEV.P(Table2[1W Return vs Nifty])</f>
        <v>0.39914917265996419</v>
      </c>
      <c r="O22">
        <v>923.25</v>
      </c>
      <c r="P22">
        <v>854.94014774133302</v>
      </c>
      <c r="Q22">
        <v>644.88636388386703</v>
      </c>
      <c r="R22">
        <v>41.260624889515498</v>
      </c>
      <c r="S22" s="1">
        <f>(Table2[[#This Row],[Close Price]]-Table2[[#This Row],[20D EMA]])/Table2[[#This Row],[20D EMA]]</f>
        <v>-2.4207961007311155E-2</v>
      </c>
      <c r="T22" s="1">
        <f>(Table2[[#This Row],[Close Price]]-Table2[[#This Row],[50D EMA]])/Table2[[#This Row],[50D EMA]]</f>
        <v>5.3757976368390609E-2</v>
      </c>
      <c r="U22" s="1">
        <f>(Table2[[#This Row],[Close Price]]-Table2[[#This Row],[200D EMA]])/Table2[[#This Row],[200D EMA]]</f>
        <v>0.39699030783388778</v>
      </c>
      <c r="V22">
        <v>1.1109474409062099</v>
      </c>
      <c r="W22">
        <v>886.65</v>
      </c>
      <c r="X22">
        <v>938.95</v>
      </c>
      <c r="Y22">
        <v>886.65</v>
      </c>
      <c r="Z22">
        <v>1009</v>
      </c>
      <c r="AA22">
        <v>886.65</v>
      </c>
      <c r="AB22">
        <v>1025</v>
      </c>
      <c r="AC22" s="1">
        <f>(Table2[[#This Row],[Close Price]]/Table2[[#This Row],[Day Low]])-1</f>
        <v>1.6071730671629147E-2</v>
      </c>
      <c r="AD22" s="1">
        <f>(Table2[[#This Row],[Day High]]/Table2[[#This Row],[Close Price]])-1</f>
        <v>4.2235542235542267E-2</v>
      </c>
      <c r="AE22" s="1">
        <f>(Table2[[#This Row],[Close Price]]/Table2[[#This Row],[Current Week Low]])-1</f>
        <v>1.6071730671629147E-2</v>
      </c>
      <c r="AF22" s="1">
        <f>(Table2[[#This Row],[Current Week High]]/Table2[[#This Row],[Close Price]])-1</f>
        <v>0.11999111999112011</v>
      </c>
      <c r="AG22" s="1">
        <f>(Table2[[#This Row],[Close Price]]/Table2[[#This Row],[Current Month Low]])-1</f>
        <v>1.6071730671629147E-2</v>
      </c>
      <c r="AH22" s="1">
        <f>(Table2[[#This Row],[Current Month High]]/Table2[[#This Row],[Close Price]])-1</f>
        <v>0.13775113775113779</v>
      </c>
      <c r="AI22">
        <v>18.104118104118101</v>
      </c>
      <c r="AJ22">
        <v>224.897443988639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0.23</v>
      </c>
      <c r="AM22" t="s">
        <v>3160</v>
      </c>
      <c r="AN22">
        <v>-4.95</v>
      </c>
      <c r="AO22" t="s">
        <v>3161</v>
      </c>
      <c r="AP22">
        <v>0.14533880302282801</v>
      </c>
      <c r="AQ22">
        <f>(Table2[[#This Row],[Sharpe Ratio]]-AVERAGE(Table2[Sharpe Ratio]))/_xlfn.STDEV.P(Table2[Sharpe Ratio])</f>
        <v>1.0370896264540206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8.0142577857923509</v>
      </c>
      <c r="AS22">
        <f>_xlfn.RANK.AVG(Table2[[#This Row],[1Y Return vs Nifty Z-Score]],Table2[1Y Return vs Nifty Z-Score])</f>
        <v>6</v>
      </c>
      <c r="AT22">
        <f>_xlfn.RANK.AVG(Table2[[#This Row],[6M Return vs Nifty Z-Score]],Table2[6M Return vs Nifty Z-Score])</f>
        <v>46</v>
      </c>
      <c r="AU22">
        <f>_xlfn.RANK.AVG(Table2[[#This Row],[Sharpe Ratio Z-Score]],Table2[Sharpe Ratio Z-Score])</f>
        <v>115</v>
      </c>
      <c r="AV22">
        <f>(Table2[[#This Row],[Rank 1Y]]+Table2[[#This Row],[Rank 6M]]+Table2[[#This Row],[Rank Sharpe]])/3</f>
        <v>55.666666666666664</v>
      </c>
    </row>
    <row r="23" spans="1:48" x14ac:dyDescent="0.3">
      <c r="A23" t="s">
        <v>950</v>
      </c>
      <c r="B23" t="s">
        <v>951</v>
      </c>
      <c r="C23" t="s">
        <v>3116</v>
      </c>
      <c r="D23" t="s">
        <v>120</v>
      </c>
      <c r="E23">
        <v>15100.535212512799</v>
      </c>
      <c r="F23">
        <v>428.3</v>
      </c>
      <c r="G23">
        <v>73.1654456571368</v>
      </c>
      <c r="H23">
        <f>(Table2[[#This Row],[1Y Return vs Nifty]]-AVERAGE(Table2[1Y Return vs Nifty]))/_xlfn.STDEV.P(Table2[1Y Return vs Nifty])</f>
        <v>1.1836963582743791</v>
      </c>
      <c r="I23">
        <v>-10.784122022625199</v>
      </c>
      <c r="J23">
        <f>(Table2[[#This Row],[1M Return vs Nifty]]-AVERAGE(Table2[1M Return vs Nifty]))/_xlfn.STDEV.P(Table2[1M Return vs Nifty])</f>
        <v>-0.88721906928416538</v>
      </c>
      <c r="K23">
        <v>54.674436582349202</v>
      </c>
      <c r="L23">
        <f>(Table2[[#This Row],[6M Return vs Nifty]]-AVERAGE(Table2[6M Return vs Nifty]))/_xlfn.STDEV.P(Table2[6M Return vs Nifty])</f>
        <v>1.8002693058421755</v>
      </c>
      <c r="M23">
        <v>-6.0884217856793104</v>
      </c>
      <c r="N23">
        <f>(Table2[[#This Row],[1W Return vs Nifty]]-AVERAGE(Table2[1W Return vs Nifty]))/_xlfn.STDEV.P(Table2[1W Return vs Nifty])</f>
        <v>-0.59348032938846584</v>
      </c>
      <c r="O23">
        <v>453.33</v>
      </c>
      <c r="P23">
        <v>433.94404669451802</v>
      </c>
      <c r="Q23">
        <v>327.50724538670403</v>
      </c>
      <c r="R23">
        <v>35.166624838357102</v>
      </c>
      <c r="S23" s="1">
        <f>(Table2[[#This Row],[Close Price]]-Table2[[#This Row],[20D EMA]])/Table2[[#This Row],[20D EMA]]</f>
        <v>-5.5213641276774035E-2</v>
      </c>
      <c r="T23" s="1">
        <f>(Table2[[#This Row],[Close Price]]-Table2[[#This Row],[50D EMA]])/Table2[[#This Row],[50D EMA]]</f>
        <v>-1.3006392730838014E-2</v>
      </c>
      <c r="U23" s="1">
        <f>(Table2[[#This Row],[Close Price]]-Table2[[#This Row],[200D EMA]])/Table2[[#This Row],[200D EMA]]</f>
        <v>0.30775732761052349</v>
      </c>
      <c r="V23">
        <v>0.43634328201781603</v>
      </c>
      <c r="W23">
        <v>425</v>
      </c>
      <c r="X23">
        <v>440.3</v>
      </c>
      <c r="Y23">
        <v>421.75</v>
      </c>
      <c r="Z23">
        <v>469.4</v>
      </c>
      <c r="AA23">
        <v>421.75</v>
      </c>
      <c r="AB23">
        <v>472.35</v>
      </c>
      <c r="AC23" s="1">
        <f>(Table2[[#This Row],[Close Price]]/Table2[[#This Row],[Day Low]])-1</f>
        <v>7.7647058823528958E-3</v>
      </c>
      <c r="AD23" s="1">
        <f>(Table2[[#This Row],[Day High]]/Table2[[#This Row],[Close Price]])-1</f>
        <v>2.801774457156192E-2</v>
      </c>
      <c r="AE23" s="1">
        <f>(Table2[[#This Row],[Close Price]]/Table2[[#This Row],[Current Week Low]])-1</f>
        <v>1.5530527563722529E-2</v>
      </c>
      <c r="AF23" s="1">
        <f>(Table2[[#This Row],[Current Week High]]/Table2[[#This Row],[Close Price]])-1</f>
        <v>9.5960775157599709E-2</v>
      </c>
      <c r="AG23" s="1">
        <f>(Table2[[#This Row],[Close Price]]/Table2[[#This Row],[Current Month Low]])-1</f>
        <v>1.5530527563722529E-2</v>
      </c>
      <c r="AH23" s="1">
        <f>(Table2[[#This Row],[Current Month High]]/Table2[[#This Row],[Close Price]])-1</f>
        <v>0.10284847069810876</v>
      </c>
      <c r="AI23">
        <v>22.5776325005837</v>
      </c>
      <c r="AJ23">
        <v>137.61442441054001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0.31</v>
      </c>
      <c r="AM23" t="s">
        <v>3160</v>
      </c>
      <c r="AN23">
        <v>-10.199999999999999</v>
      </c>
      <c r="AO23" t="s">
        <v>3161</v>
      </c>
      <c r="AP23">
        <v>0.17776650098522001</v>
      </c>
      <c r="AQ23">
        <f>(Table2[[#This Row],[Sharpe Ratio]]-AVERAGE(Table2[Sharpe Ratio]))/_xlfn.STDEV.P(Table2[Sharpe Ratio])</f>
        <v>1.4209007403057752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2.9241670057496987</v>
      </c>
      <c r="AS23">
        <f>_xlfn.RANK.AVG(Table2[[#This Row],[1Y Return vs Nifty Z-Score]],Table2[1Y Return vs Nifty Z-Score])</f>
        <v>79</v>
      </c>
      <c r="AT23">
        <f>_xlfn.RANK.AVG(Table2[[#This Row],[6M Return vs Nifty Z-Score]],Table2[6M Return vs Nifty Z-Score])</f>
        <v>38</v>
      </c>
      <c r="AU23">
        <f>_xlfn.RANK.AVG(Table2[[#This Row],[Sharpe Ratio Z-Score]],Table2[Sharpe Ratio Z-Score])</f>
        <v>53</v>
      </c>
      <c r="AV23">
        <f>(Table2[[#This Row],[Rank 1Y]]+Table2[[#This Row],[Rank 6M]]+Table2[[#This Row],[Rank Sharpe]])/3</f>
        <v>56.666666666666664</v>
      </c>
    </row>
    <row r="24" spans="1:48" x14ac:dyDescent="0.3">
      <c r="A24" t="s">
        <v>1056</v>
      </c>
      <c r="B24" t="s">
        <v>1057</v>
      </c>
      <c r="C24" t="s">
        <v>3111</v>
      </c>
      <c r="D24" t="s">
        <v>350</v>
      </c>
      <c r="E24">
        <v>12340.999735608</v>
      </c>
      <c r="F24">
        <v>355.2</v>
      </c>
      <c r="G24">
        <v>62.156328195738503</v>
      </c>
      <c r="H24">
        <f>(Table2[[#This Row],[1Y Return vs Nifty]]-AVERAGE(Table2[1Y Return vs Nifty]))/_xlfn.STDEV.P(Table2[1Y Return vs Nifty])</f>
        <v>0.96220508302954022</v>
      </c>
      <c r="I24">
        <v>-5.3701445797846699</v>
      </c>
      <c r="J24">
        <f>(Table2[[#This Row],[1M Return vs Nifty]]-AVERAGE(Table2[1M Return vs Nifty]))/_xlfn.STDEV.P(Table2[1M Return vs Nifty])</f>
        <v>-0.31265990613346245</v>
      </c>
      <c r="K24">
        <v>54.805992536044997</v>
      </c>
      <c r="L24">
        <f>(Table2[[#This Row],[6M Return vs Nifty]]-AVERAGE(Table2[6M Return vs Nifty]))/_xlfn.STDEV.P(Table2[6M Return vs Nifty])</f>
        <v>1.8048704588265598</v>
      </c>
      <c r="M24">
        <v>-6.1915979344701197</v>
      </c>
      <c r="N24">
        <f>(Table2[[#This Row],[1W Return vs Nifty]]-AVERAGE(Table2[1W Return vs Nifty]))/_xlfn.STDEV.P(Table2[1W Return vs Nifty])</f>
        <v>-0.61499531355171733</v>
      </c>
      <c r="O24">
        <v>381.42</v>
      </c>
      <c r="P24">
        <v>380.79879385381298</v>
      </c>
      <c r="Q24">
        <v>302.80048275988901</v>
      </c>
      <c r="R24">
        <v>32.817800845085799</v>
      </c>
      <c r="S24" s="1">
        <f>(Table2[[#This Row],[Close Price]]-Table2[[#This Row],[20D EMA]])/Table2[[#This Row],[20D EMA]]</f>
        <v>-6.8743117822872499E-2</v>
      </c>
      <c r="T24" s="1">
        <f>(Table2[[#This Row],[Close Price]]-Table2[[#This Row],[50D EMA]])/Table2[[#This Row],[50D EMA]]</f>
        <v>-6.7223936280744259E-2</v>
      </c>
      <c r="U24" s="1">
        <f>(Table2[[#This Row],[Close Price]]-Table2[[#This Row],[200D EMA]])/Table2[[#This Row],[200D EMA]]</f>
        <v>0.17304964893884303</v>
      </c>
      <c r="V24">
        <v>0.61655529574163004</v>
      </c>
      <c r="W24">
        <v>354</v>
      </c>
      <c r="X24">
        <v>369.75</v>
      </c>
      <c r="Y24">
        <v>353.05</v>
      </c>
      <c r="Z24">
        <v>383.45</v>
      </c>
      <c r="AA24">
        <v>353.05</v>
      </c>
      <c r="AB24">
        <v>406.85</v>
      </c>
      <c r="AC24" s="1">
        <f>(Table2[[#This Row],[Close Price]]/Table2[[#This Row],[Day Low]])-1</f>
        <v>3.3898305084745228E-3</v>
      </c>
      <c r="AD24" s="1">
        <f>(Table2[[#This Row],[Day High]]/Table2[[#This Row],[Close Price]])-1</f>
        <v>4.096283783783794E-2</v>
      </c>
      <c r="AE24" s="1">
        <f>(Table2[[#This Row],[Close Price]]/Table2[[#This Row],[Current Week Low]])-1</f>
        <v>6.0897889817306261E-3</v>
      </c>
      <c r="AF24" s="1">
        <f>(Table2[[#This Row],[Current Week High]]/Table2[[#This Row],[Close Price]])-1</f>
        <v>7.9532657657657602E-2</v>
      </c>
      <c r="AG24" s="1">
        <f>(Table2[[#This Row],[Close Price]]/Table2[[#This Row],[Current Month Low]])-1</f>
        <v>6.0897889817306261E-3</v>
      </c>
      <c r="AH24" s="1">
        <f>(Table2[[#This Row],[Current Month High]]/Table2[[#This Row],[Close Price]])-1</f>
        <v>0.14541103603603611</v>
      </c>
      <c r="AI24">
        <v>26.1120495495495</v>
      </c>
      <c r="AJ24">
        <v>121.99999999999901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7.0000000000000007E-2</v>
      </c>
      <c r="AM24" t="s">
        <v>3160</v>
      </c>
      <c r="AN24">
        <v>-5.56</v>
      </c>
      <c r="AO24" t="s">
        <v>3161</v>
      </c>
      <c r="AP24">
        <v>0.18468486446375099</v>
      </c>
      <c r="AQ24">
        <f>(Table2[[#This Row],[Sharpe Ratio]]-AVERAGE(Table2[Sharpe Ratio]))/_xlfn.STDEV.P(Table2[Sharpe Ratio])</f>
        <v>1.50278582495797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3.3422061471288904</v>
      </c>
      <c r="AS24">
        <f>_xlfn.RANK.AVG(Table2[[#This Row],[1Y Return vs Nifty Z-Score]],Table2[1Y Return vs Nifty Z-Score])</f>
        <v>97</v>
      </c>
      <c r="AT24">
        <f>_xlfn.RANK.AVG(Table2[[#This Row],[6M Return vs Nifty Z-Score]],Table2[6M Return vs Nifty Z-Score])</f>
        <v>37</v>
      </c>
      <c r="AU24">
        <f>_xlfn.RANK.AVG(Table2[[#This Row],[Sharpe Ratio Z-Score]],Table2[Sharpe Ratio Z-Score])</f>
        <v>44</v>
      </c>
      <c r="AV24">
        <f>(Table2[[#This Row],[Rank 1Y]]+Table2[[#This Row],[Rank 6M]]+Table2[[#This Row],[Rank Sharpe]])/3</f>
        <v>59.333333333333336</v>
      </c>
    </row>
    <row r="25" spans="1:48" x14ac:dyDescent="0.3">
      <c r="A25" t="s">
        <v>699</v>
      </c>
      <c r="B25" t="s">
        <v>700</v>
      </c>
      <c r="C25" t="s">
        <v>3123</v>
      </c>
      <c r="D25" t="s">
        <v>280</v>
      </c>
      <c r="E25">
        <v>24584.837111895398</v>
      </c>
      <c r="F25">
        <v>497.75</v>
      </c>
      <c r="G25">
        <v>71.708711710958497</v>
      </c>
      <c r="H25">
        <f>(Table2[[#This Row],[1Y Return vs Nifty]]-AVERAGE(Table2[1Y Return vs Nifty]))/_xlfn.STDEV.P(Table2[1Y Return vs Nifty])</f>
        <v>1.1543884813657339</v>
      </c>
      <c r="I25">
        <v>-15.1605983438858</v>
      </c>
      <c r="J25">
        <f>(Table2[[#This Row],[1M Return vs Nifty]]-AVERAGE(Table2[1M Return vs Nifty]))/_xlfn.STDEV.P(Table2[1M Return vs Nifty])</f>
        <v>-1.3516732712531085</v>
      </c>
      <c r="K25">
        <v>34.1354715247315</v>
      </c>
      <c r="L25">
        <f>(Table2[[#This Row],[6M Return vs Nifty]]-AVERAGE(Table2[6M Return vs Nifty]))/_xlfn.STDEV.P(Table2[6M Return vs Nifty])</f>
        <v>1.0819215783835849</v>
      </c>
      <c r="M25">
        <v>-11.024837893506399</v>
      </c>
      <c r="N25">
        <f>(Table2[[#This Row],[1W Return vs Nifty]]-AVERAGE(Table2[1W Return vs Nifty]))/_xlfn.STDEV.P(Table2[1W Return vs Nifty])</f>
        <v>-1.622855002002527</v>
      </c>
      <c r="O25">
        <v>562.61</v>
      </c>
      <c r="P25">
        <v>567.74092618866098</v>
      </c>
      <c r="Q25">
        <v>455.74829896684798</v>
      </c>
      <c r="R25">
        <v>18.890675717633801</v>
      </c>
      <c r="S25" s="1">
        <f>(Table2[[#This Row],[Close Price]]-Table2[[#This Row],[20D EMA]])/Table2[[#This Row],[20D EMA]]</f>
        <v>-0.11528412221609999</v>
      </c>
      <c r="T25" s="1">
        <f>(Table2[[#This Row],[Close Price]]-Table2[[#This Row],[50D EMA]])/Table2[[#This Row],[50D EMA]]</f>
        <v>-0.12327969142284964</v>
      </c>
      <c r="U25" s="1">
        <f>(Table2[[#This Row],[Close Price]]-Table2[[#This Row],[200D EMA]])/Table2[[#This Row],[200D EMA]]</f>
        <v>9.2159863521964133E-2</v>
      </c>
      <c r="V25">
        <v>0.38714379244253899</v>
      </c>
      <c r="W25">
        <v>492.55</v>
      </c>
      <c r="X25">
        <v>517.75</v>
      </c>
      <c r="Y25">
        <v>492.55</v>
      </c>
      <c r="Z25">
        <v>553</v>
      </c>
      <c r="AA25">
        <v>492.55</v>
      </c>
      <c r="AB25">
        <v>597.70000000000005</v>
      </c>
      <c r="AC25" s="1">
        <f>(Table2[[#This Row],[Close Price]]/Table2[[#This Row],[Day Low]])-1</f>
        <v>1.0557303827022579E-2</v>
      </c>
      <c r="AD25" s="1">
        <f>(Table2[[#This Row],[Day High]]/Table2[[#This Row],[Close Price]])-1</f>
        <v>4.0180813661476744E-2</v>
      </c>
      <c r="AE25" s="1">
        <f>(Table2[[#This Row],[Close Price]]/Table2[[#This Row],[Current Week Low]])-1</f>
        <v>1.0557303827022579E-2</v>
      </c>
      <c r="AF25" s="1">
        <f>(Table2[[#This Row],[Current Week High]]/Table2[[#This Row],[Close Price]])-1</f>
        <v>0.1109994977398292</v>
      </c>
      <c r="AG25" s="1">
        <f>(Table2[[#This Row],[Close Price]]/Table2[[#This Row],[Current Month Low]])-1</f>
        <v>1.0557303827022579E-2</v>
      </c>
      <c r="AH25" s="1">
        <f>(Table2[[#This Row],[Current Month High]]/Table2[[#This Row],[Close Price]])-1</f>
        <v>0.20080361627322962</v>
      </c>
      <c r="AI25">
        <v>38.3626318432948</v>
      </c>
      <c r="AJ25">
        <v>99.1</v>
      </c>
      <c r="AK25" t="str">
        <f>IF(AND(Table2[[#This Row],[20D EMA]]&gt;Table2[[#This Row],[50D EMA]],Table2[[#This Row],[50D EMA]]&gt;Table2[[#This Row],[200D EMA]]),"Uptrend","Downtrend/NoTrend")</f>
        <v>Downtrend/NoTrend</v>
      </c>
      <c r="AL25">
        <v>0.05</v>
      </c>
      <c r="AM25" t="s">
        <v>3160</v>
      </c>
      <c r="AN25">
        <v>-12.4</v>
      </c>
      <c r="AO25" t="s">
        <v>3161</v>
      </c>
      <c r="AP25">
        <v>0.23524405015505301</v>
      </c>
      <c r="AQ25">
        <f>(Table2[[#This Row],[Sharpe Ratio]]-AVERAGE(Table2[Sharpe Ratio]))/_xlfn.STDEV.P(Table2[Sharpe Ratio])</f>
        <v>2.1011994834952321</v>
      </c>
      <c r="AR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">
        <f>_xlfn.RANK.AVG(Table2[[#This Row],[1Y Return vs Nifty Z-Score]],Table2[1Y Return vs Nifty Z-Score])</f>
        <v>81</v>
      </c>
      <c r="AT25">
        <f>_xlfn.RANK.AVG(Table2[[#This Row],[6M Return vs Nifty Z-Score]],Table2[6M Return vs Nifty Z-Score])</f>
        <v>85</v>
      </c>
      <c r="AU25">
        <f>_xlfn.RANK.AVG(Table2[[#This Row],[Sharpe Ratio Z-Score]],Table2[Sharpe Ratio Z-Score])</f>
        <v>13</v>
      </c>
      <c r="AV25">
        <f>(Table2[[#This Row],[Rank 1Y]]+Table2[[#This Row],[Rank 6M]]+Table2[[#This Row],[Rank Sharpe]])/3</f>
        <v>59.666666666666664</v>
      </c>
    </row>
    <row r="26" spans="1:48" x14ac:dyDescent="0.3">
      <c r="A26" t="s">
        <v>1269</v>
      </c>
      <c r="B26" t="s">
        <v>1270</v>
      </c>
      <c r="C26" t="s">
        <v>3112</v>
      </c>
      <c r="D26" t="s">
        <v>48</v>
      </c>
      <c r="E26">
        <v>8899.0434854873201</v>
      </c>
      <c r="F26">
        <v>517.75</v>
      </c>
      <c r="G26">
        <v>85.326232681929696</v>
      </c>
      <c r="H26">
        <f>(Table2[[#This Row],[1Y Return vs Nifty]]-AVERAGE(Table2[1Y Return vs Nifty]))/_xlfn.STDEV.P(Table2[1Y Return vs Nifty])</f>
        <v>1.4283579522256311</v>
      </c>
      <c r="I26">
        <v>-5.6212272773188596</v>
      </c>
      <c r="J26">
        <f>(Table2[[#This Row],[1M Return vs Nifty]]-AVERAGE(Table2[1M Return vs Nifty]))/_xlfn.STDEV.P(Table2[1M Return vs Nifty])</f>
        <v>-0.33930609483667507</v>
      </c>
      <c r="K26">
        <v>30.926202521412499</v>
      </c>
      <c r="L26">
        <f>(Table2[[#This Row],[6M Return vs Nifty]]-AVERAGE(Table2[6M Return vs Nifty]))/_xlfn.STDEV.P(Table2[6M Return vs Nifty])</f>
        <v>0.96967779741067472</v>
      </c>
      <c r="M26">
        <v>-2.3409488466804702</v>
      </c>
      <c r="N26">
        <f>(Table2[[#This Row],[1W Return vs Nifty]]-AVERAGE(Table2[1W Return vs Nifty]))/_xlfn.STDEV.P(Table2[1W Return vs Nifty])</f>
        <v>0.1879679208097943</v>
      </c>
      <c r="O26">
        <v>546.25</v>
      </c>
      <c r="P26">
        <v>546.48347953120503</v>
      </c>
      <c r="Q26">
        <v>458.91809489405301</v>
      </c>
      <c r="R26">
        <v>26.768019186514</v>
      </c>
      <c r="S26" s="1">
        <f>(Table2[[#This Row],[Close Price]]-Table2[[#This Row],[20D EMA]])/Table2[[#This Row],[20D EMA]]</f>
        <v>-5.2173913043478258E-2</v>
      </c>
      <c r="T26" s="1">
        <f>(Table2[[#This Row],[Close Price]]-Table2[[#This Row],[50D EMA]])/Table2[[#This Row],[50D EMA]]</f>
        <v>-5.2578862138437821E-2</v>
      </c>
      <c r="U26" s="1">
        <f>(Table2[[#This Row],[Close Price]]-Table2[[#This Row],[200D EMA]])/Table2[[#This Row],[200D EMA]]</f>
        <v>0.1281969609839182</v>
      </c>
      <c r="V26">
        <v>0.49500926326814798</v>
      </c>
      <c r="W26">
        <v>515.65</v>
      </c>
      <c r="X26">
        <v>527.25</v>
      </c>
      <c r="Y26">
        <v>515.65</v>
      </c>
      <c r="Z26">
        <v>544.79999999999995</v>
      </c>
      <c r="AA26">
        <v>515.65</v>
      </c>
      <c r="AB26">
        <v>574.1</v>
      </c>
      <c r="AC26" s="1">
        <f>(Table2[[#This Row],[Close Price]]/Table2[[#This Row],[Day Low]])-1</f>
        <v>4.0725298167361146E-3</v>
      </c>
      <c r="AD26" s="1">
        <f>(Table2[[#This Row],[Day High]]/Table2[[#This Row],[Close Price]])-1</f>
        <v>1.8348623853210899E-2</v>
      </c>
      <c r="AE26" s="1">
        <f>(Table2[[#This Row],[Close Price]]/Table2[[#This Row],[Current Week Low]])-1</f>
        <v>4.0725298167361146E-3</v>
      </c>
      <c r="AF26" s="1">
        <f>(Table2[[#This Row],[Current Week High]]/Table2[[#This Row],[Close Price]])-1</f>
        <v>5.2245292129406096E-2</v>
      </c>
      <c r="AG26" s="1">
        <f>(Table2[[#This Row],[Close Price]]/Table2[[#This Row],[Current Month Low]])-1</f>
        <v>4.0725298167361146E-3</v>
      </c>
      <c r="AH26" s="1">
        <f>(Table2[[#This Row],[Current Month High]]/Table2[[#This Row],[Close Price]])-1</f>
        <v>0.10883631096088853</v>
      </c>
      <c r="AI26">
        <v>34.099468855625197</v>
      </c>
      <c r="AJ26">
        <v>107.681508223024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0.02</v>
      </c>
      <c r="AM26" t="s">
        <v>3160</v>
      </c>
      <c r="AN26">
        <v>-3.22</v>
      </c>
      <c r="AO26" t="s">
        <v>3161</v>
      </c>
      <c r="AP26">
        <v>0.217984774877854</v>
      </c>
      <c r="AQ26">
        <f>(Table2[[#This Row],[Sharpe Ratio]]-AVERAGE(Table2[Sharpe Ratio]))/_xlfn.STDEV.P(Table2[Sharpe Ratio])</f>
        <v>1.8969203614897685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62</v>
      </c>
      <c r="AT26">
        <f>_xlfn.RANK.AVG(Table2[[#This Row],[6M Return vs Nifty Z-Score]],Table2[6M Return vs Nifty Z-Score])</f>
        <v>99</v>
      </c>
      <c r="AU26">
        <f>_xlfn.RANK.AVG(Table2[[#This Row],[Sharpe Ratio Z-Score]],Table2[Sharpe Ratio Z-Score])</f>
        <v>18</v>
      </c>
      <c r="AV26">
        <f>(Table2[[#This Row],[Rank 1Y]]+Table2[[#This Row],[Rank 6M]]+Table2[[#This Row],[Rank Sharpe]])/3</f>
        <v>59.666666666666664</v>
      </c>
    </row>
    <row r="27" spans="1:48" x14ac:dyDescent="0.3">
      <c r="A27" t="s">
        <v>1021</v>
      </c>
      <c r="B27" t="s">
        <v>1022</v>
      </c>
      <c r="C27" t="s">
        <v>3113</v>
      </c>
      <c r="D27" t="s">
        <v>51</v>
      </c>
      <c r="E27">
        <v>13021.7839073389</v>
      </c>
      <c r="F27">
        <v>1415.3</v>
      </c>
      <c r="G27">
        <v>171.26568995832801</v>
      </c>
      <c r="H27">
        <f>(Table2[[#This Row],[1Y Return vs Nifty]]-AVERAGE(Table2[1Y Return vs Nifty]))/_xlfn.STDEV.P(Table2[1Y Return vs Nifty])</f>
        <v>3.1573648460789685</v>
      </c>
      <c r="I27">
        <v>-2.4682941654135799</v>
      </c>
      <c r="J27">
        <f>(Table2[[#This Row],[1M Return vs Nifty]]-AVERAGE(Table2[1M Return vs Nifty]))/_xlfn.STDEV.P(Table2[1M Return vs Nifty])</f>
        <v>-4.7005983468370195E-3</v>
      </c>
      <c r="K27">
        <v>55.793619410729598</v>
      </c>
      <c r="L27">
        <f>(Table2[[#This Row],[6M Return vs Nifty]]-AVERAGE(Table2[6M Return vs Nifty]))/_xlfn.STDEV.P(Table2[6M Return vs Nifty])</f>
        <v>1.839412584927679</v>
      </c>
      <c r="M27">
        <v>-5.7702515000846404</v>
      </c>
      <c r="N27">
        <f>(Table2[[#This Row],[1W Return vs Nifty]]-AVERAGE(Table2[1W Return vs Nifty]))/_xlfn.STDEV.P(Table2[1W Return vs Nifty])</f>
        <v>-0.52713332248800793</v>
      </c>
      <c r="O27">
        <v>1503.21</v>
      </c>
      <c r="P27">
        <v>1446.8110245253599</v>
      </c>
      <c r="Q27">
        <v>1109.79862123371</v>
      </c>
      <c r="R27">
        <v>27.9360646837053</v>
      </c>
      <c r="S27" s="1">
        <f>(Table2[[#This Row],[Close Price]]-Table2[[#This Row],[20D EMA]])/Table2[[#This Row],[20D EMA]]</f>
        <v>-5.8481516221951746E-2</v>
      </c>
      <c r="T27" s="1">
        <f>(Table2[[#This Row],[Close Price]]-Table2[[#This Row],[50D EMA]])/Table2[[#This Row],[50D EMA]]</f>
        <v>-2.1779640873069418E-2</v>
      </c>
      <c r="U27" s="1">
        <f>(Table2[[#This Row],[Close Price]]-Table2[[#This Row],[200D EMA]])/Table2[[#This Row],[200D EMA]]</f>
        <v>0.27527640863950492</v>
      </c>
      <c r="V27">
        <v>0.612455808381414</v>
      </c>
      <c r="W27">
        <v>1370</v>
      </c>
      <c r="X27">
        <v>1434</v>
      </c>
      <c r="Y27">
        <v>1363.25</v>
      </c>
      <c r="Z27">
        <v>1560.85</v>
      </c>
      <c r="AA27">
        <v>1363.25</v>
      </c>
      <c r="AB27">
        <v>1589</v>
      </c>
      <c r="AC27" s="1">
        <f>(Table2[[#This Row],[Close Price]]/Table2[[#This Row],[Day Low]])-1</f>
        <v>3.3065693430656795E-2</v>
      </c>
      <c r="AD27" s="1">
        <f>(Table2[[#This Row],[Day High]]/Table2[[#This Row],[Close Price]])-1</f>
        <v>1.3212746414187793E-2</v>
      </c>
      <c r="AE27" s="1">
        <f>(Table2[[#This Row],[Close Price]]/Table2[[#This Row],[Current Week Low]])-1</f>
        <v>3.818081789840444E-2</v>
      </c>
      <c r="AF27" s="1">
        <f>(Table2[[#This Row],[Current Week High]]/Table2[[#This Row],[Close Price]])-1</f>
        <v>0.10284038719706068</v>
      </c>
      <c r="AG27" s="1">
        <f>(Table2[[#This Row],[Close Price]]/Table2[[#This Row],[Current Month Low]])-1</f>
        <v>3.818081789840444E-2</v>
      </c>
      <c r="AH27" s="1">
        <f>(Table2[[#This Row],[Current Month High]]/Table2[[#This Row],[Close Price]])-1</f>
        <v>0.12273016321627916</v>
      </c>
      <c r="AI27">
        <v>18.349466544195501</v>
      </c>
      <c r="AJ27">
        <v>199.66123226762599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0.15</v>
      </c>
      <c r="AM27" t="s">
        <v>3160</v>
      </c>
      <c r="AN27">
        <v>-5.22</v>
      </c>
      <c r="AO27" t="s">
        <v>3161</v>
      </c>
      <c r="AP27">
        <v>0.13022929643386599</v>
      </c>
      <c r="AQ27">
        <f>(Table2[[#This Row],[Sharpe Ratio]]-AVERAGE(Table2[Sharpe Ratio]))/_xlfn.STDEV.P(Table2[Sharpe Ratio])</f>
        <v>0.85825495985556066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5.3231984700273633</v>
      </c>
      <c r="AS27">
        <f>_xlfn.RANK.AVG(Table2[[#This Row],[1Y Return vs Nifty Z-Score]],Table2[1Y Return vs Nifty Z-Score])</f>
        <v>10</v>
      </c>
      <c r="AT27">
        <f>_xlfn.RANK.AVG(Table2[[#This Row],[6M Return vs Nifty Z-Score]],Table2[6M Return vs Nifty Z-Score])</f>
        <v>35</v>
      </c>
      <c r="AU27">
        <f>_xlfn.RANK.AVG(Table2[[#This Row],[Sharpe Ratio Z-Score]],Table2[Sharpe Ratio Z-Score])</f>
        <v>136</v>
      </c>
      <c r="AV27">
        <f>(Table2[[#This Row],[Rank 1Y]]+Table2[[#This Row],[Rank 6M]]+Table2[[#This Row],[Rank Sharpe]])/3</f>
        <v>60.333333333333336</v>
      </c>
    </row>
    <row r="28" spans="1:48" x14ac:dyDescent="0.3">
      <c r="A28" t="s">
        <v>285</v>
      </c>
      <c r="B28" t="s">
        <v>286</v>
      </c>
      <c r="C28" t="s">
        <v>3118</v>
      </c>
      <c r="D28" t="s">
        <v>287</v>
      </c>
      <c r="E28">
        <v>88755.341288249998</v>
      </c>
      <c r="F28">
        <v>14776.1</v>
      </c>
      <c r="G28">
        <v>160.190986305336</v>
      </c>
      <c r="H28">
        <f>(Table2[[#This Row],[1Y Return vs Nifty]]-AVERAGE(Table2[1Y Return vs Nifty]))/_xlfn.STDEV.P(Table2[1Y Return vs Nifty])</f>
        <v>2.9345540491499005</v>
      </c>
      <c r="I28">
        <v>3.0206815789186598</v>
      </c>
      <c r="J28">
        <f>(Table2[[#This Row],[1M Return vs Nifty]]-AVERAGE(Table2[1M Return vs Nifty]))/_xlfn.STDEV.P(Table2[1M Return vs Nifty])</f>
        <v>0.57781777072922214</v>
      </c>
      <c r="K28">
        <v>76.438835703315604</v>
      </c>
      <c r="L28">
        <f>(Table2[[#This Row],[6M Return vs Nifty]]-AVERAGE(Table2[6M Return vs Nifty]))/_xlfn.STDEV.P(Table2[6M Return vs Nifty])</f>
        <v>2.5614764360061808</v>
      </c>
      <c r="M28">
        <v>-3.1175967729030298</v>
      </c>
      <c r="N28">
        <f>(Table2[[#This Row],[1W Return vs Nifty]]-AVERAGE(Table2[1W Return vs Nifty]))/_xlfn.STDEV.P(Table2[1W Return vs Nifty])</f>
        <v>2.6016074099764062E-2</v>
      </c>
      <c r="O28">
        <v>14846.5</v>
      </c>
      <c r="P28">
        <v>14269.979456368899</v>
      </c>
      <c r="Q28">
        <v>11214.9285336297</v>
      </c>
      <c r="R28">
        <v>46.217988299549603</v>
      </c>
      <c r="S28" s="1">
        <f>(Table2[[#This Row],[Close Price]]-Table2[[#This Row],[20D EMA]])/Table2[[#This Row],[20D EMA]]</f>
        <v>-4.7418583504529443E-3</v>
      </c>
      <c r="T28" s="1">
        <f>(Table2[[#This Row],[Close Price]]-Table2[[#This Row],[50D EMA]])/Table2[[#This Row],[50D EMA]]</f>
        <v>3.5467503312011574E-2</v>
      </c>
      <c r="U28" s="1">
        <f>(Table2[[#This Row],[Close Price]]-Table2[[#This Row],[200D EMA]])/Table2[[#This Row],[200D EMA]]</f>
        <v>0.31753848949563757</v>
      </c>
      <c r="V28">
        <v>1.0009743649171201</v>
      </c>
      <c r="W28">
        <v>14674.95</v>
      </c>
      <c r="X28">
        <v>15088.5</v>
      </c>
      <c r="Y28">
        <v>14540</v>
      </c>
      <c r="Z28">
        <v>15778</v>
      </c>
      <c r="AA28">
        <v>13711.05</v>
      </c>
      <c r="AB28">
        <v>15969.2</v>
      </c>
      <c r="AC28" s="1">
        <f>(Table2[[#This Row],[Close Price]]/Table2[[#This Row],[Day Low]])-1</f>
        <v>6.8926981011860899E-3</v>
      </c>
      <c r="AD28" s="1">
        <f>(Table2[[#This Row],[Day High]]/Table2[[#This Row],[Close Price]])-1</f>
        <v>2.1142249984772654E-2</v>
      </c>
      <c r="AE28" s="1">
        <f>(Table2[[#This Row],[Close Price]]/Table2[[#This Row],[Current Week Low]])-1</f>
        <v>1.6237964236588853E-2</v>
      </c>
      <c r="AF28" s="1">
        <f>(Table2[[#This Row],[Current Week High]]/Table2[[#This Row],[Close Price]])-1</f>
        <v>6.7805442572803409E-2</v>
      </c>
      <c r="AG28" s="1">
        <f>(Table2[[#This Row],[Close Price]]/Table2[[#This Row],[Current Month Low]])-1</f>
        <v>7.7678223039081784E-2</v>
      </c>
      <c r="AH28" s="1">
        <f>(Table2[[#This Row],[Current Month High]]/Table2[[#This Row],[Close Price]])-1</f>
        <v>8.0745257544277527E-2</v>
      </c>
      <c r="AI28">
        <v>8.07452575442775</v>
      </c>
      <c r="AJ28">
        <v>183.44171414321599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0.21</v>
      </c>
      <c r="AM28" t="s">
        <v>3160</v>
      </c>
      <c r="AN28">
        <v>-1.0900000000000001</v>
      </c>
      <c r="AO28" t="s">
        <v>3161</v>
      </c>
      <c r="AP28">
        <v>0.12507090358126399</v>
      </c>
      <c r="AQ28">
        <f>(Table2[[#This Row],[Sharpe Ratio]]-AVERAGE(Table2[Sharpe Ratio]))/_xlfn.STDEV.P(Table2[Sharpe Ratio])</f>
        <v>0.79720071823969796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6.8970650482247651</v>
      </c>
      <c r="AS28">
        <f>_xlfn.RANK.AVG(Table2[[#This Row],[1Y Return vs Nifty Z-Score]],Table2[1Y Return vs Nifty Z-Score])</f>
        <v>14</v>
      </c>
      <c r="AT28">
        <f>_xlfn.RANK.AVG(Table2[[#This Row],[6M Return vs Nifty Z-Score]],Table2[6M Return vs Nifty Z-Score])</f>
        <v>16</v>
      </c>
      <c r="AU28">
        <f>_xlfn.RANK.AVG(Table2[[#This Row],[Sharpe Ratio Z-Score]],Table2[Sharpe Ratio Z-Score])</f>
        <v>153</v>
      </c>
      <c r="AV28">
        <f>(Table2[[#This Row],[Rank 1Y]]+Table2[[#This Row],[Rank 6M]]+Table2[[#This Row],[Rank Sharpe]])/3</f>
        <v>61</v>
      </c>
    </row>
    <row r="29" spans="1:48" x14ac:dyDescent="0.3">
      <c r="A29" t="s">
        <v>480</v>
      </c>
      <c r="B29" t="s">
        <v>481</v>
      </c>
      <c r="C29" t="s">
        <v>3113</v>
      </c>
      <c r="D29" t="s">
        <v>51</v>
      </c>
      <c r="E29">
        <v>43279.197485719997</v>
      </c>
      <c r="F29">
        <v>1533.7</v>
      </c>
      <c r="G29">
        <v>83.176561206982001</v>
      </c>
      <c r="H29">
        <f>(Table2[[#This Row],[1Y Return vs Nifty]]-AVERAGE(Table2[1Y Return vs Nifty]))/_xlfn.STDEV.P(Table2[1Y Return vs Nifty])</f>
        <v>1.3851089381231743</v>
      </c>
      <c r="I29">
        <v>-9.5670618410937696</v>
      </c>
      <c r="J29">
        <f>(Table2[[#This Row],[1M Return vs Nifty]]-AVERAGE(Table2[1M Return vs Nifty]))/_xlfn.STDEV.P(Table2[1M Return vs Nifty])</f>
        <v>-0.75805837609925686</v>
      </c>
      <c r="K29">
        <v>47.084803931681897</v>
      </c>
      <c r="L29">
        <f>(Table2[[#This Row],[6M Return vs Nifty]]-AVERAGE(Table2[6M Return vs Nifty]))/_xlfn.STDEV.P(Table2[6M Return vs Nifty])</f>
        <v>1.5348228555678816</v>
      </c>
      <c r="M29">
        <v>-5.4727948118526299</v>
      </c>
      <c r="N29">
        <f>(Table2[[#This Row],[1W Return vs Nifty]]-AVERAGE(Table2[1W Return vs Nifty]))/_xlfn.STDEV.P(Table2[1W Return vs Nifty])</f>
        <v>-0.46510565415992822</v>
      </c>
      <c r="O29">
        <v>1657.4</v>
      </c>
      <c r="P29">
        <v>1657.0588326428999</v>
      </c>
      <c r="Q29">
        <v>1363.4254816581299</v>
      </c>
      <c r="R29">
        <v>23.7263591738458</v>
      </c>
      <c r="S29" s="1">
        <f>(Table2[[#This Row],[Close Price]]-Table2[[#This Row],[20D EMA]])/Table2[[#This Row],[20D EMA]]</f>
        <v>-7.4634970435622089E-2</v>
      </c>
      <c r="T29" s="1">
        <f>(Table2[[#This Row],[Close Price]]-Table2[[#This Row],[50D EMA]])/Table2[[#This Row],[50D EMA]]</f>
        <v>-7.4444449534812621E-2</v>
      </c>
      <c r="U29" s="1">
        <f>(Table2[[#This Row],[Close Price]]-Table2[[#This Row],[200D EMA]])/Table2[[#This Row],[200D EMA]]</f>
        <v>0.12488729353568394</v>
      </c>
      <c r="V29">
        <v>0.71714844726404503</v>
      </c>
      <c r="W29">
        <v>1524</v>
      </c>
      <c r="X29">
        <v>1560</v>
      </c>
      <c r="Y29">
        <v>1475</v>
      </c>
      <c r="Z29">
        <v>1684.45</v>
      </c>
      <c r="AA29">
        <v>1475</v>
      </c>
      <c r="AB29">
        <v>1776.75</v>
      </c>
      <c r="AC29" s="1">
        <f>(Table2[[#This Row],[Close Price]]/Table2[[#This Row],[Day Low]])-1</f>
        <v>6.3648293963254332E-3</v>
      </c>
      <c r="AD29" s="1">
        <f>(Table2[[#This Row],[Day High]]/Table2[[#This Row],[Close Price]])-1</f>
        <v>1.7148073286822774E-2</v>
      </c>
      <c r="AE29" s="1">
        <f>(Table2[[#This Row],[Close Price]]/Table2[[#This Row],[Current Week Low]])-1</f>
        <v>3.9796610169491542E-2</v>
      </c>
      <c r="AF29" s="1">
        <f>(Table2[[#This Row],[Current Week High]]/Table2[[#This Row],[Close Price]])-1</f>
        <v>9.8291712851274582E-2</v>
      </c>
      <c r="AG29" s="1">
        <f>(Table2[[#This Row],[Close Price]]/Table2[[#This Row],[Current Month Low]])-1</f>
        <v>3.9796610169491542E-2</v>
      </c>
      <c r="AH29" s="1">
        <f>(Table2[[#This Row],[Current Month High]]/Table2[[#This Row],[Close Price]])-1</f>
        <v>0.15847297385407844</v>
      </c>
      <c r="AI29">
        <v>19.381234922083799</v>
      </c>
      <c r="AJ29">
        <v>110.081501267036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-0.05</v>
      </c>
      <c r="AM29" t="s">
        <v>3161</v>
      </c>
      <c r="AN29">
        <v>-8.44</v>
      </c>
      <c r="AO29" t="s">
        <v>3161</v>
      </c>
      <c r="AP29">
        <v>0.16406863178618</v>
      </c>
      <c r="AQ29">
        <f>(Table2[[#This Row],[Sharpe Ratio]]-AVERAGE(Table2[Sharpe Ratio]))/_xlfn.STDEV.P(Table2[Sharpe Ratio])</f>
        <v>1.2587740780685592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2.95554184150043</v>
      </c>
      <c r="AS29">
        <f>_xlfn.RANK.AVG(Table2[[#This Row],[1Y Return vs Nifty Z-Score]],Table2[1Y Return vs Nifty Z-Score])</f>
        <v>65</v>
      </c>
      <c r="AT29">
        <f>_xlfn.RANK.AVG(Table2[[#This Row],[6M Return vs Nifty Z-Score]],Table2[6M Return vs Nifty Z-Score])</f>
        <v>50</v>
      </c>
      <c r="AU29">
        <f>_xlfn.RANK.AVG(Table2[[#This Row],[Sharpe Ratio Z-Score]],Table2[Sharpe Ratio Z-Score])</f>
        <v>69</v>
      </c>
      <c r="AV29">
        <f>(Table2[[#This Row],[Rank 1Y]]+Table2[[#This Row],[Rank 6M]]+Table2[[#This Row],[Rank Sharpe]])/3</f>
        <v>61.333333333333336</v>
      </c>
    </row>
    <row r="30" spans="1:48" x14ac:dyDescent="0.3">
      <c r="A30" t="s">
        <v>1202</v>
      </c>
      <c r="B30" t="s">
        <v>1203</v>
      </c>
      <c r="C30" t="s">
        <v>3109</v>
      </c>
      <c r="D30" t="s">
        <v>404</v>
      </c>
      <c r="E30">
        <v>9529.2668219564202</v>
      </c>
      <c r="F30">
        <v>308</v>
      </c>
      <c r="G30">
        <v>138.337539346358</v>
      </c>
      <c r="H30">
        <f>(Table2[[#This Row],[1Y Return vs Nifty]]-AVERAGE(Table2[1Y Return vs Nifty]))/_xlfn.STDEV.P(Table2[1Y Return vs Nifty])</f>
        <v>2.4948868503565924</v>
      </c>
      <c r="I30">
        <v>-17.262602776766201</v>
      </c>
      <c r="J30">
        <f>(Table2[[#This Row],[1M Return vs Nifty]]-AVERAGE(Table2[1M Return vs Nifty]))/_xlfn.STDEV.P(Table2[1M Return vs Nifty])</f>
        <v>-1.5747488050257756</v>
      </c>
      <c r="K30">
        <v>89.699667034449305</v>
      </c>
      <c r="L30">
        <f>(Table2[[#This Row],[6M Return vs Nifty]]-AVERAGE(Table2[6M Return vs Nifty]))/_xlfn.STDEV.P(Table2[6M Return vs Nifty])</f>
        <v>3.0252723490041689</v>
      </c>
      <c r="M30">
        <v>-19.408428931777198</v>
      </c>
      <c r="N30">
        <f>(Table2[[#This Row],[1W Return vs Nifty]]-AVERAGE(Table2[1W Return vs Nifty]))/_xlfn.STDEV.P(Table2[1W Return vs Nifty])</f>
        <v>-3.3710577652717824</v>
      </c>
      <c r="O30">
        <v>364.32</v>
      </c>
      <c r="P30">
        <v>349.16149123191002</v>
      </c>
      <c r="Q30">
        <v>248.21272190223701</v>
      </c>
      <c r="R30">
        <v>21.0637384539659</v>
      </c>
      <c r="S30" s="1">
        <f>(Table2[[#This Row],[Close Price]]-Table2[[#This Row],[20D EMA]])/Table2[[#This Row],[20D EMA]]</f>
        <v>-0.15458937198067632</v>
      </c>
      <c r="T30" s="1">
        <f>(Table2[[#This Row],[Close Price]]-Table2[[#This Row],[50D EMA]])/Table2[[#This Row],[50D EMA]]</f>
        <v>-0.11788668643464727</v>
      </c>
      <c r="U30" s="1">
        <f>(Table2[[#This Row],[Close Price]]-Table2[[#This Row],[200D EMA]])/Table2[[#This Row],[200D EMA]]</f>
        <v>0.24087112715081249</v>
      </c>
      <c r="V30">
        <v>0.50054536448378295</v>
      </c>
      <c r="W30">
        <v>305.2</v>
      </c>
      <c r="X30">
        <v>324.45</v>
      </c>
      <c r="Y30">
        <v>305.2</v>
      </c>
      <c r="Z30">
        <v>368.55</v>
      </c>
      <c r="AA30">
        <v>305.2</v>
      </c>
      <c r="AB30">
        <v>416.7</v>
      </c>
      <c r="AC30" s="1">
        <f>(Table2[[#This Row],[Close Price]]/Table2[[#This Row],[Day Low]])-1</f>
        <v>9.1743119266054496E-3</v>
      </c>
      <c r="AD30" s="1">
        <f>(Table2[[#This Row],[Day High]]/Table2[[#This Row],[Close Price]])-1</f>
        <v>5.3409090909090962E-2</v>
      </c>
      <c r="AE30" s="1">
        <f>(Table2[[#This Row],[Close Price]]/Table2[[#This Row],[Current Week Low]])-1</f>
        <v>9.1743119266054496E-3</v>
      </c>
      <c r="AF30" s="1">
        <f>(Table2[[#This Row],[Current Week High]]/Table2[[#This Row],[Close Price]])-1</f>
        <v>0.19659090909090904</v>
      </c>
      <c r="AG30" s="1">
        <f>(Table2[[#This Row],[Close Price]]/Table2[[#This Row],[Current Month Low]])-1</f>
        <v>9.1743119266054496E-3</v>
      </c>
      <c r="AH30" s="1">
        <f>(Table2[[#This Row],[Current Month High]]/Table2[[#This Row],[Close Price]])-1</f>
        <v>0.35292207792207786</v>
      </c>
      <c r="AI30">
        <v>45.762987012986997</v>
      </c>
      <c r="AJ30">
        <v>185.18518518518499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0.14000000000000001</v>
      </c>
      <c r="AM30" t="s">
        <v>3160</v>
      </c>
      <c r="AN30">
        <v>-14.43</v>
      </c>
      <c r="AO30" t="s">
        <v>3161</v>
      </c>
      <c r="AP30">
        <v>0.12379097861318999</v>
      </c>
      <c r="AQ30">
        <f>(Table2[[#This Row],[Sharpe Ratio]]-AVERAGE(Table2[Sharpe Ratio]))/_xlfn.STDEV.P(Table2[Sharpe Ratio])</f>
        <v>0.78205164943398497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1.3564042784971884</v>
      </c>
      <c r="AS30">
        <f>_xlfn.RANK.AVG(Table2[[#This Row],[1Y Return vs Nifty Z-Score]],Table2[1Y Return vs Nifty Z-Score])</f>
        <v>22</v>
      </c>
      <c r="AT30">
        <f>_xlfn.RANK.AVG(Table2[[#This Row],[6M Return vs Nifty Z-Score]],Table2[6M Return vs Nifty Z-Score])</f>
        <v>12</v>
      </c>
      <c r="AU30">
        <f>_xlfn.RANK.AVG(Table2[[#This Row],[Sharpe Ratio Z-Score]],Table2[Sharpe Ratio Z-Score])</f>
        <v>157</v>
      </c>
      <c r="AV30">
        <f>(Table2[[#This Row],[Rank 1Y]]+Table2[[#This Row],[Rank 6M]]+Table2[[#This Row],[Rank Sharpe]])/3</f>
        <v>63.666666666666664</v>
      </c>
    </row>
    <row r="31" spans="1:48" x14ac:dyDescent="0.3">
      <c r="A31" t="s">
        <v>901</v>
      </c>
      <c r="B31" t="s">
        <v>902</v>
      </c>
      <c r="C31" t="s">
        <v>3123</v>
      </c>
      <c r="D31" t="s">
        <v>413</v>
      </c>
      <c r="E31">
        <v>16198.000004113501</v>
      </c>
      <c r="F31">
        <v>1282.45</v>
      </c>
      <c r="G31">
        <v>87.497573578279997</v>
      </c>
      <c r="H31">
        <f>(Table2[[#This Row],[1Y Return vs Nifty]]-AVERAGE(Table2[1Y Return vs Nifty]))/_xlfn.STDEV.P(Table2[1Y Return vs Nifty])</f>
        <v>1.4720429311360854</v>
      </c>
      <c r="I31">
        <v>29.5899075271182</v>
      </c>
      <c r="J31">
        <f>(Table2[[#This Row],[1M Return vs Nifty]]-AVERAGE(Table2[1M Return vs Nifty]))/_xlfn.STDEV.P(Table2[1M Return vs Nifty])</f>
        <v>3.3974808349975745</v>
      </c>
      <c r="K31">
        <v>126.09467458855499</v>
      </c>
      <c r="L31">
        <f>(Table2[[#This Row],[6M Return vs Nifty]]-AVERAGE(Table2[6M Return vs Nifty]))/_xlfn.STDEV.P(Table2[6M Return vs Nifty])</f>
        <v>4.2981831745490711</v>
      </c>
      <c r="M31">
        <v>-1.03737199013475</v>
      </c>
      <c r="N31">
        <f>(Table2[[#This Row],[1W Return vs Nifty]]-AVERAGE(Table2[1W Return vs Nifty]))/_xlfn.STDEV.P(Table2[1W Return vs Nifty])</f>
        <v>0.4597985304308867</v>
      </c>
      <c r="O31">
        <v>1229.25</v>
      </c>
      <c r="P31">
        <v>1130.9430617655</v>
      </c>
      <c r="Q31">
        <v>874.64201158534104</v>
      </c>
      <c r="R31">
        <v>54.924670608107803</v>
      </c>
      <c r="S31" s="1">
        <f>(Table2[[#This Row],[Close Price]]-Table2[[#This Row],[20D EMA]])/Table2[[#This Row],[20D EMA]]</f>
        <v>4.3278421801911771E-2</v>
      </c>
      <c r="T31" s="1">
        <f>(Table2[[#This Row],[Close Price]]-Table2[[#This Row],[50D EMA]])/Table2[[#This Row],[50D EMA]]</f>
        <v>0.13396513348601702</v>
      </c>
      <c r="U31" s="1">
        <f>(Table2[[#This Row],[Close Price]]-Table2[[#This Row],[200D EMA]])/Table2[[#This Row],[200D EMA]]</f>
        <v>0.4662570320347208</v>
      </c>
      <c r="V31">
        <v>0.75255497167267005</v>
      </c>
      <c r="W31">
        <v>1250</v>
      </c>
      <c r="X31">
        <v>1324.95</v>
      </c>
      <c r="Y31">
        <v>1225</v>
      </c>
      <c r="Z31">
        <v>1363.95</v>
      </c>
      <c r="AA31">
        <v>1190</v>
      </c>
      <c r="AB31">
        <v>1403.95</v>
      </c>
      <c r="AC31" s="1">
        <f>(Table2[[#This Row],[Close Price]]/Table2[[#This Row],[Day Low]])-1</f>
        <v>2.5959999999999983E-2</v>
      </c>
      <c r="AD31" s="1">
        <f>(Table2[[#This Row],[Day High]]/Table2[[#This Row],[Close Price]])-1</f>
        <v>3.3139693555304328E-2</v>
      </c>
      <c r="AE31" s="1">
        <f>(Table2[[#This Row],[Close Price]]/Table2[[#This Row],[Current Week Low]])-1</f>
        <v>4.6897959183673565E-2</v>
      </c>
      <c r="AF31" s="1">
        <f>(Table2[[#This Row],[Current Week High]]/Table2[[#This Row],[Close Price]])-1</f>
        <v>6.3550235876642436E-2</v>
      </c>
      <c r="AG31" s="1">
        <f>(Table2[[#This Row],[Close Price]]/Table2[[#This Row],[Current Month Low]])-1</f>
        <v>7.768907563025218E-2</v>
      </c>
      <c r="AH31" s="1">
        <f>(Table2[[#This Row],[Current Month High]]/Table2[[#This Row],[Close Price]])-1</f>
        <v>9.4740535693399242E-2</v>
      </c>
      <c r="AI31">
        <v>9.4740535693399206</v>
      </c>
      <c r="AJ31">
        <v>184.988888888888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0.35</v>
      </c>
      <c r="AM31" t="s">
        <v>3160</v>
      </c>
      <c r="AN31">
        <v>4.0999999999999996</v>
      </c>
      <c r="AO31" t="s">
        <v>3160</v>
      </c>
      <c r="AP31">
        <v>0.12906431034104501</v>
      </c>
      <c r="AQ31">
        <f>(Table2[[#This Row],[Sharpe Ratio]]-AVERAGE(Table2[Sharpe Ratio]))/_xlfn.STDEV.P(Table2[Sharpe Ratio])</f>
        <v>0.84446629652133365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10.471971767634949</v>
      </c>
      <c r="AS31">
        <f>_xlfn.RANK.AVG(Table2[[#This Row],[1Y Return vs Nifty Z-Score]],Table2[1Y Return vs Nifty Z-Score])</f>
        <v>58</v>
      </c>
      <c r="AT31">
        <f>_xlfn.RANK.AVG(Table2[[#This Row],[6M Return vs Nifty Z-Score]],Table2[6M Return vs Nifty Z-Score])</f>
        <v>5</v>
      </c>
      <c r="AU31">
        <f>_xlfn.RANK.AVG(Table2[[#This Row],[Sharpe Ratio Z-Score]],Table2[Sharpe Ratio Z-Score])</f>
        <v>140</v>
      </c>
      <c r="AV31">
        <f>(Table2[[#This Row],[Rank 1Y]]+Table2[[#This Row],[Rank 6M]]+Table2[[#This Row],[Rank Sharpe]])/3</f>
        <v>67.666666666666671</v>
      </c>
    </row>
    <row r="32" spans="1:48" x14ac:dyDescent="0.3">
      <c r="A32" t="s">
        <v>794</v>
      </c>
      <c r="B32" t="s">
        <v>795</v>
      </c>
      <c r="C32" t="s">
        <v>3113</v>
      </c>
      <c r="D32" t="s">
        <v>51</v>
      </c>
      <c r="E32">
        <v>19011.698407784999</v>
      </c>
      <c r="F32">
        <v>1170.1500000000001</v>
      </c>
      <c r="G32">
        <v>295.68920376381197</v>
      </c>
      <c r="H32">
        <f>(Table2[[#This Row],[1Y Return vs Nifty]]-AVERAGE(Table2[1Y Return vs Nifty]))/_xlfn.STDEV.P(Table2[1Y Return vs Nifty])</f>
        <v>5.6606284219151508</v>
      </c>
      <c r="I32">
        <v>12.8371100543248</v>
      </c>
      <c r="J32">
        <f>(Table2[[#This Row],[1M Return vs Nifty]]-AVERAGE(Table2[1M Return vs Nifty]))/_xlfn.STDEV.P(Table2[1M Return vs Nifty])</f>
        <v>1.6195877059580073</v>
      </c>
      <c r="K32">
        <v>109.282010635592</v>
      </c>
      <c r="L32">
        <f>(Table2[[#This Row],[6M Return vs Nifty]]-AVERAGE(Table2[6M Return vs Nifty]))/_xlfn.STDEV.P(Table2[6M Return vs Nifty])</f>
        <v>3.7101623609756746</v>
      </c>
      <c r="M32">
        <v>0.26732605937762699</v>
      </c>
      <c r="N32">
        <f>(Table2[[#This Row],[1W Return vs Nifty]]-AVERAGE(Table2[1W Return vs Nifty]))/_xlfn.STDEV.P(Table2[1W Return vs Nifty])</f>
        <v>0.73186293874677699</v>
      </c>
      <c r="O32">
        <v>1166.5</v>
      </c>
      <c r="P32">
        <v>1085.14220443115</v>
      </c>
      <c r="Q32">
        <v>809.94987916155696</v>
      </c>
      <c r="R32">
        <v>45.957664282360398</v>
      </c>
      <c r="S32" s="1">
        <f>(Table2[[#This Row],[Close Price]]-Table2[[#This Row],[20D EMA]])/Table2[[#This Row],[20D EMA]]</f>
        <v>3.129018431204536E-3</v>
      </c>
      <c r="T32" s="1">
        <f>(Table2[[#This Row],[Close Price]]-Table2[[#This Row],[50D EMA]])/Table2[[#This Row],[50D EMA]]</f>
        <v>7.8337931398965888E-2</v>
      </c>
      <c r="U32" s="1">
        <f>(Table2[[#This Row],[Close Price]]-Table2[[#This Row],[200D EMA]])/Table2[[#This Row],[200D EMA]]</f>
        <v>0.44471902534427771</v>
      </c>
      <c r="V32">
        <v>1.9458205332618801</v>
      </c>
      <c r="W32">
        <v>1149.05</v>
      </c>
      <c r="X32">
        <v>1199</v>
      </c>
      <c r="Y32">
        <v>1134.6500000000001</v>
      </c>
      <c r="Z32">
        <v>1271.8499999999999</v>
      </c>
      <c r="AA32">
        <v>1134.6500000000001</v>
      </c>
      <c r="AB32">
        <v>1334.65</v>
      </c>
      <c r="AC32" s="1">
        <f>(Table2[[#This Row],[Close Price]]/Table2[[#This Row],[Day Low]])-1</f>
        <v>1.8362995518036662E-2</v>
      </c>
      <c r="AD32" s="1">
        <f>(Table2[[#This Row],[Day High]]/Table2[[#This Row],[Close Price]])-1</f>
        <v>2.4654958765970125E-2</v>
      </c>
      <c r="AE32" s="1">
        <f>(Table2[[#This Row],[Close Price]]/Table2[[#This Row],[Current Week Low]])-1</f>
        <v>3.1287181069052039E-2</v>
      </c>
      <c r="AF32" s="1">
        <f>(Table2[[#This Row],[Current Week High]]/Table2[[#This Row],[Close Price]])-1</f>
        <v>8.6911934367388533E-2</v>
      </c>
      <c r="AG32" s="1">
        <f>(Table2[[#This Row],[Close Price]]/Table2[[#This Row],[Current Month Low]])-1</f>
        <v>3.1287181069052039E-2</v>
      </c>
      <c r="AH32" s="1">
        <f>(Table2[[#This Row],[Current Month High]]/Table2[[#This Row],[Close Price]])-1</f>
        <v>0.1405802674870742</v>
      </c>
      <c r="AI32">
        <v>14.0580267487074</v>
      </c>
      <c r="AJ32">
        <v>325.35441657579003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0.17</v>
      </c>
      <c r="AM32" t="s">
        <v>3160</v>
      </c>
      <c r="AN32">
        <v>6.42</v>
      </c>
      <c r="AO32" t="s">
        <v>3160</v>
      </c>
      <c r="AP32">
        <v>0.10813025065062599</v>
      </c>
      <c r="AQ32">
        <f>(Table2[[#This Row],[Sharpe Ratio]]-AVERAGE(Table2[Sharpe Ratio]))/_xlfn.STDEV.P(Table2[Sharpe Ratio])</f>
        <v>0.59669277967974022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12.318934207275351</v>
      </c>
      <c r="AS32">
        <f>_xlfn.RANK.AVG(Table2[[#This Row],[1Y Return vs Nifty Z-Score]],Table2[1Y Return vs Nifty Z-Score])</f>
        <v>2</v>
      </c>
      <c r="AT32">
        <f>_xlfn.RANK.AVG(Table2[[#This Row],[6M Return vs Nifty Z-Score]],Table2[6M Return vs Nifty Z-Score])</f>
        <v>8</v>
      </c>
      <c r="AU32">
        <f>_xlfn.RANK.AVG(Table2[[#This Row],[Sharpe Ratio Z-Score]],Table2[Sharpe Ratio Z-Score])</f>
        <v>198</v>
      </c>
      <c r="AV32">
        <f>(Table2[[#This Row],[Rank 1Y]]+Table2[[#This Row],[Rank 6M]]+Table2[[#This Row],[Rank Sharpe]])/3</f>
        <v>69.333333333333329</v>
      </c>
    </row>
    <row r="33" spans="1:48" x14ac:dyDescent="0.3">
      <c r="A33" t="s">
        <v>868</v>
      </c>
      <c r="B33" t="s">
        <v>869</v>
      </c>
      <c r="C33" t="s">
        <v>3112</v>
      </c>
      <c r="D33" t="s">
        <v>48</v>
      </c>
      <c r="E33">
        <v>16813.083294648299</v>
      </c>
      <c r="F33">
        <v>1444.9</v>
      </c>
      <c r="G33">
        <v>114.986759587422</v>
      </c>
      <c r="H33">
        <f>(Table2[[#This Row],[1Y Return vs Nifty]]-AVERAGE(Table2[1Y Return vs Nifty]))/_xlfn.STDEV.P(Table2[1Y Return vs Nifty])</f>
        <v>2.0250949705894019</v>
      </c>
      <c r="I33">
        <v>-13.727825432284</v>
      </c>
      <c r="J33">
        <f>(Table2[[#This Row],[1M Return vs Nifty]]-AVERAGE(Table2[1M Return vs Nifty]))/_xlfn.STDEV.P(Table2[1M Return vs Nifty])</f>
        <v>-1.1996200324344748</v>
      </c>
      <c r="K33">
        <v>23.733408185953699</v>
      </c>
      <c r="L33">
        <f>(Table2[[#This Row],[6M Return vs Nifty]]-AVERAGE(Table2[6M Return vs Nifty]))/_xlfn.STDEV.P(Table2[6M Return vs Nifty])</f>
        <v>0.71811071745026123</v>
      </c>
      <c r="M33">
        <v>-11.2596942929194</v>
      </c>
      <c r="N33">
        <f>(Table2[[#This Row],[1W Return vs Nifty]]-AVERAGE(Table2[1W Return vs Nifty]))/_xlfn.STDEV.P(Table2[1W Return vs Nifty])</f>
        <v>-1.6718288372660806</v>
      </c>
      <c r="O33">
        <v>1562.14</v>
      </c>
      <c r="P33">
        <v>1582.21175437378</v>
      </c>
      <c r="Q33">
        <v>1323.01194995795</v>
      </c>
      <c r="R33">
        <v>33.506646480925497</v>
      </c>
      <c r="S33" s="1">
        <f>(Table2[[#This Row],[Close Price]]-Table2[[#This Row],[20D EMA]])/Table2[[#This Row],[20D EMA]]</f>
        <v>-7.5050891725453539E-2</v>
      </c>
      <c r="T33" s="1">
        <f>(Table2[[#This Row],[Close Price]]-Table2[[#This Row],[50D EMA]])/Table2[[#This Row],[50D EMA]]</f>
        <v>-8.6784688581792377E-2</v>
      </c>
      <c r="U33" s="1">
        <f>(Table2[[#This Row],[Close Price]]-Table2[[#This Row],[200D EMA]])/Table2[[#This Row],[200D EMA]]</f>
        <v>9.212921322889342E-2</v>
      </c>
      <c r="V33">
        <v>0.86048381277278696</v>
      </c>
      <c r="W33">
        <v>1396</v>
      </c>
      <c r="X33">
        <v>1492.4</v>
      </c>
      <c r="Y33">
        <v>1395.4</v>
      </c>
      <c r="Z33">
        <v>1632.45</v>
      </c>
      <c r="AA33">
        <v>1395.4</v>
      </c>
      <c r="AB33">
        <v>1693.95</v>
      </c>
      <c r="AC33" s="1">
        <f>(Table2[[#This Row],[Close Price]]/Table2[[#This Row],[Day Low]])-1</f>
        <v>3.5028653295128942E-2</v>
      </c>
      <c r="AD33" s="1">
        <f>(Table2[[#This Row],[Day High]]/Table2[[#This Row],[Close Price]])-1</f>
        <v>3.2874247352757902E-2</v>
      </c>
      <c r="AE33" s="1">
        <f>(Table2[[#This Row],[Close Price]]/Table2[[#This Row],[Current Week Low]])-1</f>
        <v>3.5473699297692507E-2</v>
      </c>
      <c r="AF33" s="1">
        <f>(Table2[[#This Row],[Current Week High]]/Table2[[#This Row],[Close Price]])-1</f>
        <v>0.12980137033704753</v>
      </c>
      <c r="AG33" s="1">
        <f>(Table2[[#This Row],[Close Price]]/Table2[[#This Row],[Current Month Low]])-1</f>
        <v>3.5473699297692507E-2</v>
      </c>
      <c r="AH33" s="1">
        <f>(Table2[[#This Row],[Current Month High]]/Table2[[#This Row],[Close Price]])-1</f>
        <v>0.17236486954114461</v>
      </c>
      <c r="AI33">
        <v>26.098691950999999</v>
      </c>
      <c r="AJ33">
        <v>138.82644628099101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-0.03</v>
      </c>
      <c r="AM33" t="s">
        <v>3161</v>
      </c>
      <c r="AN33">
        <v>-2.39</v>
      </c>
      <c r="AO33" t="s">
        <v>3161</v>
      </c>
      <c r="AP33">
        <v>0.18961866585139101</v>
      </c>
      <c r="AQ33">
        <f>(Table2[[#This Row],[Sharpe Ratio]]-AVERAGE(Table2[Sharpe Ratio]))/_xlfn.STDEV.P(Table2[Sharpe Ratio])</f>
        <v>1.561181823598071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33</v>
      </c>
      <c r="AT33">
        <f>_xlfn.RANK.AVG(Table2[[#This Row],[6M Return vs Nifty Z-Score]],Table2[6M Return vs Nifty Z-Score])</f>
        <v>137</v>
      </c>
      <c r="AU33">
        <f>_xlfn.RANK.AVG(Table2[[#This Row],[Sharpe Ratio Z-Score]],Table2[Sharpe Ratio Z-Score])</f>
        <v>40</v>
      </c>
      <c r="AV33">
        <f>(Table2[[#This Row],[Rank 1Y]]+Table2[[#This Row],[Rank 6M]]+Table2[[#This Row],[Rank Sharpe]])/3</f>
        <v>70</v>
      </c>
    </row>
    <row r="34" spans="1:48" x14ac:dyDescent="0.3">
      <c r="A34" t="s">
        <v>1275</v>
      </c>
      <c r="B34" t="s">
        <v>1276</v>
      </c>
      <c r="C34" t="s">
        <v>3119</v>
      </c>
      <c r="D34" t="s">
        <v>389</v>
      </c>
      <c r="E34">
        <v>8791.2320168400001</v>
      </c>
      <c r="F34">
        <v>387.4</v>
      </c>
      <c r="G34">
        <v>101.740826171818</v>
      </c>
      <c r="H34">
        <f>(Table2[[#This Row],[1Y Return vs Nifty]]-AVERAGE(Table2[1Y Return vs Nifty]))/_xlfn.STDEV.P(Table2[1Y Return vs Nifty])</f>
        <v>1.758601430637861</v>
      </c>
      <c r="I34">
        <v>-3.4745829133274402</v>
      </c>
      <c r="J34">
        <f>(Table2[[#This Row],[1M Return vs Nifty]]-AVERAGE(Table2[1M Return vs Nifty]))/_xlfn.STDEV.P(Table2[1M Return vs Nifty])</f>
        <v>-0.11149314172064333</v>
      </c>
      <c r="K34">
        <v>32.365073280604101</v>
      </c>
      <c r="L34">
        <f>(Table2[[#This Row],[6M Return vs Nifty]]-AVERAGE(Table2[6M Return vs Nifty]))/_xlfn.STDEV.P(Table2[6M Return vs Nifty])</f>
        <v>1.0200021217898405</v>
      </c>
      <c r="M34">
        <v>-4.0193286753113497</v>
      </c>
      <c r="N34">
        <f>(Table2[[#This Row],[1W Return vs Nifty]]-AVERAGE(Table2[1W Return vs Nifty]))/_xlfn.STDEV.P(Table2[1W Return vs Nifty])</f>
        <v>-0.16201912422062278</v>
      </c>
      <c r="O34">
        <v>405.3</v>
      </c>
      <c r="P34">
        <v>401.02189368659702</v>
      </c>
      <c r="Q34">
        <v>325.16771497718099</v>
      </c>
      <c r="R34">
        <v>40.972289987589903</v>
      </c>
      <c r="S34" s="1">
        <f>(Table2[[#This Row],[Close Price]]-Table2[[#This Row],[20D EMA]])/Table2[[#This Row],[20D EMA]]</f>
        <v>-4.4164816185541654E-2</v>
      </c>
      <c r="T34" s="1">
        <f>(Table2[[#This Row],[Close Price]]-Table2[[#This Row],[50D EMA]])/Table2[[#This Row],[50D EMA]]</f>
        <v>-3.3967955119285097E-2</v>
      </c>
      <c r="U34" s="1">
        <f>(Table2[[#This Row],[Close Price]]-Table2[[#This Row],[200D EMA]])/Table2[[#This Row],[200D EMA]]</f>
        <v>0.19138519033842644</v>
      </c>
      <c r="V34">
        <v>0.73301549577128999</v>
      </c>
      <c r="W34">
        <v>370</v>
      </c>
      <c r="X34">
        <v>393</v>
      </c>
      <c r="Y34">
        <v>362.65</v>
      </c>
      <c r="Z34">
        <v>425</v>
      </c>
      <c r="AA34">
        <v>362.65</v>
      </c>
      <c r="AB34">
        <v>435.65</v>
      </c>
      <c r="AC34" s="1">
        <f>(Table2[[#This Row],[Close Price]]/Table2[[#This Row],[Day Low]])-1</f>
        <v>4.7027027027026991E-2</v>
      </c>
      <c r="AD34" s="1">
        <f>(Table2[[#This Row],[Day High]]/Table2[[#This Row],[Close Price]])-1</f>
        <v>1.4455343314403679E-2</v>
      </c>
      <c r="AE34" s="1">
        <f>(Table2[[#This Row],[Close Price]]/Table2[[#This Row],[Current Week Low]])-1</f>
        <v>6.8247621673790171E-2</v>
      </c>
      <c r="AF34" s="1">
        <f>(Table2[[#This Row],[Current Week High]]/Table2[[#This Row],[Close Price]])-1</f>
        <v>9.7057305110996417E-2</v>
      </c>
      <c r="AG34" s="1">
        <f>(Table2[[#This Row],[Close Price]]/Table2[[#This Row],[Current Month Low]])-1</f>
        <v>6.8247621673790171E-2</v>
      </c>
      <c r="AH34" s="1">
        <f>(Table2[[#This Row],[Current Month High]]/Table2[[#This Row],[Close Price]])-1</f>
        <v>0.12454827052142492</v>
      </c>
      <c r="AI34">
        <v>22.354155911202799</v>
      </c>
      <c r="AJ34">
        <v>139.505409582689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0.08</v>
      </c>
      <c r="AM34" t="s">
        <v>3160</v>
      </c>
      <c r="AN34">
        <v>-3.91</v>
      </c>
      <c r="AO34" t="s">
        <v>3161</v>
      </c>
      <c r="AP34">
        <v>0.16346420431766401</v>
      </c>
      <c r="AQ34">
        <f>(Table2[[#This Row],[Sharpe Ratio]]-AVERAGE(Table2[Sharpe Ratio]))/_xlfn.STDEV.P(Table2[Sharpe Ratio])</f>
        <v>1.2516201326912844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3.7567114191777198</v>
      </c>
      <c r="AS34">
        <f>_xlfn.RANK.AVG(Table2[[#This Row],[1Y Return vs Nifty Z-Score]],Table2[1Y Return vs Nifty Z-Score])</f>
        <v>47</v>
      </c>
      <c r="AT34">
        <f>_xlfn.RANK.AVG(Table2[[#This Row],[6M Return vs Nifty Z-Score]],Table2[6M Return vs Nifty Z-Score])</f>
        <v>93</v>
      </c>
      <c r="AU34">
        <f>_xlfn.RANK.AVG(Table2[[#This Row],[Sharpe Ratio Z-Score]],Table2[Sharpe Ratio Z-Score])</f>
        <v>73</v>
      </c>
      <c r="AV34">
        <f>(Table2[[#This Row],[Rank 1Y]]+Table2[[#This Row],[Rank 6M]]+Table2[[#This Row],[Rank Sharpe]])/3</f>
        <v>71</v>
      </c>
    </row>
    <row r="35" spans="1:48" x14ac:dyDescent="0.3">
      <c r="A35" t="s">
        <v>570</v>
      </c>
      <c r="B35" t="s">
        <v>571</v>
      </c>
      <c r="C35" t="s">
        <v>3113</v>
      </c>
      <c r="D35" t="s">
        <v>51</v>
      </c>
      <c r="E35">
        <v>32466.692879771901</v>
      </c>
      <c r="F35">
        <v>1274.7</v>
      </c>
      <c r="G35">
        <v>102.522257543113</v>
      </c>
      <c r="H35">
        <f>(Table2[[#This Row],[1Y Return vs Nifty]]-AVERAGE(Table2[1Y Return vs Nifty]))/_xlfn.STDEV.P(Table2[1Y Return vs Nifty])</f>
        <v>1.7743229661334472</v>
      </c>
      <c r="I35">
        <v>12.053790696066301</v>
      </c>
      <c r="J35">
        <f>(Table2[[#This Row],[1M Return vs Nifty]]-AVERAGE(Table2[1M Return vs Nifty]))/_xlfn.STDEV.P(Table2[1M Return vs Nifty])</f>
        <v>1.53645782229809</v>
      </c>
      <c r="K35">
        <v>90.688781669756096</v>
      </c>
      <c r="L35">
        <f>(Table2[[#This Row],[6M Return vs Nifty]]-AVERAGE(Table2[6M Return vs Nifty]))/_xlfn.STDEV.P(Table2[6M Return vs Nifty])</f>
        <v>3.0598665093464952</v>
      </c>
      <c r="M35">
        <v>2.51222158293373</v>
      </c>
      <c r="N35">
        <f>(Table2[[#This Row],[1W Return vs Nifty]]-AVERAGE(Table2[1W Return vs Nifty]))/_xlfn.STDEV.P(Table2[1W Return vs Nifty])</f>
        <v>1.1999836449711394</v>
      </c>
      <c r="O35">
        <v>1265.6199999999999</v>
      </c>
      <c r="P35">
        <v>1207.09020303956</v>
      </c>
      <c r="Q35">
        <v>942.04964156746803</v>
      </c>
      <c r="R35">
        <v>51.108972796687503</v>
      </c>
      <c r="S35" s="1">
        <f>(Table2[[#This Row],[Close Price]]-Table2[[#This Row],[20D EMA]])/Table2[[#This Row],[20D EMA]]</f>
        <v>7.174349330762911E-3</v>
      </c>
      <c r="T35" s="1">
        <f>(Table2[[#This Row],[Close Price]]-Table2[[#This Row],[50D EMA]])/Table2[[#This Row],[50D EMA]]</f>
        <v>5.6010558937677195E-2</v>
      </c>
      <c r="U35" s="1">
        <f>(Table2[[#This Row],[Close Price]]-Table2[[#This Row],[200D EMA]])/Table2[[#This Row],[200D EMA]]</f>
        <v>0.35311340693154775</v>
      </c>
      <c r="V35">
        <v>0.64657068502844095</v>
      </c>
      <c r="W35">
        <v>1237.05</v>
      </c>
      <c r="X35">
        <v>1289.95</v>
      </c>
      <c r="Y35">
        <v>1198.25</v>
      </c>
      <c r="Z35">
        <v>1289.95</v>
      </c>
      <c r="AA35">
        <v>1198.25</v>
      </c>
      <c r="AB35">
        <v>1353.95</v>
      </c>
      <c r="AC35" s="1">
        <f>(Table2[[#This Row],[Close Price]]/Table2[[#This Row],[Day Low]])-1</f>
        <v>3.043530980962772E-2</v>
      </c>
      <c r="AD35" s="1">
        <f>(Table2[[#This Row],[Day High]]/Table2[[#This Row],[Close Price]])-1</f>
        <v>1.1963599278261627E-2</v>
      </c>
      <c r="AE35" s="1">
        <f>(Table2[[#This Row],[Close Price]]/Table2[[#This Row],[Current Week Low]])-1</f>
        <v>6.3801377008136928E-2</v>
      </c>
      <c r="AF35" s="1">
        <f>(Table2[[#This Row],[Current Week High]]/Table2[[#This Row],[Close Price]])-1</f>
        <v>1.1963599278261627E-2</v>
      </c>
      <c r="AG35" s="1">
        <f>(Table2[[#This Row],[Close Price]]/Table2[[#This Row],[Current Month Low]])-1</f>
        <v>6.3801377008136928E-2</v>
      </c>
      <c r="AH35" s="1">
        <f>(Table2[[#This Row],[Current Month High]]/Table2[[#This Row],[Close Price]])-1</f>
        <v>6.2171491331293627E-2</v>
      </c>
      <c r="AI35">
        <v>6.21714913312936</v>
      </c>
      <c r="AJ35">
        <v>128.23634735899699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0.27</v>
      </c>
      <c r="AM35" t="s">
        <v>3160</v>
      </c>
      <c r="AN35">
        <v>-0.34</v>
      </c>
      <c r="AO35" t="s">
        <v>3161</v>
      </c>
      <c r="AP35">
        <v>0.11969373903848</v>
      </c>
      <c r="AQ35">
        <f>(Table2[[#This Row],[Sharpe Ratio]]-AVERAGE(Table2[Sharpe Ratio]))/_xlfn.STDEV.P(Table2[Sharpe Ratio])</f>
        <v>0.73355711594256312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8.304188058691734</v>
      </c>
      <c r="AS35">
        <f>_xlfn.RANK.AVG(Table2[[#This Row],[1Y Return vs Nifty Z-Score]],Table2[1Y Return vs Nifty Z-Score])</f>
        <v>46</v>
      </c>
      <c r="AT35">
        <f>_xlfn.RANK.AVG(Table2[[#This Row],[6M Return vs Nifty Z-Score]],Table2[6M Return vs Nifty Z-Score])</f>
        <v>11</v>
      </c>
      <c r="AU35">
        <f>_xlfn.RANK.AVG(Table2[[#This Row],[Sharpe Ratio Z-Score]],Table2[Sharpe Ratio Z-Score])</f>
        <v>162</v>
      </c>
      <c r="AV35">
        <f>(Table2[[#This Row],[Rank 1Y]]+Table2[[#This Row],[Rank 6M]]+Table2[[#This Row],[Rank Sharpe]])/3</f>
        <v>73</v>
      </c>
    </row>
    <row r="36" spans="1:48" x14ac:dyDescent="0.3">
      <c r="A36" t="s">
        <v>606</v>
      </c>
      <c r="B36" t="s">
        <v>607</v>
      </c>
      <c r="C36" t="s">
        <v>3109</v>
      </c>
      <c r="D36" t="s">
        <v>378</v>
      </c>
      <c r="E36">
        <v>30306.632472428599</v>
      </c>
      <c r="F36">
        <v>5950.65</v>
      </c>
      <c r="G36">
        <v>83.669840687947996</v>
      </c>
      <c r="H36">
        <f>(Table2[[#This Row],[1Y Return vs Nifty]]-AVERAGE(Table2[1Y Return vs Nifty]))/_xlfn.STDEV.P(Table2[1Y Return vs Nifty])</f>
        <v>1.3950331760717984</v>
      </c>
      <c r="I36">
        <v>-2.3698533775741799</v>
      </c>
      <c r="J36">
        <f>(Table2[[#This Row],[1M Return vs Nifty]]-AVERAGE(Table2[1M Return vs Nifty]))/_xlfn.STDEV.P(Table2[1M Return vs Nifty])</f>
        <v>5.7464449365990551E-3</v>
      </c>
      <c r="K36">
        <v>46.645176424155302</v>
      </c>
      <c r="L36">
        <f>(Table2[[#This Row],[6M Return vs Nifty]]-AVERAGE(Table2[6M Return vs Nifty]))/_xlfn.STDEV.P(Table2[6M Return vs Nifty])</f>
        <v>1.5194469386181186</v>
      </c>
      <c r="M36">
        <v>-4.6129149722306604</v>
      </c>
      <c r="N36">
        <f>(Table2[[#This Row],[1W Return vs Nifty]]-AVERAGE(Table2[1W Return vs Nifty]))/_xlfn.STDEV.P(Table2[1W Return vs Nifty])</f>
        <v>-0.28579772932862457</v>
      </c>
      <c r="O36">
        <v>6300.36</v>
      </c>
      <c r="P36">
        <v>5987.8050999296001</v>
      </c>
      <c r="Q36">
        <v>4621.6448837569396</v>
      </c>
      <c r="R36">
        <v>24.606402796714502</v>
      </c>
      <c r="S36" s="1">
        <f>(Table2[[#This Row],[Close Price]]-Table2[[#This Row],[20D EMA]])/Table2[[#This Row],[20D EMA]]</f>
        <v>-5.5506352017979932E-2</v>
      </c>
      <c r="T36" s="1">
        <f>(Table2[[#This Row],[Close Price]]-Table2[[#This Row],[50D EMA]])/Table2[[#This Row],[50D EMA]]</f>
        <v>-6.2051284752132879E-3</v>
      </c>
      <c r="U36" s="1">
        <f>(Table2[[#This Row],[Close Price]]-Table2[[#This Row],[200D EMA]])/Table2[[#This Row],[200D EMA]]</f>
        <v>0.28756106314310986</v>
      </c>
      <c r="V36">
        <v>0.78398770081124103</v>
      </c>
      <c r="W36">
        <v>5920.2</v>
      </c>
      <c r="X36">
        <v>6115</v>
      </c>
      <c r="Y36">
        <v>5910.65</v>
      </c>
      <c r="Z36">
        <v>6480</v>
      </c>
      <c r="AA36">
        <v>5910.65</v>
      </c>
      <c r="AB36">
        <v>6617.85</v>
      </c>
      <c r="AC36" s="1">
        <f>(Table2[[#This Row],[Close Price]]/Table2[[#This Row],[Day Low]])-1</f>
        <v>5.1434073173204364E-3</v>
      </c>
      <c r="AD36" s="1">
        <f>(Table2[[#This Row],[Day High]]/Table2[[#This Row],[Close Price]])-1</f>
        <v>2.7618831556216694E-2</v>
      </c>
      <c r="AE36" s="1">
        <f>(Table2[[#This Row],[Close Price]]/Table2[[#This Row],[Current Week Low]])-1</f>
        <v>6.7674452048420708E-3</v>
      </c>
      <c r="AF36" s="1">
        <f>(Table2[[#This Row],[Current Week High]]/Table2[[#This Row],[Close Price]])-1</f>
        <v>8.8956668599228683E-2</v>
      </c>
      <c r="AG36" s="1">
        <f>(Table2[[#This Row],[Close Price]]/Table2[[#This Row],[Current Month Low]])-1</f>
        <v>6.7674452048420708E-3</v>
      </c>
      <c r="AH36" s="1">
        <f>(Table2[[#This Row],[Current Month High]]/Table2[[#This Row],[Close Price]])-1</f>
        <v>0.11212220513725413</v>
      </c>
      <c r="AI36">
        <v>15.4495727357515</v>
      </c>
      <c r="AJ36">
        <v>118.35645090268601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0.21</v>
      </c>
      <c r="AM36" t="s">
        <v>3160</v>
      </c>
      <c r="AN36">
        <v>-12.81</v>
      </c>
      <c r="AO36" t="s">
        <v>3161</v>
      </c>
      <c r="AP36">
        <v>0.14714098179664201</v>
      </c>
      <c r="AQ36">
        <f>(Table2[[#This Row],[Sharpe Ratio]]-AVERAGE(Table2[Sharpe Ratio]))/_xlfn.STDEV.P(Table2[Sharpe Ratio])</f>
        <v>1.0584200410687039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3.6928488713665955</v>
      </c>
      <c r="AS36">
        <f>_xlfn.RANK.AVG(Table2[[#This Row],[1Y Return vs Nifty Z-Score]],Table2[1Y Return vs Nifty Z-Score])</f>
        <v>64</v>
      </c>
      <c r="AT36">
        <f>_xlfn.RANK.AVG(Table2[[#This Row],[6M Return vs Nifty Z-Score]],Table2[6M Return vs Nifty Z-Score])</f>
        <v>51</v>
      </c>
      <c r="AU36">
        <f>_xlfn.RANK.AVG(Table2[[#This Row],[Sharpe Ratio Z-Score]],Table2[Sharpe Ratio Z-Score])</f>
        <v>109</v>
      </c>
      <c r="AV36">
        <f>(Table2[[#This Row],[Rank 1Y]]+Table2[[#This Row],[Rank 6M]]+Table2[[#This Row],[Rank Sharpe]])/3</f>
        <v>74.666666666666671</v>
      </c>
    </row>
    <row r="37" spans="1:48" x14ac:dyDescent="0.3">
      <c r="A37" t="s">
        <v>237</v>
      </c>
      <c r="B37" t="s">
        <v>238</v>
      </c>
      <c r="C37" t="s">
        <v>3108</v>
      </c>
      <c r="D37" t="s">
        <v>239</v>
      </c>
      <c r="E37">
        <v>102201.156139781</v>
      </c>
      <c r="F37">
        <v>11768.55</v>
      </c>
      <c r="G37">
        <v>169.446601663878</v>
      </c>
      <c r="H37">
        <f>(Table2[[#This Row],[1Y Return vs Nifty]]-AVERAGE(Table2[1Y Return vs Nifty]))/_xlfn.STDEV.P(Table2[1Y Return vs Nifty])</f>
        <v>3.1207668001835152</v>
      </c>
      <c r="I37">
        <v>5.8080477385281997</v>
      </c>
      <c r="J37">
        <f>(Table2[[#This Row],[1M Return vs Nifty]]-AVERAGE(Table2[1M Return vs Nifty]))/_xlfn.STDEV.P(Table2[1M Return vs Nifty])</f>
        <v>0.87362741991379445</v>
      </c>
      <c r="K37">
        <v>45.341915395661097</v>
      </c>
      <c r="L37">
        <f>(Table2[[#This Row],[6M Return vs Nifty]]-AVERAGE(Table2[6M Return vs Nifty]))/_xlfn.STDEV.P(Table2[6M Return vs Nifty])</f>
        <v>1.473865547565655</v>
      </c>
      <c r="M37">
        <v>5.7735502905811504</v>
      </c>
      <c r="N37">
        <f>(Table2[[#This Row],[1W Return vs Nifty]]-AVERAGE(Table2[1W Return vs Nifty]))/_xlfn.STDEV.P(Table2[1W Return vs Nifty])</f>
        <v>1.880057831869282</v>
      </c>
      <c r="O37">
        <v>11409.81</v>
      </c>
      <c r="P37">
        <v>11237.1872155576</v>
      </c>
      <c r="Q37">
        <v>9451.5952137147306</v>
      </c>
      <c r="R37">
        <v>63.335910550944597</v>
      </c>
      <c r="S37" s="1">
        <f>(Table2[[#This Row],[Close Price]]-Table2[[#This Row],[20D EMA]])/Table2[[#This Row],[20D EMA]]</f>
        <v>3.1441364930704353E-2</v>
      </c>
      <c r="T37" s="1">
        <f>(Table2[[#This Row],[Close Price]]-Table2[[#This Row],[50D EMA]])/Table2[[#This Row],[50D EMA]]</f>
        <v>4.7286102318090849E-2</v>
      </c>
      <c r="U37" s="1">
        <f>(Table2[[#This Row],[Close Price]]-Table2[[#This Row],[200D EMA]])/Table2[[#This Row],[200D EMA]]</f>
        <v>0.24513901980517036</v>
      </c>
      <c r="V37">
        <v>0.40386866995717502</v>
      </c>
      <c r="W37">
        <v>11700.1</v>
      </c>
      <c r="X37">
        <v>12004.5</v>
      </c>
      <c r="Y37">
        <v>11397.85</v>
      </c>
      <c r="Z37">
        <v>12141.95</v>
      </c>
      <c r="AA37">
        <v>10725.15</v>
      </c>
      <c r="AB37">
        <v>12141.95</v>
      </c>
      <c r="AC37" s="1">
        <f>(Table2[[#This Row],[Close Price]]/Table2[[#This Row],[Day Low]])-1</f>
        <v>5.8503773472020626E-3</v>
      </c>
      <c r="AD37" s="1">
        <f>(Table2[[#This Row],[Day High]]/Table2[[#This Row],[Close Price]])-1</f>
        <v>2.0049198924251499E-2</v>
      </c>
      <c r="AE37" s="1">
        <f>(Table2[[#This Row],[Close Price]]/Table2[[#This Row],[Current Week Low]])-1</f>
        <v>3.2523677711147281E-2</v>
      </c>
      <c r="AF37" s="1">
        <f>(Table2[[#This Row],[Current Week High]]/Table2[[#This Row],[Close Price]])-1</f>
        <v>3.1728632669275392E-2</v>
      </c>
      <c r="AG37" s="1">
        <f>(Table2[[#This Row],[Close Price]]/Table2[[#This Row],[Current Month Low]])-1</f>
        <v>9.7285352652410451E-2</v>
      </c>
      <c r="AH37" s="1">
        <f>(Table2[[#This Row],[Current Month High]]/Table2[[#This Row],[Close Price]])-1</f>
        <v>3.1728632669275392E-2</v>
      </c>
      <c r="AI37">
        <v>7.2264637529687104</v>
      </c>
      <c r="AJ37">
        <v>197.354557513738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7.0000000000000007E-2</v>
      </c>
      <c r="AM37" t="s">
        <v>3160</v>
      </c>
      <c r="AN37">
        <v>7.08</v>
      </c>
      <c r="AO37" t="s">
        <v>3160</v>
      </c>
      <c r="AP37">
        <v>0.11463936274606901</v>
      </c>
      <c r="AQ37">
        <f>(Table2[[#This Row],[Sharpe Ratio]]-AVERAGE(Table2[Sharpe Ratio]))/_xlfn.STDEV.P(Table2[Sharpe Ratio])</f>
        <v>0.67373400432773323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8.0220516038599801</v>
      </c>
      <c r="AS37">
        <f>_xlfn.RANK.AVG(Table2[[#This Row],[1Y Return vs Nifty Z-Score]],Table2[1Y Return vs Nifty Z-Score])</f>
        <v>12</v>
      </c>
      <c r="AT37">
        <f>_xlfn.RANK.AVG(Table2[[#This Row],[6M Return vs Nifty Z-Score]],Table2[6M Return vs Nifty Z-Score])</f>
        <v>55</v>
      </c>
      <c r="AU37">
        <f>_xlfn.RANK.AVG(Table2[[#This Row],[Sharpe Ratio Z-Score]],Table2[Sharpe Ratio Z-Score])</f>
        <v>174</v>
      </c>
      <c r="AV37">
        <f>(Table2[[#This Row],[Rank 1Y]]+Table2[[#This Row],[Rank 6M]]+Table2[[#This Row],[Rank Sharpe]])/3</f>
        <v>80.333333333333329</v>
      </c>
    </row>
    <row r="38" spans="1:48" x14ac:dyDescent="0.3">
      <c r="A38" t="s">
        <v>631</v>
      </c>
      <c r="B38" t="s">
        <v>632</v>
      </c>
      <c r="C38" t="s">
        <v>3107</v>
      </c>
      <c r="D38" t="s">
        <v>461</v>
      </c>
      <c r="E38">
        <v>28272.318216392599</v>
      </c>
      <c r="F38">
        <v>805.05</v>
      </c>
      <c r="G38">
        <v>134.78418025750199</v>
      </c>
      <c r="H38">
        <f>(Table2[[#This Row],[1Y Return vs Nifty]]-AVERAGE(Table2[1Y Return vs Nifty]))/_xlfn.STDEV.P(Table2[1Y Return vs Nifty])</f>
        <v>2.4233971929200924</v>
      </c>
      <c r="I38">
        <v>24.295911454995299</v>
      </c>
      <c r="J38">
        <f>(Table2[[#This Row],[1M Return vs Nifty]]-AVERAGE(Table2[1M Return vs Nifty]))/_xlfn.STDEV.P(Table2[1M Return vs Nifty])</f>
        <v>2.8356547126991862</v>
      </c>
      <c r="K38">
        <v>29.646547134708399</v>
      </c>
      <c r="L38">
        <f>(Table2[[#This Row],[6M Return vs Nifty]]-AVERAGE(Table2[6M Return vs Nifty]))/_xlfn.STDEV.P(Table2[6M Return vs Nifty])</f>
        <v>0.92492201071985025</v>
      </c>
      <c r="M38">
        <v>3.32950280370892</v>
      </c>
      <c r="N38">
        <f>(Table2[[#This Row],[1W Return vs Nifty]]-AVERAGE(Table2[1W Return vs Nifty]))/_xlfn.STDEV.P(Table2[1W Return vs Nifty])</f>
        <v>1.3704086194248024</v>
      </c>
      <c r="O38">
        <v>774.83</v>
      </c>
      <c r="P38">
        <v>767.87601973136998</v>
      </c>
      <c r="Q38">
        <v>676.50791697882198</v>
      </c>
      <c r="R38">
        <v>63.0503506036343</v>
      </c>
      <c r="S38" s="1">
        <f>(Table2[[#This Row],[Close Price]]-Table2[[#This Row],[20D EMA]])/Table2[[#This Row],[20D EMA]]</f>
        <v>3.9002103687260314E-2</v>
      </c>
      <c r="T38" s="1">
        <f>(Table2[[#This Row],[Close Price]]-Table2[[#This Row],[50D EMA]])/Table2[[#This Row],[50D EMA]]</f>
        <v>4.8411435327326328E-2</v>
      </c>
      <c r="U38" s="1">
        <f>(Table2[[#This Row],[Close Price]]-Table2[[#This Row],[200D EMA]])/Table2[[#This Row],[200D EMA]]</f>
        <v>0.19000824645959313</v>
      </c>
      <c r="V38">
        <v>0.81345285755250496</v>
      </c>
      <c r="W38">
        <v>771.85</v>
      </c>
      <c r="X38">
        <v>819.5</v>
      </c>
      <c r="Y38">
        <v>747.25</v>
      </c>
      <c r="Z38">
        <v>819.5</v>
      </c>
      <c r="AA38">
        <v>747.25</v>
      </c>
      <c r="AB38">
        <v>832.95</v>
      </c>
      <c r="AC38" s="1">
        <f>(Table2[[#This Row],[Close Price]]/Table2[[#This Row],[Day Low]])-1</f>
        <v>4.3013538900045223E-2</v>
      </c>
      <c r="AD38" s="1">
        <f>(Table2[[#This Row],[Day High]]/Table2[[#This Row],[Close Price]])-1</f>
        <v>1.7949195702130272E-2</v>
      </c>
      <c r="AE38" s="1">
        <f>(Table2[[#This Row],[Close Price]]/Table2[[#This Row],[Current Week Low]])-1</f>
        <v>7.7350284376045408E-2</v>
      </c>
      <c r="AF38" s="1">
        <f>(Table2[[#This Row],[Current Week High]]/Table2[[#This Row],[Close Price]])-1</f>
        <v>1.7949195702130272E-2</v>
      </c>
      <c r="AG38" s="1">
        <f>(Table2[[#This Row],[Close Price]]/Table2[[#This Row],[Current Month Low]])-1</f>
        <v>7.7350284376045408E-2</v>
      </c>
      <c r="AH38" s="1">
        <f>(Table2[[#This Row],[Current Month High]]/Table2[[#This Row],[Close Price]])-1</f>
        <v>3.4656232532140896E-2</v>
      </c>
      <c r="AI38">
        <v>20.489410595615102</v>
      </c>
      <c r="AJ38">
        <v>162.23127035830601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0.18</v>
      </c>
      <c r="AM38" t="s">
        <v>3160</v>
      </c>
      <c r="AN38">
        <v>4.04</v>
      </c>
      <c r="AO38" t="s">
        <v>3160</v>
      </c>
      <c r="AP38">
        <v>0.144358210141348</v>
      </c>
      <c r="AQ38">
        <f>(Table2[[#This Row],[Sharpe Ratio]]-AVERAGE(Table2[Sharpe Ratio]))/_xlfn.STDEV.P(Table2[Sharpe Ratio])</f>
        <v>1.0254834234323809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8.5798659591963116</v>
      </c>
      <c r="AS38">
        <f>_xlfn.RANK.AVG(Table2[[#This Row],[1Y Return vs Nifty Z-Score]],Table2[1Y Return vs Nifty Z-Score])</f>
        <v>25</v>
      </c>
      <c r="AT38">
        <f>_xlfn.RANK.AVG(Table2[[#This Row],[6M Return vs Nifty Z-Score]],Table2[6M Return vs Nifty Z-Score])</f>
        <v>106</v>
      </c>
      <c r="AU38">
        <f>_xlfn.RANK.AVG(Table2[[#This Row],[Sharpe Ratio Z-Score]],Table2[Sharpe Ratio Z-Score])</f>
        <v>117</v>
      </c>
      <c r="AV38">
        <f>(Table2[[#This Row],[Rank 1Y]]+Table2[[#This Row],[Rank 6M]]+Table2[[#This Row],[Rank Sharpe]])/3</f>
        <v>82.666666666666671</v>
      </c>
    </row>
    <row r="39" spans="1:48" x14ac:dyDescent="0.3">
      <c r="A39" t="s">
        <v>290</v>
      </c>
      <c r="B39" t="s">
        <v>291</v>
      </c>
      <c r="C39" t="s">
        <v>3108</v>
      </c>
      <c r="D39" t="s">
        <v>239</v>
      </c>
      <c r="E39">
        <v>87609.795864376196</v>
      </c>
      <c r="F39">
        <v>5713.8</v>
      </c>
      <c r="G39">
        <v>61.407893478120002</v>
      </c>
      <c r="H39">
        <f>(Table2[[#This Row],[1Y Return vs Nifty]]-AVERAGE(Table2[1Y Return vs Nifty]))/_xlfn.STDEV.P(Table2[1Y Return vs Nifty])</f>
        <v>0.94714740373562001</v>
      </c>
      <c r="I39">
        <v>7.41510424838037</v>
      </c>
      <c r="J39">
        <f>(Table2[[#This Row],[1M Return vs Nifty]]-AVERAGE(Table2[1M Return vs Nifty]))/_xlfn.STDEV.P(Table2[1M Return vs Nifty])</f>
        <v>1.0441765315761629</v>
      </c>
      <c r="K39">
        <v>58.2032819449607</v>
      </c>
      <c r="L39">
        <f>(Table2[[#This Row],[6M Return vs Nifty]]-AVERAGE(Table2[6M Return vs Nifty]))/_xlfn.STDEV.P(Table2[6M Return vs Nifty])</f>
        <v>1.9236902299088714</v>
      </c>
      <c r="M39">
        <v>2.0415146785423199</v>
      </c>
      <c r="N39">
        <f>(Table2[[#This Row],[1W Return vs Nifty]]-AVERAGE(Table2[1W Return vs Nifty]))/_xlfn.STDEV.P(Table2[1W Return vs Nifty])</f>
        <v>1.1018286768685075</v>
      </c>
      <c r="O39">
        <v>5580.24</v>
      </c>
      <c r="P39">
        <v>5399.5338458996803</v>
      </c>
      <c r="Q39">
        <v>4574.5894483352704</v>
      </c>
      <c r="R39">
        <v>59.901206547212098</v>
      </c>
      <c r="S39" s="1">
        <f>(Table2[[#This Row],[Close Price]]-Table2[[#This Row],[20D EMA]])/Table2[[#This Row],[20D EMA]]</f>
        <v>2.3934454432067511E-2</v>
      </c>
      <c r="T39" s="1">
        <f>(Table2[[#This Row],[Close Price]]-Table2[[#This Row],[50D EMA]])/Table2[[#This Row],[50D EMA]]</f>
        <v>5.8202460262188858E-2</v>
      </c>
      <c r="U39" s="1">
        <f>(Table2[[#This Row],[Close Price]]-Table2[[#This Row],[200D EMA]])/Table2[[#This Row],[200D EMA]]</f>
        <v>0.24903011833756963</v>
      </c>
      <c r="V39">
        <v>0.89220342747898496</v>
      </c>
      <c r="W39">
        <v>5660</v>
      </c>
      <c r="X39">
        <v>5783.9</v>
      </c>
      <c r="Y39">
        <v>5589</v>
      </c>
      <c r="Z39">
        <v>5783.9</v>
      </c>
      <c r="AA39">
        <v>5298</v>
      </c>
      <c r="AB39">
        <v>5830</v>
      </c>
      <c r="AC39" s="1">
        <f>(Table2[[#This Row],[Close Price]]/Table2[[#This Row],[Day Low]])-1</f>
        <v>9.5053003533569491E-3</v>
      </c>
      <c r="AD39" s="1">
        <f>(Table2[[#This Row],[Day High]]/Table2[[#This Row],[Close Price]])-1</f>
        <v>1.2268542826140205E-2</v>
      </c>
      <c r="AE39" s="1">
        <f>(Table2[[#This Row],[Close Price]]/Table2[[#This Row],[Current Week Low]])-1</f>
        <v>2.2329575952764413E-2</v>
      </c>
      <c r="AF39" s="1">
        <f>(Table2[[#This Row],[Current Week High]]/Table2[[#This Row],[Close Price]])-1</f>
        <v>1.2268542826140205E-2</v>
      </c>
      <c r="AG39" s="1">
        <f>(Table2[[#This Row],[Close Price]]/Table2[[#This Row],[Current Month Low]])-1</f>
        <v>7.8482446206115553E-2</v>
      </c>
      <c r="AH39" s="1">
        <f>(Table2[[#This Row],[Current Month High]]/Table2[[#This Row],[Close Price]])-1</f>
        <v>2.033672862193292E-2</v>
      </c>
      <c r="AI39">
        <v>2.0336728621932898</v>
      </c>
      <c r="AJ39">
        <v>83.159565004848403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0.14000000000000001</v>
      </c>
      <c r="AM39" t="s">
        <v>3160</v>
      </c>
      <c r="AN39">
        <v>0.76</v>
      </c>
      <c r="AO39" t="s">
        <v>3160</v>
      </c>
      <c r="AP39">
        <v>0.134128888518005</v>
      </c>
      <c r="AQ39">
        <f>(Table2[[#This Row],[Sharpe Ratio]]-AVERAGE(Table2[Sharpe Ratio]))/_xlfn.STDEV.P(Table2[Sharpe Ratio])</f>
        <v>0.90441015666036262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5.9212529987495239</v>
      </c>
      <c r="AS39">
        <f>_xlfn.RANK.AVG(Table2[[#This Row],[1Y Return vs Nifty Z-Score]],Table2[1Y Return vs Nifty Z-Score])</f>
        <v>100</v>
      </c>
      <c r="AT39">
        <f>_xlfn.RANK.AVG(Table2[[#This Row],[6M Return vs Nifty Z-Score]],Table2[6M Return vs Nifty Z-Score])</f>
        <v>31</v>
      </c>
      <c r="AU39">
        <f>_xlfn.RANK.AVG(Table2[[#This Row],[Sharpe Ratio Z-Score]],Table2[Sharpe Ratio Z-Score])</f>
        <v>129</v>
      </c>
      <c r="AV39">
        <f>(Table2[[#This Row],[Rank 1Y]]+Table2[[#This Row],[Rank 6M]]+Table2[[#This Row],[Rank Sharpe]])/3</f>
        <v>86.666666666666671</v>
      </c>
    </row>
    <row r="40" spans="1:48" x14ac:dyDescent="0.3">
      <c r="A40" t="s">
        <v>225</v>
      </c>
      <c r="B40" t="s">
        <v>226</v>
      </c>
      <c r="C40" t="s">
        <v>3121</v>
      </c>
      <c r="D40" t="s">
        <v>227</v>
      </c>
      <c r="E40">
        <v>105582.401426065</v>
      </c>
      <c r="F40">
        <v>741.35</v>
      </c>
      <c r="G40">
        <v>59.170868415263399</v>
      </c>
      <c r="H40">
        <f>(Table2[[#This Row],[1Y Return vs Nifty]]-AVERAGE(Table2[1Y Return vs Nifty]))/_xlfn.STDEV.P(Table2[1Y Return vs Nifty])</f>
        <v>0.90214093199398393</v>
      </c>
      <c r="I40">
        <v>11.2070656186446</v>
      </c>
      <c r="J40">
        <f>(Table2[[#This Row],[1M Return vs Nifty]]-AVERAGE(Table2[1M Return vs Nifty]))/_xlfn.STDEV.P(Table2[1M Return vs Nifty])</f>
        <v>1.4465989972404667</v>
      </c>
      <c r="K40">
        <v>26.253520708689301</v>
      </c>
      <c r="L40">
        <f>(Table2[[#This Row],[6M Return vs Nifty]]-AVERAGE(Table2[6M Return vs Nifty]))/_xlfn.STDEV.P(Table2[6M Return vs Nifty])</f>
        <v>0.80625133692980144</v>
      </c>
      <c r="M40">
        <v>8.9426080546508402</v>
      </c>
      <c r="N40">
        <f>(Table2[[#This Row],[1W Return vs Nifty]]-AVERAGE(Table2[1W Return vs Nifty]))/_xlfn.STDEV.P(Table2[1W Return vs Nifty])</f>
        <v>2.5408910613071098</v>
      </c>
      <c r="O40">
        <v>699.83</v>
      </c>
      <c r="P40">
        <v>684.25901741176699</v>
      </c>
      <c r="Q40">
        <v>609.57148456477</v>
      </c>
      <c r="R40">
        <v>69.233699243606296</v>
      </c>
      <c r="S40" s="1">
        <f>(Table2[[#This Row],[Close Price]]-Table2[[#This Row],[20D EMA]])/Table2[[#This Row],[20D EMA]]</f>
        <v>5.9328694111427029E-2</v>
      </c>
      <c r="T40" s="1">
        <f>(Table2[[#This Row],[Close Price]]-Table2[[#This Row],[50D EMA]])/Table2[[#This Row],[50D EMA]]</f>
        <v>8.3434753705083228E-2</v>
      </c>
      <c r="U40" s="1">
        <f>(Table2[[#This Row],[Close Price]]-Table2[[#This Row],[200D EMA]])/Table2[[#This Row],[200D EMA]]</f>
        <v>0.2161822177907797</v>
      </c>
      <c r="V40">
        <v>1.5982201125289901</v>
      </c>
      <c r="W40">
        <v>709.65</v>
      </c>
      <c r="X40">
        <v>742.75</v>
      </c>
      <c r="Y40">
        <v>709.65</v>
      </c>
      <c r="Z40">
        <v>748.4</v>
      </c>
      <c r="AA40">
        <v>650.9</v>
      </c>
      <c r="AB40">
        <v>748.4</v>
      </c>
      <c r="AC40" s="1">
        <f>(Table2[[#This Row],[Close Price]]/Table2[[#This Row],[Day Low]])-1</f>
        <v>4.4669907700979339E-2</v>
      </c>
      <c r="AD40" s="1">
        <f>(Table2[[#This Row],[Day High]]/Table2[[#This Row],[Close Price]])-1</f>
        <v>1.8884467525459581E-3</v>
      </c>
      <c r="AE40" s="1">
        <f>(Table2[[#This Row],[Close Price]]/Table2[[#This Row],[Current Week Low]])-1</f>
        <v>4.4669907700979339E-2</v>
      </c>
      <c r="AF40" s="1">
        <f>(Table2[[#This Row],[Current Week High]]/Table2[[#This Row],[Close Price]])-1</f>
        <v>9.5096782896066934E-3</v>
      </c>
      <c r="AG40" s="1">
        <f>(Table2[[#This Row],[Close Price]]/Table2[[#This Row],[Current Month Low]])-1</f>
        <v>0.13896143800891081</v>
      </c>
      <c r="AH40" s="1">
        <f>(Table2[[#This Row],[Current Month High]]/Table2[[#This Row],[Close Price]])-1</f>
        <v>9.5096782896066934E-3</v>
      </c>
      <c r="AI40">
        <v>0.950967828960669</v>
      </c>
      <c r="AJ40">
        <v>81.259168704156394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0.16</v>
      </c>
      <c r="AM40" t="s">
        <v>3160</v>
      </c>
      <c r="AN40">
        <v>9.2200000000000006</v>
      </c>
      <c r="AO40" t="s">
        <v>3160</v>
      </c>
      <c r="AP40">
        <v>0.19488391780306399</v>
      </c>
      <c r="AQ40">
        <f>(Table2[[#This Row],[Sharpe Ratio]]-AVERAGE(Table2[Sharpe Ratio]))/_xlfn.STDEV.P(Table2[Sharpe Ratio])</f>
        <v>1.6235008392317254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7.319383166703088</v>
      </c>
      <c r="AS40">
        <f>_xlfn.RANK.AVG(Table2[[#This Row],[1Y Return vs Nifty Z-Score]],Table2[1Y Return vs Nifty Z-Score])</f>
        <v>112</v>
      </c>
      <c r="AT40">
        <f>_xlfn.RANK.AVG(Table2[[#This Row],[6M Return vs Nifty Z-Score]],Table2[6M Return vs Nifty Z-Score])</f>
        <v>120</v>
      </c>
      <c r="AU40">
        <f>_xlfn.RANK.AVG(Table2[[#This Row],[Sharpe Ratio Z-Score]],Table2[Sharpe Ratio Z-Score])</f>
        <v>32</v>
      </c>
      <c r="AV40">
        <f>(Table2[[#This Row],[Rank 1Y]]+Table2[[#This Row],[Rank 6M]]+Table2[[#This Row],[Rank Sharpe]])/3</f>
        <v>88</v>
      </c>
    </row>
    <row r="41" spans="1:48" x14ac:dyDescent="0.3">
      <c r="A41" t="s">
        <v>960</v>
      </c>
      <c r="B41" t="s">
        <v>961</v>
      </c>
      <c r="C41" t="s">
        <v>3123</v>
      </c>
      <c r="D41" t="s">
        <v>280</v>
      </c>
      <c r="E41">
        <v>14840.2997916896</v>
      </c>
      <c r="F41">
        <v>392.95</v>
      </c>
      <c r="G41">
        <v>62.719410554657699</v>
      </c>
      <c r="H41">
        <f>(Table2[[#This Row],[1Y Return vs Nifty]]-AVERAGE(Table2[1Y Return vs Nifty]))/_xlfn.STDEV.P(Table2[1Y Return vs Nifty])</f>
        <v>0.9735336777313579</v>
      </c>
      <c r="I41">
        <v>-14.9513114133018</v>
      </c>
      <c r="J41">
        <f>(Table2[[#This Row],[1M Return vs Nifty]]-AVERAGE(Table2[1M Return vs Nifty]))/_xlfn.STDEV.P(Table2[1M Return vs Nifty])</f>
        <v>-1.3294626645477299</v>
      </c>
      <c r="K41">
        <v>47.368532968340702</v>
      </c>
      <c r="L41">
        <f>(Table2[[#This Row],[6M Return vs Nifty]]-AVERAGE(Table2[6M Return vs Nifty]))/_xlfn.STDEV.P(Table2[6M Return vs Nifty])</f>
        <v>1.5447462430475383</v>
      </c>
      <c r="M41">
        <v>-6.2845257924742297</v>
      </c>
      <c r="N41">
        <f>(Table2[[#This Row],[1W Return vs Nifty]]-AVERAGE(Table2[1W Return vs Nifty]))/_xlfn.STDEV.P(Table2[1W Return vs Nifty])</f>
        <v>-0.63437325522442878</v>
      </c>
      <c r="O41">
        <v>432.08</v>
      </c>
      <c r="P41">
        <v>447.85223003636497</v>
      </c>
      <c r="Q41">
        <v>363.116428092288</v>
      </c>
      <c r="R41">
        <v>32.689684971783002</v>
      </c>
      <c r="S41" s="1">
        <f>(Table2[[#This Row],[Close Price]]-Table2[[#This Row],[20D EMA]])/Table2[[#This Row],[20D EMA]]</f>
        <v>-9.0561932975374917E-2</v>
      </c>
      <c r="T41" s="1">
        <f>(Table2[[#This Row],[Close Price]]-Table2[[#This Row],[50D EMA]])/Table2[[#This Row],[50D EMA]]</f>
        <v>-0.12259005617077534</v>
      </c>
      <c r="U41" s="1">
        <f>(Table2[[#This Row],[Close Price]]-Table2[[#This Row],[200D EMA]])/Table2[[#This Row],[200D EMA]]</f>
        <v>8.2159796692342496E-2</v>
      </c>
      <c r="V41">
        <v>0.50342418430825897</v>
      </c>
      <c r="W41">
        <v>385</v>
      </c>
      <c r="X41">
        <v>402.85</v>
      </c>
      <c r="Y41">
        <v>383</v>
      </c>
      <c r="Z41">
        <v>424.9</v>
      </c>
      <c r="AA41">
        <v>383</v>
      </c>
      <c r="AB41">
        <v>448.9</v>
      </c>
      <c r="AC41" s="1">
        <f>(Table2[[#This Row],[Close Price]]/Table2[[#This Row],[Day Low]])-1</f>
        <v>2.0649350649350584E-2</v>
      </c>
      <c r="AD41" s="1">
        <f>(Table2[[#This Row],[Day High]]/Table2[[#This Row],[Close Price]])-1</f>
        <v>2.5194045043898772E-2</v>
      </c>
      <c r="AE41" s="1">
        <f>(Table2[[#This Row],[Close Price]]/Table2[[#This Row],[Current Week Low]])-1</f>
        <v>2.5979112271540483E-2</v>
      </c>
      <c r="AF41" s="1">
        <f>(Table2[[#This Row],[Current Week High]]/Table2[[#This Row],[Close Price]])-1</f>
        <v>8.1308054459855006E-2</v>
      </c>
      <c r="AG41" s="1">
        <f>(Table2[[#This Row],[Close Price]]/Table2[[#This Row],[Current Month Low]])-1</f>
        <v>2.5979112271540483E-2</v>
      </c>
      <c r="AH41" s="1">
        <f>(Table2[[#This Row],[Current Month High]]/Table2[[#This Row],[Close Price]])-1</f>
        <v>0.14238452729354867</v>
      </c>
      <c r="AI41">
        <v>48.721211350044499</v>
      </c>
      <c r="AJ41">
        <v>88.014354066985604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-0.1</v>
      </c>
      <c r="AM41" t="s">
        <v>3161</v>
      </c>
      <c r="AN41">
        <v>-10.97</v>
      </c>
      <c r="AO41" t="s">
        <v>3161</v>
      </c>
      <c r="AP41">
        <v>0.13476432583918699</v>
      </c>
      <c r="AQ41">
        <f>(Table2[[#This Row],[Sharpe Ratio]]-AVERAGE(Table2[Sharpe Ratio]))/_xlfn.STDEV.P(Table2[Sharpe Ratio])</f>
        <v>0.91193113167094408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96</v>
      </c>
      <c r="AT41">
        <f>_xlfn.RANK.AVG(Table2[[#This Row],[6M Return vs Nifty Z-Score]],Table2[6M Return vs Nifty Z-Score])</f>
        <v>49</v>
      </c>
      <c r="AU41">
        <f>_xlfn.RANK.AVG(Table2[[#This Row],[Sharpe Ratio Z-Score]],Table2[Sharpe Ratio Z-Score])</f>
        <v>128</v>
      </c>
      <c r="AV41">
        <f>(Table2[[#This Row],[Rank 1Y]]+Table2[[#This Row],[Rank 6M]]+Table2[[#This Row],[Rank Sharpe]])/3</f>
        <v>91</v>
      </c>
    </row>
    <row r="42" spans="1:48" x14ac:dyDescent="0.3">
      <c r="A42" t="s">
        <v>907</v>
      </c>
      <c r="B42" t="s">
        <v>908</v>
      </c>
      <c r="C42" t="s">
        <v>3119</v>
      </c>
      <c r="D42" t="s">
        <v>315</v>
      </c>
      <c r="E42">
        <v>16110.593279999999</v>
      </c>
      <c r="F42">
        <v>1406.4</v>
      </c>
      <c r="G42">
        <v>56.915597701584502</v>
      </c>
      <c r="H42">
        <f>(Table2[[#This Row],[1Y Return vs Nifty]]-AVERAGE(Table2[1Y Return vs Nifty]))/_xlfn.STDEV.P(Table2[1Y Return vs Nifty])</f>
        <v>0.85676737792422553</v>
      </c>
      <c r="I42">
        <v>-10.824636541980199</v>
      </c>
      <c r="J42">
        <f>(Table2[[#This Row],[1M Return vs Nifty]]-AVERAGE(Table2[1M Return vs Nifty]))/_xlfn.STDEV.P(Table2[1M Return vs Nifty])</f>
        <v>-0.89151867868997192</v>
      </c>
      <c r="K42">
        <v>37.672801385503199</v>
      </c>
      <c r="L42">
        <f>(Table2[[#This Row],[6M Return vs Nifty]]-AVERAGE(Table2[6M Return vs Nifty]))/_xlfn.STDEV.P(Table2[6M Return vs Nifty])</f>
        <v>1.2056392467095418</v>
      </c>
      <c r="M42">
        <v>-7.6712614509720201</v>
      </c>
      <c r="N42">
        <f>(Table2[[#This Row],[1W Return vs Nifty]]-AVERAGE(Table2[1W Return vs Nifty]))/_xlfn.STDEV.P(Table2[1W Return vs Nifty])</f>
        <v>-0.9235446972762924</v>
      </c>
      <c r="O42">
        <v>1551.41</v>
      </c>
      <c r="P42">
        <v>1658.5060472646301</v>
      </c>
      <c r="Q42">
        <v>1513.23162047084</v>
      </c>
      <c r="R42">
        <v>27.621390527407399</v>
      </c>
      <c r="S42" s="1">
        <f>(Table2[[#This Row],[Close Price]]-Table2[[#This Row],[20D EMA]])/Table2[[#This Row],[20D EMA]]</f>
        <v>-9.34698113329165E-2</v>
      </c>
      <c r="T42" s="1">
        <f>(Table2[[#This Row],[Close Price]]-Table2[[#This Row],[50D EMA]])/Table2[[#This Row],[50D EMA]]</f>
        <v>-0.15200791560599242</v>
      </c>
      <c r="U42" s="1">
        <f>(Table2[[#This Row],[Close Price]]-Table2[[#This Row],[200D EMA]])/Table2[[#This Row],[200D EMA]]</f>
        <v>-7.0598326803136296E-2</v>
      </c>
      <c r="V42">
        <v>0.34865003051739002</v>
      </c>
      <c r="W42">
        <v>1375</v>
      </c>
      <c r="X42">
        <v>1470</v>
      </c>
      <c r="Y42">
        <v>1370</v>
      </c>
      <c r="Z42">
        <v>1529</v>
      </c>
      <c r="AA42">
        <v>1370</v>
      </c>
      <c r="AB42">
        <v>1628.85</v>
      </c>
      <c r="AC42" s="1">
        <f>(Table2[[#This Row],[Close Price]]/Table2[[#This Row],[Day Low]])-1</f>
        <v>2.2836363636363766E-2</v>
      </c>
      <c r="AD42" s="1">
        <f>(Table2[[#This Row],[Day High]]/Table2[[#This Row],[Close Price]])-1</f>
        <v>4.5221843003412809E-2</v>
      </c>
      <c r="AE42" s="1">
        <f>(Table2[[#This Row],[Close Price]]/Table2[[#This Row],[Current Week Low]])-1</f>
        <v>2.6569343065693474E-2</v>
      </c>
      <c r="AF42" s="1">
        <f>(Table2[[#This Row],[Current Week High]]/Table2[[#This Row],[Close Price]])-1</f>
        <v>8.7172923777019351E-2</v>
      </c>
      <c r="AG42" s="1">
        <f>(Table2[[#This Row],[Close Price]]/Table2[[#This Row],[Current Month Low]])-1</f>
        <v>2.6569343065693474E-2</v>
      </c>
      <c r="AH42" s="1">
        <f>(Table2[[#This Row],[Current Month High]]/Table2[[#This Row],[Close Price]])-1</f>
        <v>0.15816979522184282</v>
      </c>
      <c r="AI42">
        <v>101.493174061433</v>
      </c>
      <c r="AJ42">
        <v>108.835102828717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-0.12</v>
      </c>
      <c r="AM42" t="s">
        <v>3161</v>
      </c>
      <c r="AN42">
        <v>-9.23</v>
      </c>
      <c r="AO42" t="s">
        <v>3161</v>
      </c>
      <c r="AP42">
        <v>0.15830001091705301</v>
      </c>
      <c r="AQ42">
        <f>(Table2[[#This Row],[Sharpe Ratio]]-AVERAGE(Table2[Sharpe Ratio]))/_xlfn.STDEV.P(Table2[Sharpe Ratio])</f>
        <v>1.1904972363471438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116</v>
      </c>
      <c r="AT42">
        <f>_xlfn.RANK.AVG(Table2[[#This Row],[6M Return vs Nifty Z-Score]],Table2[6M Return vs Nifty Z-Score])</f>
        <v>74</v>
      </c>
      <c r="AU42">
        <f>_xlfn.RANK.AVG(Table2[[#This Row],[Sharpe Ratio Z-Score]],Table2[Sharpe Ratio Z-Score])</f>
        <v>86</v>
      </c>
      <c r="AV42">
        <f>(Table2[[#This Row],[Rank 1Y]]+Table2[[#This Row],[Rank 6M]]+Table2[[#This Row],[Rank Sharpe]])/3</f>
        <v>92</v>
      </c>
    </row>
    <row r="43" spans="1:48" x14ac:dyDescent="0.3">
      <c r="A43" t="s">
        <v>1415</v>
      </c>
      <c r="B43" t="s">
        <v>1416</v>
      </c>
      <c r="C43" t="s">
        <v>3113</v>
      </c>
      <c r="D43" t="s">
        <v>51</v>
      </c>
      <c r="E43">
        <v>7309.4743010734501</v>
      </c>
      <c r="F43">
        <v>1440.4</v>
      </c>
      <c r="G43">
        <v>146.80102606613301</v>
      </c>
      <c r="H43">
        <f>(Table2[[#This Row],[1Y Return vs Nifty]]-AVERAGE(Table2[1Y Return vs Nifty]))/_xlfn.STDEV.P(Table2[1Y Return vs Nifty])</f>
        <v>2.6651628486964838</v>
      </c>
      <c r="I43">
        <v>11.8839151556072</v>
      </c>
      <c r="J43">
        <f>(Table2[[#This Row],[1M Return vs Nifty]]-AVERAGE(Table2[1M Return vs Nifty]))/_xlfn.STDEV.P(Table2[1M Return vs Nifty])</f>
        <v>1.5184297552445367</v>
      </c>
      <c r="K43">
        <v>25.182402007213501</v>
      </c>
      <c r="L43">
        <f>(Table2[[#This Row],[6M Return vs Nifty]]-AVERAGE(Table2[6M Return vs Nifty]))/_xlfn.STDEV.P(Table2[6M Return vs Nifty])</f>
        <v>0.7687890946559065</v>
      </c>
      <c r="M43">
        <v>-1.2185072739556999</v>
      </c>
      <c r="N43">
        <f>(Table2[[#This Row],[1W Return vs Nifty]]-AVERAGE(Table2[1W Return vs Nifty]))/_xlfn.STDEV.P(Table2[1W Return vs Nifty])</f>
        <v>0.42202698333897848</v>
      </c>
      <c r="O43">
        <v>1415.65</v>
      </c>
      <c r="P43">
        <v>1386.53082349648</v>
      </c>
      <c r="Q43">
        <v>1188.5078853300499</v>
      </c>
      <c r="R43">
        <v>52.452772406537399</v>
      </c>
      <c r="S43" s="1">
        <f>(Table2[[#This Row],[Close Price]]-Table2[[#This Row],[20D EMA]])/Table2[[#This Row],[20D EMA]]</f>
        <v>1.7483134955674072E-2</v>
      </c>
      <c r="T43" s="1">
        <f>(Table2[[#This Row],[Close Price]]-Table2[[#This Row],[50D EMA]])/Table2[[#This Row],[50D EMA]]</f>
        <v>3.8851769892627147E-2</v>
      </c>
      <c r="U43" s="1">
        <f>(Table2[[#This Row],[Close Price]]-Table2[[#This Row],[200D EMA]])/Table2[[#This Row],[200D EMA]]</f>
        <v>0.21193979255762316</v>
      </c>
      <c r="V43">
        <v>1.0468573444360301</v>
      </c>
      <c r="W43">
        <v>1402</v>
      </c>
      <c r="X43">
        <v>1458.65</v>
      </c>
      <c r="Y43">
        <v>1402</v>
      </c>
      <c r="Z43">
        <v>1534</v>
      </c>
      <c r="AA43">
        <v>1354.5</v>
      </c>
      <c r="AB43">
        <v>1548.95</v>
      </c>
      <c r="AC43" s="1">
        <f>(Table2[[#This Row],[Close Price]]/Table2[[#This Row],[Day Low]])-1</f>
        <v>2.7389443651925971E-2</v>
      </c>
      <c r="AD43" s="1">
        <f>(Table2[[#This Row],[Day High]]/Table2[[#This Row],[Close Price]])-1</f>
        <v>1.2670091641210801E-2</v>
      </c>
      <c r="AE43" s="1">
        <f>(Table2[[#This Row],[Close Price]]/Table2[[#This Row],[Current Week Low]])-1</f>
        <v>2.7389443651925971E-2</v>
      </c>
      <c r="AF43" s="1">
        <f>(Table2[[#This Row],[Current Week High]]/Table2[[#This Row],[Close Price]])-1</f>
        <v>6.498194945848379E-2</v>
      </c>
      <c r="AG43" s="1">
        <f>(Table2[[#This Row],[Close Price]]/Table2[[#This Row],[Current Month Low]])-1</f>
        <v>6.3418235511258914E-2</v>
      </c>
      <c r="AH43" s="1">
        <f>(Table2[[#This Row],[Current Month High]]/Table2[[#This Row],[Close Price]])-1</f>
        <v>7.536101083032487E-2</v>
      </c>
      <c r="AI43">
        <v>10.386003887808901</v>
      </c>
      <c r="AJ43">
        <v>176.46833013435699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0.08</v>
      </c>
      <c r="AM43" t="s">
        <v>3160</v>
      </c>
      <c r="AN43">
        <v>9.92</v>
      </c>
      <c r="AO43" t="s">
        <v>3160</v>
      </c>
      <c r="AP43">
        <v>0.13003403642141501</v>
      </c>
      <c r="AQ43">
        <f>(Table2[[#This Row],[Sharpe Ratio]]-AVERAGE(Table2[Sharpe Ratio]))/_xlfn.STDEV.P(Table2[Sharpe Ratio])</f>
        <v>0.85594388113031672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6.2303525630662211</v>
      </c>
      <c r="AS43">
        <f>_xlfn.RANK.AVG(Table2[[#This Row],[1Y Return vs Nifty Z-Score]],Table2[1Y Return vs Nifty Z-Score])</f>
        <v>20</v>
      </c>
      <c r="AT43">
        <f>_xlfn.RANK.AVG(Table2[[#This Row],[6M Return vs Nifty Z-Score]],Table2[6M Return vs Nifty Z-Score])</f>
        <v>127</v>
      </c>
      <c r="AU43">
        <f>_xlfn.RANK.AVG(Table2[[#This Row],[Sharpe Ratio Z-Score]],Table2[Sharpe Ratio Z-Score])</f>
        <v>138</v>
      </c>
      <c r="AV43">
        <f>(Table2[[#This Row],[Rank 1Y]]+Table2[[#This Row],[Rank 6M]]+Table2[[#This Row],[Rank Sharpe]])/3</f>
        <v>95</v>
      </c>
    </row>
    <row r="44" spans="1:48" x14ac:dyDescent="0.3">
      <c r="A44" t="s">
        <v>500</v>
      </c>
      <c r="B44" t="s">
        <v>501</v>
      </c>
      <c r="C44" t="s">
        <v>3109</v>
      </c>
      <c r="D44" t="s">
        <v>502</v>
      </c>
      <c r="E44">
        <v>40733.367589200003</v>
      </c>
      <c r="F44">
        <v>1050.4000000000001</v>
      </c>
      <c r="G44">
        <v>66.490317972384702</v>
      </c>
      <c r="H44">
        <f>(Table2[[#This Row],[1Y Return vs Nifty]]-AVERAGE(Table2[1Y Return vs Nifty]))/_xlfn.STDEV.P(Table2[1Y Return vs Nifty])</f>
        <v>1.0494001670944837</v>
      </c>
      <c r="I44">
        <v>4.8666100038252198</v>
      </c>
      <c r="J44">
        <f>(Table2[[#This Row],[1M Return vs Nifty]]-AVERAGE(Table2[1M Return vs Nifty]))/_xlfn.STDEV.P(Table2[1M Return vs Nifty])</f>
        <v>0.77371719998394584</v>
      </c>
      <c r="K44">
        <v>33.226268153144503</v>
      </c>
      <c r="L44">
        <f>(Table2[[#This Row],[6M Return vs Nifty]]-AVERAGE(Table2[6M Return vs Nifty]))/_xlfn.STDEV.P(Table2[6M Return vs Nifty])</f>
        <v>1.0501223044695875</v>
      </c>
      <c r="M44">
        <v>3.4353589837522098</v>
      </c>
      <c r="N44">
        <f>(Table2[[#This Row],[1W Return vs Nifty]]-AVERAGE(Table2[1W Return vs Nifty]))/_xlfn.STDEV.P(Table2[1W Return vs Nifty])</f>
        <v>1.3924824617217397</v>
      </c>
      <c r="O44">
        <v>1045.21</v>
      </c>
      <c r="P44">
        <v>1044.13579706169</v>
      </c>
      <c r="Q44">
        <v>908.48264348230498</v>
      </c>
      <c r="R44">
        <v>52.428425101360702</v>
      </c>
      <c r="S44" s="1">
        <f>(Table2[[#This Row],[Close Price]]-Table2[[#This Row],[20D EMA]])/Table2[[#This Row],[20D EMA]]</f>
        <v>4.9655093234852845E-3</v>
      </c>
      <c r="T44" s="1">
        <f>(Table2[[#This Row],[Close Price]]-Table2[[#This Row],[50D EMA]])/Table2[[#This Row],[50D EMA]]</f>
        <v>5.9994140186920147E-3</v>
      </c>
      <c r="U44" s="1">
        <f>(Table2[[#This Row],[Close Price]]-Table2[[#This Row],[200D EMA]])/Table2[[#This Row],[200D EMA]]</f>
        <v>0.15621361347500451</v>
      </c>
      <c r="V44">
        <v>0.46367663437074602</v>
      </c>
      <c r="W44">
        <v>1001.05</v>
      </c>
      <c r="X44">
        <v>1054.25</v>
      </c>
      <c r="Y44">
        <v>1001.05</v>
      </c>
      <c r="Z44">
        <v>1068.8499999999999</v>
      </c>
      <c r="AA44">
        <v>1001.05</v>
      </c>
      <c r="AB44">
        <v>1099.8</v>
      </c>
      <c r="AC44" s="1">
        <f>(Table2[[#This Row],[Close Price]]/Table2[[#This Row],[Day Low]])-1</f>
        <v>4.9298236851306187E-2</v>
      </c>
      <c r="AD44" s="1">
        <f>(Table2[[#This Row],[Day High]]/Table2[[#This Row],[Close Price]])-1</f>
        <v>3.6652703731909764E-3</v>
      </c>
      <c r="AE44" s="1">
        <f>(Table2[[#This Row],[Close Price]]/Table2[[#This Row],[Current Week Low]])-1</f>
        <v>4.9298236851306187E-2</v>
      </c>
      <c r="AF44" s="1">
        <f>(Table2[[#This Row],[Current Week High]]/Table2[[#This Row],[Close Price]])-1</f>
        <v>1.756473724295482E-2</v>
      </c>
      <c r="AG44" s="1">
        <f>(Table2[[#This Row],[Close Price]]/Table2[[#This Row],[Current Month Low]])-1</f>
        <v>4.9298236851306187E-2</v>
      </c>
      <c r="AH44" s="1">
        <f>(Table2[[#This Row],[Current Month High]]/Table2[[#This Row],[Close Price]])-1</f>
        <v>4.7029702970296849E-2</v>
      </c>
      <c r="AI44">
        <v>15.6702208682406</v>
      </c>
      <c r="AJ44">
        <v>97.610760982033696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-0.03</v>
      </c>
      <c r="AM44" t="s">
        <v>3161</v>
      </c>
      <c r="AN44">
        <v>2.46</v>
      </c>
      <c r="AO44" t="s">
        <v>3160</v>
      </c>
      <c r="AP44">
        <v>0.14842348038802</v>
      </c>
      <c r="AQ44">
        <f>(Table2[[#This Row],[Sharpe Ratio]]-AVERAGE(Table2[Sharpe Ratio]))/_xlfn.STDEV.P(Table2[Sharpe Ratio])</f>
        <v>1.0735995710322852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5.3393217043020424</v>
      </c>
      <c r="AS44">
        <f>_xlfn.RANK.AVG(Table2[[#This Row],[1Y Return vs Nifty Z-Score]],Table2[1Y Return vs Nifty Z-Score])</f>
        <v>89</v>
      </c>
      <c r="AT44">
        <f>_xlfn.RANK.AVG(Table2[[#This Row],[6M Return vs Nifty Z-Score]],Table2[6M Return vs Nifty Z-Score])</f>
        <v>88</v>
      </c>
      <c r="AU44">
        <f>_xlfn.RANK.AVG(Table2[[#This Row],[Sharpe Ratio Z-Score]],Table2[Sharpe Ratio Z-Score])</f>
        <v>108</v>
      </c>
      <c r="AV44">
        <f>(Table2[[#This Row],[Rank 1Y]]+Table2[[#This Row],[Rank 6M]]+Table2[[#This Row],[Rank Sharpe]])/3</f>
        <v>95</v>
      </c>
    </row>
    <row r="45" spans="1:48" x14ac:dyDescent="0.3">
      <c r="A45" t="s">
        <v>1271</v>
      </c>
      <c r="B45" t="s">
        <v>1272</v>
      </c>
      <c r="C45" t="s">
        <v>3123</v>
      </c>
      <c r="D45" t="s">
        <v>280</v>
      </c>
      <c r="E45">
        <v>8880.8462153686396</v>
      </c>
      <c r="F45">
        <v>2057.4499999999998</v>
      </c>
      <c r="G45">
        <v>99.713713540763294</v>
      </c>
      <c r="H45">
        <f>(Table2[[#This Row],[1Y Return vs Nifty]]-AVERAGE(Table2[1Y Return vs Nifty]))/_xlfn.STDEV.P(Table2[1Y Return vs Nifty])</f>
        <v>1.71781816501357</v>
      </c>
      <c r="I45">
        <v>1.35451128964589</v>
      </c>
      <c r="J45">
        <f>(Table2[[#This Row],[1M Return vs Nifty]]-AVERAGE(Table2[1M Return vs Nifty]))/_xlfn.STDEV.P(Table2[1M Return vs Nifty])</f>
        <v>0.40099520041410502</v>
      </c>
      <c r="K45">
        <v>54.356997003123801</v>
      </c>
      <c r="L45">
        <f>(Table2[[#This Row],[6M Return vs Nifty]]-AVERAGE(Table2[6M Return vs Nifty]))/_xlfn.STDEV.P(Table2[6M Return vs Nifty])</f>
        <v>1.7891668963633005</v>
      </c>
      <c r="M45">
        <v>-2.5321969116669099</v>
      </c>
      <c r="N45">
        <f>(Table2[[#This Row],[1W Return vs Nifty]]-AVERAGE(Table2[1W Return vs Nifty]))/_xlfn.STDEV.P(Table2[1W Return vs Nifty])</f>
        <v>0.14808758860454482</v>
      </c>
      <c r="O45">
        <v>2081.37</v>
      </c>
      <c r="P45">
        <v>2051.8988133031798</v>
      </c>
      <c r="Q45">
        <v>1660.1992295451701</v>
      </c>
      <c r="R45">
        <v>48.472729589772399</v>
      </c>
      <c r="S45" s="1">
        <f>(Table2[[#This Row],[Close Price]]-Table2[[#This Row],[20D EMA]])/Table2[[#This Row],[20D EMA]]</f>
        <v>-1.1492430466471639E-2</v>
      </c>
      <c r="T45" s="1">
        <f>(Table2[[#This Row],[Close Price]]-Table2[[#This Row],[50D EMA]])/Table2[[#This Row],[50D EMA]]</f>
        <v>2.7053900810457502E-3</v>
      </c>
      <c r="U45" s="1">
        <f>(Table2[[#This Row],[Close Price]]-Table2[[#This Row],[200D EMA]])/Table2[[#This Row],[200D EMA]]</f>
        <v>0.23927897530928322</v>
      </c>
      <c r="V45">
        <v>0.84251137689172295</v>
      </c>
      <c r="W45">
        <v>1925</v>
      </c>
      <c r="X45">
        <v>2100</v>
      </c>
      <c r="Y45">
        <v>1892.9</v>
      </c>
      <c r="Z45">
        <v>2242.5500000000002</v>
      </c>
      <c r="AA45">
        <v>1892.9</v>
      </c>
      <c r="AB45">
        <v>2242.5500000000002</v>
      </c>
      <c r="AC45" s="1">
        <f>(Table2[[#This Row],[Close Price]]/Table2[[#This Row],[Day Low]])-1</f>
        <v>6.8805194805194647E-2</v>
      </c>
      <c r="AD45" s="1">
        <f>(Table2[[#This Row],[Day High]]/Table2[[#This Row],[Close Price]])-1</f>
        <v>2.0680939998541925E-2</v>
      </c>
      <c r="AE45" s="1">
        <f>(Table2[[#This Row],[Close Price]]/Table2[[#This Row],[Current Week Low]])-1</f>
        <v>8.6930107242854771E-2</v>
      </c>
      <c r="AF45" s="1">
        <f>(Table2[[#This Row],[Current Week High]]/Table2[[#This Row],[Close Price]])-1</f>
        <v>8.9965734282728915E-2</v>
      </c>
      <c r="AG45" s="1">
        <f>(Table2[[#This Row],[Close Price]]/Table2[[#This Row],[Current Month Low]])-1</f>
        <v>8.6930107242854771E-2</v>
      </c>
      <c r="AH45" s="1">
        <f>(Table2[[#This Row],[Current Month High]]/Table2[[#This Row],[Close Price]])-1</f>
        <v>8.9965734282728915E-2</v>
      </c>
      <c r="AI45">
        <v>16.977326301975701</v>
      </c>
      <c r="AJ45">
        <v>131.66873099876099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</v>
      </c>
      <c r="AM45" t="s">
        <v>3160</v>
      </c>
      <c r="AN45">
        <v>2.92</v>
      </c>
      <c r="AO45" t="s">
        <v>3160</v>
      </c>
      <c r="AP45">
        <v>0.10743225593393201</v>
      </c>
      <c r="AQ45">
        <f>(Table2[[#This Row],[Sharpe Ratio]]-AVERAGE(Table2[Sharpe Ratio]))/_xlfn.STDEV.P(Table2[Sharpe Ratio])</f>
        <v>0.58843138135329542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4.6444992317488154</v>
      </c>
      <c r="AS45">
        <f>_xlfn.RANK.AVG(Table2[[#This Row],[1Y Return vs Nifty Z-Score]],Table2[1Y Return vs Nifty Z-Score])</f>
        <v>48</v>
      </c>
      <c r="AT45">
        <f>_xlfn.RANK.AVG(Table2[[#This Row],[6M Return vs Nifty Z-Score]],Table2[6M Return vs Nifty Z-Score])</f>
        <v>40</v>
      </c>
      <c r="AU45">
        <f>_xlfn.RANK.AVG(Table2[[#This Row],[Sharpe Ratio Z-Score]],Table2[Sharpe Ratio Z-Score])</f>
        <v>200</v>
      </c>
      <c r="AV45">
        <f>(Table2[[#This Row],[Rank 1Y]]+Table2[[#This Row],[Rank 6M]]+Table2[[#This Row],[Rank Sharpe]])/3</f>
        <v>96</v>
      </c>
    </row>
    <row r="46" spans="1:48" x14ac:dyDescent="0.3">
      <c r="A46" t="s">
        <v>850</v>
      </c>
      <c r="B46" t="s">
        <v>851</v>
      </c>
      <c r="C46" t="s">
        <v>3108</v>
      </c>
      <c r="D46" t="s">
        <v>239</v>
      </c>
      <c r="E46">
        <v>17284.829428033601</v>
      </c>
      <c r="F46">
        <v>1235.0999999999999</v>
      </c>
      <c r="G46">
        <v>89.629189929408597</v>
      </c>
      <c r="H46">
        <f>(Table2[[#This Row],[1Y Return vs Nifty]]-AVERAGE(Table2[1Y Return vs Nifty]))/_xlfn.STDEV.P(Table2[1Y Return vs Nifty])</f>
        <v>1.5149286961031401</v>
      </c>
      <c r="I46">
        <v>-1.77467845431842</v>
      </c>
      <c r="J46">
        <f>(Table2[[#This Row],[1M Return vs Nifty]]-AVERAGE(Table2[1M Return vs Nifty]))/_xlfn.STDEV.P(Table2[1M Return vs Nifty])</f>
        <v>6.8909472386284323E-2</v>
      </c>
      <c r="K46">
        <v>19.836732419434099</v>
      </c>
      <c r="L46">
        <f>(Table2[[#This Row],[6M Return vs Nifty]]-AVERAGE(Table2[6M Return vs Nifty]))/_xlfn.STDEV.P(Table2[6M Return vs Nifty])</f>
        <v>0.58182497113004283</v>
      </c>
      <c r="M46">
        <v>-1.7083546336916899</v>
      </c>
      <c r="N46">
        <f>(Table2[[#This Row],[1W Return vs Nifty]]-AVERAGE(Table2[1W Return vs Nifty]))/_xlfn.STDEV.P(Table2[1W Return vs Nifty])</f>
        <v>0.3198807188132653</v>
      </c>
      <c r="O46">
        <v>1259.99</v>
      </c>
      <c r="P46">
        <v>1229.38826420085</v>
      </c>
      <c r="Q46">
        <v>1012.2718904712</v>
      </c>
      <c r="R46">
        <v>43.843459147699399</v>
      </c>
      <c r="S46" s="1">
        <f>(Table2[[#This Row],[Close Price]]-Table2[[#This Row],[20D EMA]])/Table2[[#This Row],[20D EMA]]</f>
        <v>-1.9754125032738434E-2</v>
      </c>
      <c r="T46" s="1">
        <f>(Table2[[#This Row],[Close Price]]-Table2[[#This Row],[50D EMA]])/Table2[[#This Row],[50D EMA]]</f>
        <v>4.6459983110890861E-3</v>
      </c>
      <c r="U46" s="1">
        <f>(Table2[[#This Row],[Close Price]]-Table2[[#This Row],[200D EMA]])/Table2[[#This Row],[200D EMA]]</f>
        <v>0.22012673830651983</v>
      </c>
      <c r="V46">
        <v>0.452883584561457</v>
      </c>
      <c r="W46">
        <v>1185.6500000000001</v>
      </c>
      <c r="X46">
        <v>1248.45</v>
      </c>
      <c r="Y46">
        <v>1185.6500000000001</v>
      </c>
      <c r="Z46">
        <v>1320</v>
      </c>
      <c r="AA46">
        <v>1185.6500000000001</v>
      </c>
      <c r="AB46">
        <v>1327.25</v>
      </c>
      <c r="AC46" s="1">
        <f>(Table2[[#This Row],[Close Price]]/Table2[[#This Row],[Day Low]])-1</f>
        <v>4.1707080504364447E-2</v>
      </c>
      <c r="AD46" s="1">
        <f>(Table2[[#This Row],[Day High]]/Table2[[#This Row],[Close Price]])-1</f>
        <v>1.0808841389361223E-2</v>
      </c>
      <c r="AE46" s="1">
        <f>(Table2[[#This Row],[Close Price]]/Table2[[#This Row],[Current Week Low]])-1</f>
        <v>4.1707080504364447E-2</v>
      </c>
      <c r="AF46" s="1">
        <f>(Table2[[#This Row],[Current Week High]]/Table2[[#This Row],[Close Price]])-1</f>
        <v>6.8739373330094722E-2</v>
      </c>
      <c r="AG46" s="1">
        <f>(Table2[[#This Row],[Close Price]]/Table2[[#This Row],[Current Month Low]])-1</f>
        <v>4.1707080504364447E-2</v>
      </c>
      <c r="AH46" s="1">
        <f>(Table2[[#This Row],[Current Month High]]/Table2[[#This Row],[Close Price]])-1</f>
        <v>7.4609343373006398E-2</v>
      </c>
      <c r="AI46">
        <v>25.333981054165601</v>
      </c>
      <c r="AJ46">
        <v>114.334056399132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0.16</v>
      </c>
      <c r="AM46" t="s">
        <v>3160</v>
      </c>
      <c r="AN46">
        <v>2.6</v>
      </c>
      <c r="AO46" t="s">
        <v>3160</v>
      </c>
      <c r="AP46">
        <v>0.16168216730613599</v>
      </c>
      <c r="AQ46">
        <f>(Table2[[#This Row],[Sharpe Ratio]]-AVERAGE(Table2[Sharpe Ratio]))/_xlfn.STDEV.P(Table2[Sharpe Ratio])</f>
        <v>1.2305281140375752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3.7160719724703077</v>
      </c>
      <c r="AS46">
        <f>_xlfn.RANK.AVG(Table2[[#This Row],[1Y Return vs Nifty Z-Score]],Table2[1Y Return vs Nifty Z-Score])</f>
        <v>55</v>
      </c>
      <c r="AT46">
        <f>_xlfn.RANK.AVG(Table2[[#This Row],[6M Return vs Nifty Z-Score]],Table2[6M Return vs Nifty Z-Score])</f>
        <v>155</v>
      </c>
      <c r="AU46">
        <f>_xlfn.RANK.AVG(Table2[[#This Row],[Sharpe Ratio Z-Score]],Table2[Sharpe Ratio Z-Score])</f>
        <v>78</v>
      </c>
      <c r="AV46">
        <f>(Table2[[#This Row],[Rank 1Y]]+Table2[[#This Row],[Rank 6M]]+Table2[[#This Row],[Rank Sharpe]])/3</f>
        <v>96</v>
      </c>
    </row>
    <row r="47" spans="1:48" x14ac:dyDescent="0.3">
      <c r="A47" t="s">
        <v>129</v>
      </c>
      <c r="B47" t="s">
        <v>130</v>
      </c>
      <c r="C47" t="s">
        <v>3119</v>
      </c>
      <c r="D47" t="s">
        <v>131</v>
      </c>
      <c r="E47">
        <v>205477.71272924499</v>
      </c>
      <c r="F47">
        <v>280.95</v>
      </c>
      <c r="G47">
        <v>75.3689784824724</v>
      </c>
      <c r="H47">
        <f>(Table2[[#This Row],[1Y Return vs Nifty]]-AVERAGE(Table2[1Y Return vs Nifty]))/_xlfn.STDEV.P(Table2[1Y Return vs Nifty])</f>
        <v>1.2280290032151531</v>
      </c>
      <c r="I47">
        <v>4.2916842102381301</v>
      </c>
      <c r="J47">
        <f>(Table2[[#This Row],[1M Return vs Nifty]]-AVERAGE(Table2[1M Return vs Nifty]))/_xlfn.STDEV.P(Table2[1M Return vs Nifty])</f>
        <v>0.71270311443876488</v>
      </c>
      <c r="K47">
        <v>14.7390860060026</v>
      </c>
      <c r="L47">
        <f>(Table2[[#This Row],[6M Return vs Nifty]]-AVERAGE(Table2[6M Return vs Nifty]))/_xlfn.STDEV.P(Table2[6M Return vs Nifty])</f>
        <v>0.40353542702675832</v>
      </c>
      <c r="M47">
        <v>-3.62638020520086</v>
      </c>
      <c r="N47">
        <f>(Table2[[#This Row],[1W Return vs Nifty]]-AVERAGE(Table2[1W Return vs Nifty]))/_xlfn.STDEV.P(Table2[1W Return vs Nifty])</f>
        <v>-8.0078867577178997E-2</v>
      </c>
      <c r="O47">
        <v>287.06</v>
      </c>
      <c r="P47">
        <v>287.29752826918298</v>
      </c>
      <c r="Q47">
        <v>260.65160544972798</v>
      </c>
      <c r="R47">
        <v>39.264023880335301</v>
      </c>
      <c r="S47" s="1">
        <f>(Table2[[#This Row],[Close Price]]-Table2[[#This Row],[20D EMA]])/Table2[[#This Row],[20D EMA]]</f>
        <v>-2.1284748832996633E-2</v>
      </c>
      <c r="T47" s="1">
        <f>(Table2[[#This Row],[Close Price]]-Table2[[#This Row],[50D EMA]])/Table2[[#This Row],[50D EMA]]</f>
        <v>-2.2093918828412894E-2</v>
      </c>
      <c r="U47" s="1">
        <f>(Table2[[#This Row],[Close Price]]-Table2[[#This Row],[200D EMA]])/Table2[[#This Row],[200D EMA]]</f>
        <v>7.7875578457493794E-2</v>
      </c>
      <c r="V47">
        <v>0.92704117985406898</v>
      </c>
      <c r="W47">
        <v>275.5</v>
      </c>
      <c r="X47">
        <v>284.45</v>
      </c>
      <c r="Y47">
        <v>275.5</v>
      </c>
      <c r="Z47">
        <v>303.8</v>
      </c>
      <c r="AA47">
        <v>275.5</v>
      </c>
      <c r="AB47">
        <v>304.5</v>
      </c>
      <c r="AC47" s="1">
        <f>(Table2[[#This Row],[Close Price]]/Table2[[#This Row],[Day Low]])-1</f>
        <v>1.9782214156079725E-2</v>
      </c>
      <c r="AD47" s="1">
        <f>(Table2[[#This Row],[Day High]]/Table2[[#This Row],[Close Price]])-1</f>
        <v>1.2457732692650048E-2</v>
      </c>
      <c r="AE47" s="1">
        <f>(Table2[[#This Row],[Close Price]]/Table2[[#This Row],[Current Week Low]])-1</f>
        <v>1.9782214156079725E-2</v>
      </c>
      <c r="AF47" s="1">
        <f>(Table2[[#This Row],[Current Week High]]/Table2[[#This Row],[Close Price]])-1</f>
        <v>8.1331197722014581E-2</v>
      </c>
      <c r="AG47" s="1">
        <f>(Table2[[#This Row],[Close Price]]/Table2[[#This Row],[Current Month Low]])-1</f>
        <v>1.9782214156079725E-2</v>
      </c>
      <c r="AH47" s="1">
        <f>(Table2[[#This Row],[Current Month High]]/Table2[[#This Row],[Close Price]])-1</f>
        <v>8.382274426054459E-2</v>
      </c>
      <c r="AI47">
        <v>21.195942338494401</v>
      </c>
      <c r="AJ47">
        <v>104.550418638514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0.04</v>
      </c>
      <c r="AM47" t="s">
        <v>3160</v>
      </c>
      <c r="AN47">
        <v>-0.95</v>
      </c>
      <c r="AO47" t="s">
        <v>3161</v>
      </c>
      <c r="AP47">
        <v>0.20838261311291401</v>
      </c>
      <c r="AQ47">
        <f>(Table2[[#This Row],[Sharpe Ratio]]-AVERAGE(Table2[Sharpe Ratio]))/_xlfn.STDEV.P(Table2[Sharpe Ratio])</f>
        <v>1.7832700984750918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76</v>
      </c>
      <c r="AT47">
        <f>_xlfn.RANK.AVG(Table2[[#This Row],[6M Return vs Nifty Z-Score]],Table2[6M Return vs Nifty Z-Score])</f>
        <v>197</v>
      </c>
      <c r="AU47">
        <f>_xlfn.RANK.AVG(Table2[[#This Row],[Sharpe Ratio Z-Score]],Table2[Sharpe Ratio Z-Score])</f>
        <v>21</v>
      </c>
      <c r="AV47">
        <f>(Table2[[#This Row],[Rank 1Y]]+Table2[[#This Row],[Rank 6M]]+Table2[[#This Row],[Rank Sharpe]])/3</f>
        <v>98</v>
      </c>
    </row>
    <row r="48" spans="1:48" x14ac:dyDescent="0.3">
      <c r="A48" t="s">
        <v>899</v>
      </c>
      <c r="B48" t="s">
        <v>900</v>
      </c>
      <c r="C48" t="s">
        <v>3119</v>
      </c>
      <c r="D48" t="s">
        <v>266</v>
      </c>
      <c r="E48">
        <v>16200.9057858207</v>
      </c>
      <c r="F48">
        <v>2039.1</v>
      </c>
      <c r="G48">
        <v>112.837681202317</v>
      </c>
      <c r="H48">
        <f>(Table2[[#This Row],[1Y Return vs Nifty]]-AVERAGE(Table2[1Y Return vs Nifty]))/_xlfn.STDEV.P(Table2[1Y Return vs Nifty])</f>
        <v>1.9818578887990541</v>
      </c>
      <c r="I48">
        <v>24.011520452059699</v>
      </c>
      <c r="J48">
        <f>(Table2[[#This Row],[1M Return vs Nifty]]-AVERAGE(Table2[1M Return vs Nifty]))/_xlfn.STDEV.P(Table2[1M Return vs Nifty])</f>
        <v>2.805473675120179</v>
      </c>
      <c r="K48">
        <v>14.7673799537743</v>
      </c>
      <c r="L48">
        <f>(Table2[[#This Row],[6M Return vs Nifty]]-AVERAGE(Table2[6M Return vs Nifty]))/_xlfn.STDEV.P(Table2[6M Return vs Nifty])</f>
        <v>0.40452500430222549</v>
      </c>
      <c r="M48">
        <v>-0.51367488938898798</v>
      </c>
      <c r="N48">
        <f>(Table2[[#This Row],[1W Return vs Nifty]]-AVERAGE(Table2[1W Return vs Nifty]))/_xlfn.STDEV.P(Table2[1W Return vs Nifty])</f>
        <v>0.56900337051200256</v>
      </c>
      <c r="O48">
        <v>1934.47</v>
      </c>
      <c r="P48">
        <v>1867.79350892976</v>
      </c>
      <c r="Q48">
        <v>1638.1551415162701</v>
      </c>
      <c r="R48">
        <v>58.795784499827803</v>
      </c>
      <c r="S48" s="1">
        <f>(Table2[[#This Row],[Close Price]]-Table2[[#This Row],[20D EMA]])/Table2[[#This Row],[20D EMA]]</f>
        <v>5.4087165993786351E-2</v>
      </c>
      <c r="T48" s="1">
        <f>(Table2[[#This Row],[Close Price]]-Table2[[#This Row],[50D EMA]])/Table2[[#This Row],[50D EMA]]</f>
        <v>9.1715968735964812E-2</v>
      </c>
      <c r="U48" s="1">
        <f>(Table2[[#This Row],[Close Price]]-Table2[[#This Row],[200D EMA]])/Table2[[#This Row],[200D EMA]]</f>
        <v>0.24475389926293356</v>
      </c>
      <c r="V48">
        <v>1.94706998057556</v>
      </c>
      <c r="W48">
        <v>1939.05</v>
      </c>
      <c r="X48">
        <v>2068.5500000000002</v>
      </c>
      <c r="Y48">
        <v>1924</v>
      </c>
      <c r="Z48">
        <v>2127.1999999999998</v>
      </c>
      <c r="AA48">
        <v>1905.05</v>
      </c>
      <c r="AB48">
        <v>2189.9</v>
      </c>
      <c r="AC48" s="1">
        <f>(Table2[[#This Row],[Close Price]]/Table2[[#This Row],[Day Low]])-1</f>
        <v>5.1597431732033794E-2</v>
      </c>
      <c r="AD48" s="1">
        <f>(Table2[[#This Row],[Day High]]/Table2[[#This Row],[Close Price]])-1</f>
        <v>1.4442646265509396E-2</v>
      </c>
      <c r="AE48" s="1">
        <f>(Table2[[#This Row],[Close Price]]/Table2[[#This Row],[Current Week Low]])-1</f>
        <v>5.9823284823284695E-2</v>
      </c>
      <c r="AF48" s="1">
        <f>(Table2[[#This Row],[Current Week High]]/Table2[[#This Row],[Close Price]])-1</f>
        <v>4.3205335687312996E-2</v>
      </c>
      <c r="AG48" s="1">
        <f>(Table2[[#This Row],[Close Price]]/Table2[[#This Row],[Current Month Low]])-1</f>
        <v>7.0365607201910763E-2</v>
      </c>
      <c r="AH48" s="1">
        <f>(Table2[[#This Row],[Current Month High]]/Table2[[#This Row],[Close Price]])-1</f>
        <v>7.3954195478397322E-2</v>
      </c>
      <c r="AI48">
        <v>31.626698053062601</v>
      </c>
      <c r="AJ48">
        <v>143.620071684587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0.28000000000000003</v>
      </c>
      <c r="AM48" t="s">
        <v>3160</v>
      </c>
      <c r="AN48">
        <v>13.71</v>
      </c>
      <c r="AO48" t="s">
        <v>3160</v>
      </c>
      <c r="AP48">
        <v>0.165662133040511</v>
      </c>
      <c r="AQ48">
        <f>(Table2[[#This Row],[Sharpe Ratio]]-AVERAGE(Table2[Sharpe Ratio]))/_xlfn.STDEV.P(Table2[Sharpe Ratio])</f>
        <v>1.277634605635402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7.0384945443688638</v>
      </c>
      <c r="AS48">
        <f>_xlfn.RANK.AVG(Table2[[#This Row],[1Y Return vs Nifty Z-Score]],Table2[1Y Return vs Nifty Z-Score])</f>
        <v>35</v>
      </c>
      <c r="AT48">
        <f>_xlfn.RANK.AVG(Table2[[#This Row],[6M Return vs Nifty Z-Score]],Table2[6M Return vs Nifty Z-Score])</f>
        <v>196</v>
      </c>
      <c r="AU48">
        <f>_xlfn.RANK.AVG(Table2[[#This Row],[Sharpe Ratio Z-Score]],Table2[Sharpe Ratio Z-Score])</f>
        <v>65</v>
      </c>
      <c r="AV48">
        <f>(Table2[[#This Row],[Rank 1Y]]+Table2[[#This Row],[Rank 6M]]+Table2[[#This Row],[Rank Sharpe]])/3</f>
        <v>98.666666666666671</v>
      </c>
    </row>
    <row r="49" spans="1:48" x14ac:dyDescent="0.3">
      <c r="A49" t="s">
        <v>650</v>
      </c>
      <c r="B49" t="s">
        <v>651</v>
      </c>
      <c r="C49" t="s">
        <v>3113</v>
      </c>
      <c r="D49" t="s">
        <v>652</v>
      </c>
      <c r="E49">
        <v>27369.08887865</v>
      </c>
      <c r="F49">
        <v>2701.1</v>
      </c>
      <c r="G49">
        <v>61.100536654537699</v>
      </c>
      <c r="H49">
        <f>(Table2[[#This Row],[1Y Return vs Nifty]]-AVERAGE(Table2[1Y Return vs Nifty]))/_xlfn.STDEV.P(Table2[1Y Return vs Nifty])</f>
        <v>0.94096372415829255</v>
      </c>
      <c r="I49">
        <v>19.384162837190399</v>
      </c>
      <c r="J49">
        <f>(Table2[[#This Row],[1M Return vs Nifty]]-AVERAGE(Table2[1M Return vs Nifty]))/_xlfn.STDEV.P(Table2[1M Return vs Nifty])</f>
        <v>2.314394658469638</v>
      </c>
      <c r="K49">
        <v>55.795475282661897</v>
      </c>
      <c r="L49">
        <f>(Table2[[#This Row],[6M Return vs Nifty]]-AVERAGE(Table2[6M Return vs Nifty]))/_xlfn.STDEV.P(Table2[6M Return vs Nifty])</f>
        <v>1.8394774938157989</v>
      </c>
      <c r="M49">
        <v>-2.1778620180530899</v>
      </c>
      <c r="N49">
        <f>(Table2[[#This Row],[1W Return vs Nifty]]-AVERAGE(Table2[1W Return vs Nifty]))/_xlfn.STDEV.P(Table2[1W Return vs Nifty])</f>
        <v>0.22197588269124749</v>
      </c>
      <c r="O49">
        <v>2689.95</v>
      </c>
      <c r="P49">
        <v>2532.1559856981398</v>
      </c>
      <c r="Q49">
        <v>2064.8686233788399</v>
      </c>
      <c r="R49">
        <v>47.461158904425503</v>
      </c>
      <c r="S49" s="1">
        <f>(Table2[[#This Row],[Close Price]]-Table2[[#This Row],[20D EMA]])/Table2[[#This Row],[20D EMA]]</f>
        <v>4.1450584583356907E-3</v>
      </c>
      <c r="T49" s="1">
        <f>(Table2[[#This Row],[Close Price]]-Table2[[#This Row],[50D EMA]])/Table2[[#This Row],[50D EMA]]</f>
        <v>6.671943405385454E-2</v>
      </c>
      <c r="U49" s="1">
        <f>(Table2[[#This Row],[Close Price]]-Table2[[#This Row],[200D EMA]])/Table2[[#This Row],[200D EMA]]</f>
        <v>0.30812196447639623</v>
      </c>
      <c r="V49">
        <v>1.4385186535088199</v>
      </c>
      <c r="W49">
        <v>2669.95</v>
      </c>
      <c r="X49">
        <v>2748.65</v>
      </c>
      <c r="Y49">
        <v>2504</v>
      </c>
      <c r="Z49">
        <v>2799</v>
      </c>
      <c r="AA49">
        <v>2504</v>
      </c>
      <c r="AB49">
        <v>3357.8</v>
      </c>
      <c r="AC49" s="1">
        <f>(Table2[[#This Row],[Close Price]]/Table2[[#This Row],[Day Low]])-1</f>
        <v>1.1666885147662009E-2</v>
      </c>
      <c r="AD49" s="1">
        <f>(Table2[[#This Row],[Day High]]/Table2[[#This Row],[Close Price]])-1</f>
        <v>1.7603939135907742E-2</v>
      </c>
      <c r="AE49" s="1">
        <f>(Table2[[#This Row],[Close Price]]/Table2[[#This Row],[Current Week Low]])-1</f>
        <v>7.8714057507987212E-2</v>
      </c>
      <c r="AF49" s="1">
        <f>(Table2[[#This Row],[Current Week High]]/Table2[[#This Row],[Close Price]])-1</f>
        <v>3.6244492984339738E-2</v>
      </c>
      <c r="AG49" s="1">
        <f>(Table2[[#This Row],[Close Price]]/Table2[[#This Row],[Current Month Low]])-1</f>
        <v>7.8714057507987212E-2</v>
      </c>
      <c r="AH49" s="1">
        <f>(Table2[[#This Row],[Current Month High]]/Table2[[#This Row],[Close Price]])-1</f>
        <v>0.24312317204102052</v>
      </c>
      <c r="AI49">
        <v>24.312317204102001</v>
      </c>
      <c r="AJ49">
        <v>98.464364437913204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0.23</v>
      </c>
      <c r="AM49" t="s">
        <v>3160</v>
      </c>
      <c r="AN49">
        <v>5.1100000000000003</v>
      </c>
      <c r="AO49" t="s">
        <v>3160</v>
      </c>
      <c r="AP49">
        <v>0.119105040435452</v>
      </c>
      <c r="AQ49">
        <f>(Table2[[#This Row],[Sharpe Ratio]]-AVERAGE(Table2[Sharpe Ratio]))/_xlfn.STDEV.P(Table2[Sharpe Ratio])</f>
        <v>0.72658933590423924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6.0434010950392159</v>
      </c>
      <c r="AS49">
        <f>_xlfn.RANK.AVG(Table2[[#This Row],[1Y Return vs Nifty Z-Score]],Table2[1Y Return vs Nifty Z-Score])</f>
        <v>105</v>
      </c>
      <c r="AT49">
        <f>_xlfn.RANK.AVG(Table2[[#This Row],[6M Return vs Nifty Z-Score]],Table2[6M Return vs Nifty Z-Score])</f>
        <v>34</v>
      </c>
      <c r="AU49">
        <f>_xlfn.RANK.AVG(Table2[[#This Row],[Sharpe Ratio Z-Score]],Table2[Sharpe Ratio Z-Score])</f>
        <v>163</v>
      </c>
      <c r="AV49">
        <f>(Table2[[#This Row],[Rank 1Y]]+Table2[[#This Row],[Rank 6M]]+Table2[[#This Row],[Rank Sharpe]])/3</f>
        <v>100.66666666666667</v>
      </c>
    </row>
    <row r="50" spans="1:48" x14ac:dyDescent="0.3">
      <c r="A50" t="s">
        <v>627</v>
      </c>
      <c r="B50" t="s">
        <v>628</v>
      </c>
      <c r="C50" t="s">
        <v>3127</v>
      </c>
      <c r="D50" t="s">
        <v>582</v>
      </c>
      <c r="E50">
        <v>28746.251539561399</v>
      </c>
      <c r="F50">
        <v>2599.4499999999998</v>
      </c>
      <c r="G50">
        <v>89.433857990917701</v>
      </c>
      <c r="H50">
        <f>(Table2[[#This Row],[1Y Return vs Nifty]]-AVERAGE(Table2[1Y Return vs Nifty]))/_xlfn.STDEV.P(Table2[1Y Return vs Nifty])</f>
        <v>1.5109988333957891</v>
      </c>
      <c r="I50">
        <v>0.94275869824583403</v>
      </c>
      <c r="J50">
        <f>(Table2[[#This Row],[1M Return vs Nifty]]-AVERAGE(Table2[1M Return vs Nifty]))/_xlfn.STDEV.P(Table2[1M Return vs Nifty])</f>
        <v>0.3572978952742768</v>
      </c>
      <c r="K50">
        <v>21.011379028375501</v>
      </c>
      <c r="L50">
        <f>(Table2[[#This Row],[6M Return vs Nifty]]-AVERAGE(Table2[6M Return vs Nifty]))/_xlfn.STDEV.P(Table2[6M Return vs Nifty])</f>
        <v>0.62290808898592698</v>
      </c>
      <c r="M50">
        <v>-5.9579270090496301</v>
      </c>
      <c r="N50">
        <f>(Table2[[#This Row],[1W Return vs Nifty]]-AVERAGE(Table2[1W Return vs Nifty]))/_xlfn.STDEV.P(Table2[1W Return vs Nifty])</f>
        <v>-0.56626868129461205</v>
      </c>
      <c r="O50">
        <v>2734.84</v>
      </c>
      <c r="P50">
        <v>2683.5199936551298</v>
      </c>
      <c r="Q50">
        <v>2199.27884888364</v>
      </c>
      <c r="R50">
        <v>35.403048392957103</v>
      </c>
      <c r="S50" s="1">
        <f>(Table2[[#This Row],[Close Price]]-Table2[[#This Row],[20D EMA]])/Table2[[#This Row],[20D EMA]]</f>
        <v>-4.9505638355443214E-2</v>
      </c>
      <c r="T50" s="1">
        <f>(Table2[[#This Row],[Close Price]]-Table2[[#This Row],[50D EMA]])/Table2[[#This Row],[50D EMA]]</f>
        <v>-3.1328253135398179E-2</v>
      </c>
      <c r="U50" s="1">
        <f>(Table2[[#This Row],[Close Price]]-Table2[[#This Row],[200D EMA]])/Table2[[#This Row],[200D EMA]]</f>
        <v>0.18195562209834729</v>
      </c>
      <c r="V50">
        <v>0.31610665368341501</v>
      </c>
      <c r="W50">
        <v>2561.6999999999998</v>
      </c>
      <c r="X50">
        <v>2682</v>
      </c>
      <c r="Y50">
        <v>2511</v>
      </c>
      <c r="Z50">
        <v>2788</v>
      </c>
      <c r="AA50">
        <v>2511</v>
      </c>
      <c r="AB50">
        <v>2925</v>
      </c>
      <c r="AC50" s="1">
        <f>(Table2[[#This Row],[Close Price]]/Table2[[#This Row],[Day Low]])-1</f>
        <v>1.4736307920521607E-2</v>
      </c>
      <c r="AD50" s="1">
        <f>(Table2[[#This Row],[Day High]]/Table2[[#This Row],[Close Price]])-1</f>
        <v>3.175671776722E-2</v>
      </c>
      <c r="AE50" s="1">
        <f>(Table2[[#This Row],[Close Price]]/Table2[[#This Row],[Current Week Low]])-1</f>
        <v>3.5225009956192599E-2</v>
      </c>
      <c r="AF50" s="1">
        <f>(Table2[[#This Row],[Current Week High]]/Table2[[#This Row],[Close Price]])-1</f>
        <v>7.2534574621554659E-2</v>
      </c>
      <c r="AG50" s="1">
        <f>(Table2[[#This Row],[Close Price]]/Table2[[#This Row],[Current Month Low]])-1</f>
        <v>3.5225009956192599E-2</v>
      </c>
      <c r="AH50" s="1">
        <f>(Table2[[#This Row],[Current Month High]]/Table2[[#This Row],[Close Price]])-1</f>
        <v>0.1252380311219683</v>
      </c>
      <c r="AI50">
        <v>20.7947835118967</v>
      </c>
      <c r="AJ50">
        <v>120.666383701188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0.13</v>
      </c>
      <c r="AM50" t="s">
        <v>3160</v>
      </c>
      <c r="AN50">
        <v>-4.9800000000000004</v>
      </c>
      <c r="AO50" t="s">
        <v>3161</v>
      </c>
      <c r="AP50">
        <v>0.146166072515096</v>
      </c>
      <c r="AQ50">
        <f>(Table2[[#This Row],[Sharpe Ratio]]-AVERAGE(Table2[Sharpe Ratio]))/_xlfn.STDEV.P(Table2[Sharpe Ratio])</f>
        <v>1.0468811085891754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2.9718172449505564</v>
      </c>
      <c r="AS50">
        <f>_xlfn.RANK.AVG(Table2[[#This Row],[1Y Return vs Nifty Z-Score]],Table2[1Y Return vs Nifty Z-Score])</f>
        <v>56</v>
      </c>
      <c r="AT50">
        <f>_xlfn.RANK.AVG(Table2[[#This Row],[6M Return vs Nifty Z-Score]],Table2[6M Return vs Nifty Z-Score])</f>
        <v>148</v>
      </c>
      <c r="AU50">
        <f>_xlfn.RANK.AVG(Table2[[#This Row],[Sharpe Ratio Z-Score]],Table2[Sharpe Ratio Z-Score])</f>
        <v>113</v>
      </c>
      <c r="AV50">
        <f>(Table2[[#This Row],[Rank 1Y]]+Table2[[#This Row],[Rank 6M]]+Table2[[#This Row],[Rank Sharpe]])/3</f>
        <v>105.66666666666667</v>
      </c>
    </row>
    <row r="51" spans="1:48" x14ac:dyDescent="0.3">
      <c r="A51" t="s">
        <v>1576</v>
      </c>
      <c r="B51" t="s">
        <v>1577</v>
      </c>
      <c r="C51" t="s">
        <v>3122</v>
      </c>
      <c r="D51" t="s">
        <v>138</v>
      </c>
      <c r="E51">
        <v>5975.9337398218904</v>
      </c>
      <c r="F51">
        <v>202.4</v>
      </c>
      <c r="G51">
        <v>68.039646084479202</v>
      </c>
      <c r="H51">
        <f>(Table2[[#This Row],[1Y Return vs Nifty]]-AVERAGE(Table2[1Y Return vs Nifty]))/_xlfn.STDEV.P(Table2[1Y Return vs Nifty])</f>
        <v>1.0805709362795464</v>
      </c>
      <c r="I51">
        <v>-15.186672902328899</v>
      </c>
      <c r="J51">
        <f>(Table2[[#This Row],[1M Return vs Nifty]]-AVERAGE(Table2[1M Return vs Nifty]))/_xlfn.STDEV.P(Table2[1M Return vs Nifty])</f>
        <v>-1.354440437654661</v>
      </c>
      <c r="K51">
        <v>25.510582064163899</v>
      </c>
      <c r="L51">
        <f>(Table2[[#This Row],[6M Return vs Nifty]]-AVERAGE(Table2[6M Return vs Nifty]))/_xlfn.STDEV.P(Table2[6M Return vs Nifty])</f>
        <v>0.78026715099643817</v>
      </c>
      <c r="M51">
        <v>-8.5510459826907308</v>
      </c>
      <c r="N51">
        <f>(Table2[[#This Row],[1W Return vs Nifty]]-AVERAGE(Table2[1W Return vs Nifty]))/_xlfn.STDEV.P(Table2[1W Return vs Nifty])</f>
        <v>-1.1070032823159361</v>
      </c>
      <c r="O51">
        <v>225.6</v>
      </c>
      <c r="P51">
        <v>231.08528505962801</v>
      </c>
      <c r="Q51">
        <v>195.77667736379601</v>
      </c>
      <c r="R51">
        <v>24.110648995254898</v>
      </c>
      <c r="S51" s="1">
        <f>(Table2[[#This Row],[Close Price]]-Table2[[#This Row],[20D EMA]])/Table2[[#This Row],[20D EMA]]</f>
        <v>-0.10283687943262407</v>
      </c>
      <c r="T51" s="1">
        <f>(Table2[[#This Row],[Close Price]]-Table2[[#This Row],[50D EMA]])/Table2[[#This Row],[50D EMA]]</f>
        <v>-0.12413289341303668</v>
      </c>
      <c r="U51" s="1">
        <f>(Table2[[#This Row],[Close Price]]-Table2[[#This Row],[200D EMA]])/Table2[[#This Row],[200D EMA]]</f>
        <v>3.3831009522632814E-2</v>
      </c>
      <c r="V51">
        <v>1.0923629329178399</v>
      </c>
      <c r="W51">
        <v>195.51</v>
      </c>
      <c r="X51">
        <v>206.04</v>
      </c>
      <c r="Y51">
        <v>195.51</v>
      </c>
      <c r="Z51">
        <v>221.99</v>
      </c>
      <c r="AA51">
        <v>195.51</v>
      </c>
      <c r="AB51">
        <v>246</v>
      </c>
      <c r="AC51" s="1">
        <f>(Table2[[#This Row],[Close Price]]/Table2[[#This Row],[Day Low]])-1</f>
        <v>3.5241164134826919E-2</v>
      </c>
      <c r="AD51" s="1">
        <f>(Table2[[#This Row],[Day High]]/Table2[[#This Row],[Close Price]])-1</f>
        <v>1.7984189723320165E-2</v>
      </c>
      <c r="AE51" s="1">
        <f>(Table2[[#This Row],[Close Price]]/Table2[[#This Row],[Current Week Low]])-1</f>
        <v>3.5241164134826919E-2</v>
      </c>
      <c r="AF51" s="1">
        <f>(Table2[[#This Row],[Current Week High]]/Table2[[#This Row],[Close Price]])-1</f>
        <v>9.6788537549407083E-2</v>
      </c>
      <c r="AG51" s="1">
        <f>(Table2[[#This Row],[Close Price]]/Table2[[#This Row],[Current Month Low]])-1</f>
        <v>3.5241164134826919E-2</v>
      </c>
      <c r="AH51" s="1">
        <f>(Table2[[#This Row],[Current Month High]]/Table2[[#This Row],[Close Price]])-1</f>
        <v>0.21541501976284572</v>
      </c>
      <c r="AI51">
        <v>33.374505928853701</v>
      </c>
      <c r="AJ51">
        <v>92.395437262357405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0</v>
      </c>
      <c r="AM51" t="s">
        <v>3162</v>
      </c>
      <c r="AN51">
        <v>-8.73</v>
      </c>
      <c r="AO51" t="s">
        <v>3161</v>
      </c>
      <c r="AP51">
        <v>0.14644229565639699</v>
      </c>
      <c r="AQ51">
        <f>(Table2[[#This Row],[Sharpe Ratio]]-AVERAGE(Table2[Sharpe Ratio]))/_xlfn.STDEV.P(Table2[Sharpe Ratio])</f>
        <v>1.0501504591196176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86</v>
      </c>
      <c r="AT51">
        <f>_xlfn.RANK.AVG(Table2[[#This Row],[6M Return vs Nifty Z-Score]],Table2[6M Return vs Nifty Z-Score])</f>
        <v>125</v>
      </c>
      <c r="AU51">
        <f>_xlfn.RANK.AVG(Table2[[#This Row],[Sharpe Ratio Z-Score]],Table2[Sharpe Ratio Z-Score])</f>
        <v>111</v>
      </c>
      <c r="AV51">
        <f>(Table2[[#This Row],[Rank 1Y]]+Table2[[#This Row],[Rank 6M]]+Table2[[#This Row],[Rank Sharpe]])/3</f>
        <v>107.33333333333333</v>
      </c>
    </row>
    <row r="52" spans="1:48" x14ac:dyDescent="0.3">
      <c r="A52" t="s">
        <v>809</v>
      </c>
      <c r="B52" t="s">
        <v>810</v>
      </c>
      <c r="C52" t="s">
        <v>3113</v>
      </c>
      <c r="D52" t="s">
        <v>51</v>
      </c>
      <c r="E52">
        <v>18522.4863025737</v>
      </c>
      <c r="F52">
        <v>1168.75</v>
      </c>
      <c r="G52">
        <v>157.541398117347</v>
      </c>
      <c r="H52">
        <f>(Table2[[#This Row],[1Y Return vs Nifty]]-AVERAGE(Table2[1Y Return vs Nifty]))/_xlfn.STDEV.P(Table2[1Y Return vs Nifty])</f>
        <v>2.8812472633254163</v>
      </c>
      <c r="I52">
        <v>7.9480215259821501</v>
      </c>
      <c r="J52">
        <f>(Table2[[#This Row],[1M Return vs Nifty]]-AVERAGE(Table2[1M Return vs Nifty]))/_xlfn.STDEV.P(Table2[1M Return vs Nifty])</f>
        <v>1.1007324571004444</v>
      </c>
      <c r="K52">
        <v>57.440735913389702</v>
      </c>
      <c r="L52">
        <f>(Table2[[#This Row],[6M Return vs Nifty]]-AVERAGE(Table2[6M Return vs Nifty]))/_xlfn.STDEV.P(Table2[6M Return vs Nifty])</f>
        <v>1.8970202780722072</v>
      </c>
      <c r="M52">
        <v>-3.7451739406223798</v>
      </c>
      <c r="N52">
        <f>(Table2[[#This Row],[1W Return vs Nifty]]-AVERAGE(Table2[1W Return vs Nifty]))/_xlfn.STDEV.P(Table2[1W Return vs Nifty])</f>
        <v>-0.10485053589627356</v>
      </c>
      <c r="O52">
        <v>1185.98</v>
      </c>
      <c r="P52">
        <v>1126.3656821116399</v>
      </c>
      <c r="Q52">
        <v>864.472044254656</v>
      </c>
      <c r="R52">
        <v>43.084377477059697</v>
      </c>
      <c r="S52" s="1">
        <f>(Table2[[#This Row],[Close Price]]-Table2[[#This Row],[20D EMA]])/Table2[[#This Row],[20D EMA]]</f>
        <v>-1.4528069613315585E-2</v>
      </c>
      <c r="T52" s="1">
        <f>(Table2[[#This Row],[Close Price]]-Table2[[#This Row],[50D EMA]])/Table2[[#This Row],[50D EMA]]</f>
        <v>3.7629269571584099E-2</v>
      </c>
      <c r="U52" s="1">
        <f>(Table2[[#This Row],[Close Price]]-Table2[[#This Row],[200D EMA]])/Table2[[#This Row],[200D EMA]]</f>
        <v>0.35198125580531769</v>
      </c>
      <c r="V52">
        <v>0.63637945609371904</v>
      </c>
      <c r="W52">
        <v>1145.55</v>
      </c>
      <c r="X52">
        <v>1209.95</v>
      </c>
      <c r="Y52">
        <v>1085.8</v>
      </c>
      <c r="Z52">
        <v>1258</v>
      </c>
      <c r="AA52">
        <v>1085.8</v>
      </c>
      <c r="AB52">
        <v>1309.9000000000001</v>
      </c>
      <c r="AC52" s="1">
        <f>(Table2[[#This Row],[Close Price]]/Table2[[#This Row],[Day Low]])-1</f>
        <v>2.0252280563921365E-2</v>
      </c>
      <c r="AD52" s="1">
        <f>(Table2[[#This Row],[Day High]]/Table2[[#This Row],[Close Price]])-1</f>
        <v>3.5251336898395769E-2</v>
      </c>
      <c r="AE52" s="1">
        <f>(Table2[[#This Row],[Close Price]]/Table2[[#This Row],[Current Week Low]])-1</f>
        <v>7.6395284582796208E-2</v>
      </c>
      <c r="AF52" s="1">
        <f>(Table2[[#This Row],[Current Week High]]/Table2[[#This Row],[Close Price]])-1</f>
        <v>7.6363636363636411E-2</v>
      </c>
      <c r="AG52" s="1">
        <f>(Table2[[#This Row],[Close Price]]/Table2[[#This Row],[Current Month Low]])-1</f>
        <v>7.6395284582796208E-2</v>
      </c>
      <c r="AH52" s="1">
        <f>(Table2[[#This Row],[Current Month High]]/Table2[[#This Row],[Close Price]])-1</f>
        <v>0.12077005347593595</v>
      </c>
      <c r="AI52">
        <v>12.0770053475935</v>
      </c>
      <c r="AJ52">
        <v>186.28291488058699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0.33</v>
      </c>
      <c r="AM52" t="s">
        <v>3160</v>
      </c>
      <c r="AN52">
        <v>5.44</v>
      </c>
      <c r="AO52" t="s">
        <v>3160</v>
      </c>
      <c r="AP52">
        <v>7.2262662826169999E-2</v>
      </c>
      <c r="AQ52">
        <f>(Table2[[#This Row],[Sharpe Ratio]]-AVERAGE(Table2[Sharpe Ratio]))/_xlfn.STDEV.P(Table2[Sharpe Ratio])</f>
        <v>0.17216746030475308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5.9463169229065471</v>
      </c>
      <c r="AS52">
        <f>_xlfn.RANK.AVG(Table2[[#This Row],[1Y Return vs Nifty Z-Score]],Table2[1Y Return vs Nifty Z-Score])</f>
        <v>15</v>
      </c>
      <c r="AT52">
        <f>_xlfn.RANK.AVG(Table2[[#This Row],[6M Return vs Nifty Z-Score]],Table2[6M Return vs Nifty Z-Score])</f>
        <v>32</v>
      </c>
      <c r="AU52">
        <f>_xlfn.RANK.AVG(Table2[[#This Row],[Sharpe Ratio Z-Score]],Table2[Sharpe Ratio Z-Score])</f>
        <v>293</v>
      </c>
      <c r="AV52">
        <f>(Table2[[#This Row],[Rank 1Y]]+Table2[[#This Row],[Rank 6M]]+Table2[[#This Row],[Rank Sharpe]])/3</f>
        <v>113.33333333333333</v>
      </c>
    </row>
    <row r="53" spans="1:48" x14ac:dyDescent="0.3">
      <c r="A53" t="s">
        <v>65</v>
      </c>
      <c r="B53" t="s">
        <v>66</v>
      </c>
      <c r="C53" t="s">
        <v>3115</v>
      </c>
      <c r="D53" t="s">
        <v>62</v>
      </c>
      <c r="E53">
        <v>336494.87481543998</v>
      </c>
      <c r="F53">
        <v>2807.2</v>
      </c>
      <c r="G53">
        <v>60.764928286279698</v>
      </c>
      <c r="H53">
        <f>(Table2[[#This Row],[1Y Return vs Nifty]]-AVERAGE(Table2[1Y Return vs Nifty]))/_xlfn.STDEV.P(Table2[1Y Return vs Nifty])</f>
        <v>0.93421165472775514</v>
      </c>
      <c r="I53">
        <v>-5.3164276296565696</v>
      </c>
      <c r="J53">
        <f>(Table2[[#This Row],[1M Return vs Nifty]]-AVERAGE(Table2[1M Return vs Nifty]))/_xlfn.STDEV.P(Table2[1M Return vs Nifty])</f>
        <v>-0.3069591867938532</v>
      </c>
      <c r="K53">
        <v>16.0122543049666</v>
      </c>
      <c r="L53">
        <f>(Table2[[#This Row],[6M Return vs Nifty]]-AVERAGE(Table2[6M Return vs Nifty]))/_xlfn.STDEV.P(Table2[6M Return vs Nifty])</f>
        <v>0.44806432863730472</v>
      </c>
      <c r="M53">
        <v>-0.82089612658742495</v>
      </c>
      <c r="N53">
        <f>(Table2[[#This Row],[1W Return vs Nifty]]-AVERAGE(Table2[1W Return vs Nifty]))/_xlfn.STDEV.P(Table2[1W Return vs Nifty])</f>
        <v>0.50493953278977444</v>
      </c>
      <c r="O53">
        <v>2882.23</v>
      </c>
      <c r="P53">
        <v>2889.4780829942601</v>
      </c>
      <c r="Q53">
        <v>2542.1433877985901</v>
      </c>
      <c r="R53">
        <v>40.226384811873899</v>
      </c>
      <c r="S53" s="1">
        <f>(Table2[[#This Row],[Close Price]]-Table2[[#This Row],[20D EMA]])/Table2[[#This Row],[20D EMA]]</f>
        <v>-2.6031926667892637E-2</v>
      </c>
      <c r="T53" s="1">
        <f>(Table2[[#This Row],[Close Price]]-Table2[[#This Row],[50D EMA]])/Table2[[#This Row],[50D EMA]]</f>
        <v>-2.8475067341226748E-2</v>
      </c>
      <c r="U53" s="1">
        <f>(Table2[[#This Row],[Close Price]]-Table2[[#This Row],[200D EMA]])/Table2[[#This Row],[200D EMA]]</f>
        <v>0.10426501253768371</v>
      </c>
      <c r="V53">
        <v>1.0651874657114799</v>
      </c>
      <c r="W53">
        <v>2736.25</v>
      </c>
      <c r="X53">
        <v>2842.4</v>
      </c>
      <c r="Y53">
        <v>2736.25</v>
      </c>
      <c r="Z53">
        <v>3009.6</v>
      </c>
      <c r="AA53">
        <v>2736.25</v>
      </c>
      <c r="AB53">
        <v>3009.6</v>
      </c>
      <c r="AC53" s="1">
        <f>(Table2[[#This Row],[Close Price]]/Table2[[#This Row],[Day Low]])-1</f>
        <v>2.5929648241205916E-2</v>
      </c>
      <c r="AD53" s="1">
        <f>(Table2[[#This Row],[Day High]]/Table2[[#This Row],[Close Price]])-1</f>
        <v>1.2539184952978122E-2</v>
      </c>
      <c r="AE53" s="1">
        <f>(Table2[[#This Row],[Close Price]]/Table2[[#This Row],[Current Week Low]])-1</f>
        <v>2.5929648241205916E-2</v>
      </c>
      <c r="AF53" s="1">
        <f>(Table2[[#This Row],[Current Week High]]/Table2[[#This Row],[Close Price]])-1</f>
        <v>7.2100313479623868E-2</v>
      </c>
      <c r="AG53" s="1">
        <f>(Table2[[#This Row],[Close Price]]/Table2[[#This Row],[Current Month Low]])-1</f>
        <v>2.5929648241205916E-2</v>
      </c>
      <c r="AH53" s="1">
        <f>(Table2[[#This Row],[Current Month High]]/Table2[[#This Row],[Close Price]])-1</f>
        <v>7.2100313479623868E-2</v>
      </c>
      <c r="AI53">
        <v>14.7798518096323</v>
      </c>
      <c r="AJ53">
        <v>83.052394770304105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0.13</v>
      </c>
      <c r="AM53" t="s">
        <v>3160</v>
      </c>
      <c r="AN53">
        <v>2.2000000000000002</v>
      </c>
      <c r="AO53" t="s">
        <v>3160</v>
      </c>
      <c r="AP53">
        <v>0.177654698355455</v>
      </c>
      <c r="AQ53">
        <f>(Table2[[#This Row],[Sharpe Ratio]]-AVERAGE(Table2[Sharpe Ratio]))/_xlfn.STDEV.P(Table2[Sharpe Ratio])</f>
        <v>1.4195774551342089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106</v>
      </c>
      <c r="AT53">
        <f>_xlfn.RANK.AVG(Table2[[#This Row],[6M Return vs Nifty Z-Score]],Table2[6M Return vs Nifty Z-Score])</f>
        <v>185</v>
      </c>
      <c r="AU53">
        <f>_xlfn.RANK.AVG(Table2[[#This Row],[Sharpe Ratio Z-Score]],Table2[Sharpe Ratio Z-Score])</f>
        <v>54</v>
      </c>
      <c r="AV53">
        <f>(Table2[[#This Row],[Rank 1Y]]+Table2[[#This Row],[Rank 6M]]+Table2[[#This Row],[Rank Sharpe]])/3</f>
        <v>115</v>
      </c>
    </row>
    <row r="54" spans="1:48" x14ac:dyDescent="0.3">
      <c r="A54" t="s">
        <v>721</v>
      </c>
      <c r="B54" t="s">
        <v>722</v>
      </c>
      <c r="C54" t="s">
        <v>3120</v>
      </c>
      <c r="D54" t="s">
        <v>723</v>
      </c>
      <c r="E54">
        <v>23456.553999092699</v>
      </c>
      <c r="F54">
        <v>340.15</v>
      </c>
      <c r="G54">
        <v>87.011931749384601</v>
      </c>
      <c r="H54">
        <f>(Table2[[#This Row],[1Y Return vs Nifty]]-AVERAGE(Table2[1Y Return vs Nifty]))/_xlfn.STDEV.P(Table2[1Y Return vs Nifty])</f>
        <v>1.4622723543054323</v>
      </c>
      <c r="I54">
        <v>12.4464496942949</v>
      </c>
      <c r="J54">
        <f>(Table2[[#This Row],[1M Return vs Nifty]]-AVERAGE(Table2[1M Return vs Nifty]))/_xlfn.STDEV.P(Table2[1M Return vs Nifty])</f>
        <v>1.5781288170164296</v>
      </c>
      <c r="K54">
        <v>68.876460789754901</v>
      </c>
      <c r="L54">
        <f>(Table2[[#This Row],[6M Return vs Nifty]]-AVERAGE(Table2[6M Return vs Nifty]))/_xlfn.STDEV.P(Table2[6M Return vs Nifty])</f>
        <v>2.2969833216692757</v>
      </c>
      <c r="M54">
        <v>-7.4721467566688302</v>
      </c>
      <c r="N54">
        <f>(Table2[[#This Row],[1W Return vs Nifty]]-AVERAGE(Table2[1W Return vs Nifty]))/_xlfn.STDEV.P(Table2[1W Return vs Nifty])</f>
        <v>-0.88202396264129912</v>
      </c>
      <c r="O54">
        <v>349.18</v>
      </c>
      <c r="P54">
        <v>330.95402070976598</v>
      </c>
      <c r="Q54">
        <v>264.25470856415899</v>
      </c>
      <c r="R54">
        <v>39.426943814916903</v>
      </c>
      <c r="S54" s="1">
        <f>(Table2[[#This Row],[Close Price]]-Table2[[#This Row],[20D EMA]])/Table2[[#This Row],[20D EMA]]</f>
        <v>-2.586058766252371E-2</v>
      </c>
      <c r="T54" s="1">
        <f>(Table2[[#This Row],[Close Price]]-Table2[[#This Row],[50D EMA]])/Table2[[#This Row],[50D EMA]]</f>
        <v>2.7786274572257016E-2</v>
      </c>
      <c r="U54" s="1">
        <f>(Table2[[#This Row],[Close Price]]-Table2[[#This Row],[200D EMA]])/Table2[[#This Row],[200D EMA]]</f>
        <v>0.2872050675964179</v>
      </c>
      <c r="V54">
        <v>1.01113191326198</v>
      </c>
      <c r="W54">
        <v>337.7</v>
      </c>
      <c r="X54">
        <v>363.2</v>
      </c>
      <c r="Y54">
        <v>337.7</v>
      </c>
      <c r="Z54">
        <v>383.45</v>
      </c>
      <c r="AA54">
        <v>334.9</v>
      </c>
      <c r="AB54">
        <v>390.85</v>
      </c>
      <c r="AC54" s="1">
        <f>(Table2[[#This Row],[Close Price]]/Table2[[#This Row],[Day Low]])-1</f>
        <v>7.2549600236895273E-3</v>
      </c>
      <c r="AD54" s="1">
        <f>(Table2[[#This Row],[Day High]]/Table2[[#This Row],[Close Price]])-1</f>
        <v>6.776422166691165E-2</v>
      </c>
      <c r="AE54" s="1">
        <f>(Table2[[#This Row],[Close Price]]/Table2[[#This Row],[Current Week Low]])-1</f>
        <v>7.2549600236895273E-3</v>
      </c>
      <c r="AF54" s="1">
        <f>(Table2[[#This Row],[Current Week High]]/Table2[[#This Row],[Close Price]])-1</f>
        <v>0.12729678083198603</v>
      </c>
      <c r="AG54" s="1">
        <f>(Table2[[#This Row],[Close Price]]/Table2[[#This Row],[Current Month Low]])-1</f>
        <v>1.5676321289937345E-2</v>
      </c>
      <c r="AH54" s="1">
        <f>(Table2[[#This Row],[Current Month High]]/Table2[[#This Row],[Close Price]])-1</f>
        <v>0.14905188887255627</v>
      </c>
      <c r="AI54">
        <v>14.9051888872556</v>
      </c>
      <c r="AJ54">
        <v>113.193356314634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0.11</v>
      </c>
      <c r="AM54" t="s">
        <v>3160</v>
      </c>
      <c r="AN54">
        <v>-0.92</v>
      </c>
      <c r="AO54" t="s">
        <v>3161</v>
      </c>
      <c r="AP54">
        <v>8.2955069324114006E-2</v>
      </c>
      <c r="AQ54">
        <f>(Table2[[#This Row],[Sharpe Ratio]]-AVERAGE(Table2[Sharpe Ratio]))/_xlfn.STDEV.P(Table2[Sharpe Ratio])</f>
        <v>0.29872175510825966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4.7540822854580975</v>
      </c>
      <c r="AS54">
        <f>_xlfn.RANK.AVG(Table2[[#This Row],[1Y Return vs Nifty Z-Score]],Table2[1Y Return vs Nifty Z-Score])</f>
        <v>60</v>
      </c>
      <c r="AT54">
        <f>_xlfn.RANK.AVG(Table2[[#This Row],[6M Return vs Nifty Z-Score]],Table2[6M Return vs Nifty Z-Score])</f>
        <v>19</v>
      </c>
      <c r="AU54">
        <f>_xlfn.RANK.AVG(Table2[[#This Row],[Sharpe Ratio Z-Score]],Table2[Sharpe Ratio Z-Score])</f>
        <v>271</v>
      </c>
      <c r="AV54">
        <f>(Table2[[#This Row],[Rank 1Y]]+Table2[[#This Row],[Rank 6M]]+Table2[[#This Row],[Rank Sharpe]])/3</f>
        <v>116.66666666666667</v>
      </c>
    </row>
    <row r="55" spans="1:48" x14ac:dyDescent="0.3">
      <c r="A55" t="s">
        <v>530</v>
      </c>
      <c r="B55" t="s">
        <v>531</v>
      </c>
      <c r="C55" t="s">
        <v>3118</v>
      </c>
      <c r="D55" t="s">
        <v>287</v>
      </c>
      <c r="E55">
        <v>37204.228387190502</v>
      </c>
      <c r="F55">
        <v>1808.45</v>
      </c>
      <c r="G55">
        <v>65.966326441798699</v>
      </c>
      <c r="H55">
        <f>(Table2[[#This Row],[1Y Return vs Nifty]]-AVERAGE(Table2[1Y Return vs Nifty]))/_xlfn.STDEV.P(Table2[1Y Return vs Nifty])</f>
        <v>1.0388580366526992</v>
      </c>
      <c r="I55">
        <v>-5.1754642683948999</v>
      </c>
      <c r="J55">
        <f>(Table2[[#This Row],[1M Return vs Nifty]]-AVERAGE(Table2[1M Return vs Nifty]))/_xlfn.STDEV.P(Table2[1M Return vs Nifty])</f>
        <v>-0.2919994290673929</v>
      </c>
      <c r="K55">
        <v>15.6666549814309</v>
      </c>
      <c r="L55">
        <f>(Table2[[#This Row],[6M Return vs Nifty]]-AVERAGE(Table2[6M Return vs Nifty]))/_xlfn.STDEV.P(Table2[6M Return vs Nifty])</f>
        <v>0.43597703563219692</v>
      </c>
      <c r="M55">
        <v>4.3531406661191898</v>
      </c>
      <c r="N55">
        <f>(Table2[[#This Row],[1W Return vs Nifty]]-AVERAGE(Table2[1W Return vs Nifty]))/_xlfn.STDEV.P(Table2[1W Return vs Nifty])</f>
        <v>1.5838644680561991</v>
      </c>
      <c r="O55">
        <v>1849.14</v>
      </c>
      <c r="P55">
        <v>1863.80675617777</v>
      </c>
      <c r="Q55">
        <v>1605.33800791212</v>
      </c>
      <c r="R55">
        <v>45.3937056843005</v>
      </c>
      <c r="S55" s="1">
        <f>(Table2[[#This Row],[Close Price]]-Table2[[#This Row],[20D EMA]])/Table2[[#This Row],[20D EMA]]</f>
        <v>-2.2004823864066568E-2</v>
      </c>
      <c r="T55" s="1">
        <f>(Table2[[#This Row],[Close Price]]-Table2[[#This Row],[50D EMA]])/Table2[[#This Row],[50D EMA]]</f>
        <v>-2.9700909707663939E-2</v>
      </c>
      <c r="U55" s="1">
        <f>(Table2[[#This Row],[Close Price]]-Table2[[#This Row],[200D EMA]])/Table2[[#This Row],[200D EMA]]</f>
        <v>0.12652288246264387</v>
      </c>
      <c r="V55">
        <v>1.0619947087275601</v>
      </c>
      <c r="W55">
        <v>1752</v>
      </c>
      <c r="X55">
        <v>1820</v>
      </c>
      <c r="Y55">
        <v>1730.1</v>
      </c>
      <c r="Z55">
        <v>1820</v>
      </c>
      <c r="AA55">
        <v>1730.1</v>
      </c>
      <c r="AB55">
        <v>1931.1</v>
      </c>
      <c r="AC55" s="1">
        <f>(Table2[[#This Row],[Close Price]]/Table2[[#This Row],[Day Low]])-1</f>
        <v>3.2220319634703287E-2</v>
      </c>
      <c r="AD55" s="1">
        <f>(Table2[[#This Row],[Day High]]/Table2[[#This Row],[Close Price]])-1</f>
        <v>6.3866847300173557E-3</v>
      </c>
      <c r="AE55" s="1">
        <f>(Table2[[#This Row],[Close Price]]/Table2[[#This Row],[Current Week Low]])-1</f>
        <v>4.5286399630079188E-2</v>
      </c>
      <c r="AF55" s="1">
        <f>(Table2[[#This Row],[Current Week High]]/Table2[[#This Row],[Close Price]])-1</f>
        <v>6.3866847300173557E-3</v>
      </c>
      <c r="AG55" s="1">
        <f>(Table2[[#This Row],[Close Price]]/Table2[[#This Row],[Current Month Low]])-1</f>
        <v>4.5286399630079188E-2</v>
      </c>
      <c r="AH55" s="1">
        <f>(Table2[[#This Row],[Current Month High]]/Table2[[#This Row],[Close Price]])-1</f>
        <v>6.7820509275899221E-2</v>
      </c>
      <c r="AI55">
        <v>21.626254527357599</v>
      </c>
      <c r="AJ55">
        <v>100.593422439132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0.12</v>
      </c>
      <c r="AM55" t="s">
        <v>3160</v>
      </c>
      <c r="AN55">
        <v>-2.23</v>
      </c>
      <c r="AO55" t="s">
        <v>3161</v>
      </c>
      <c r="AP55">
        <v>0.16327195765173499</v>
      </c>
      <c r="AQ55">
        <f>(Table2[[#This Row],[Sharpe Ratio]]-AVERAGE(Table2[Sharpe Ratio]))/_xlfn.STDEV.P(Table2[Sharpe Ratio])</f>
        <v>1.2493447196456196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90</v>
      </c>
      <c r="AT55">
        <f>_xlfn.RANK.AVG(Table2[[#This Row],[6M Return vs Nifty Z-Score]],Table2[6M Return vs Nifty Z-Score])</f>
        <v>188</v>
      </c>
      <c r="AU55">
        <f>_xlfn.RANK.AVG(Table2[[#This Row],[Sharpe Ratio Z-Score]],Table2[Sharpe Ratio Z-Score])</f>
        <v>75</v>
      </c>
      <c r="AV55">
        <f>(Table2[[#This Row],[Rank 1Y]]+Table2[[#This Row],[Rank 6M]]+Table2[[#This Row],[Rank Sharpe]])/3</f>
        <v>117.66666666666667</v>
      </c>
    </row>
    <row r="56" spans="1:48" x14ac:dyDescent="0.3">
      <c r="A56" t="s">
        <v>1277</v>
      </c>
      <c r="B56" t="s">
        <v>1278</v>
      </c>
      <c r="C56" t="s">
        <v>3122</v>
      </c>
      <c r="D56" t="s">
        <v>138</v>
      </c>
      <c r="E56">
        <v>8740.7054467690396</v>
      </c>
      <c r="F56">
        <v>1047.6500000000001</v>
      </c>
      <c r="G56">
        <v>153.00783134630299</v>
      </c>
      <c r="H56">
        <f>(Table2[[#This Row],[1Y Return vs Nifty]]-AVERAGE(Table2[1Y Return vs Nifty]))/_xlfn.STDEV.P(Table2[1Y Return vs Nifty])</f>
        <v>2.7900369107202199</v>
      </c>
      <c r="I56">
        <v>9.9070513086936707</v>
      </c>
      <c r="J56">
        <f>(Table2[[#This Row],[1M Return vs Nifty]]-AVERAGE(Table2[1M Return vs Nifty]))/_xlfn.STDEV.P(Table2[1M Return vs Nifty])</f>
        <v>1.3086347848115629</v>
      </c>
      <c r="K56">
        <v>12.2202605228275</v>
      </c>
      <c r="L56">
        <f>(Table2[[#This Row],[6M Return vs Nifty]]-AVERAGE(Table2[6M Return vs Nifty]))/_xlfn.STDEV.P(Table2[6M Return vs Nifty])</f>
        <v>0.31543982159446154</v>
      </c>
      <c r="M56">
        <v>-5.2653670925099902</v>
      </c>
      <c r="N56">
        <f>(Table2[[#This Row],[1W Return vs Nifty]]-AVERAGE(Table2[1W Return vs Nifty]))/_xlfn.STDEV.P(Table2[1W Return vs Nifty])</f>
        <v>-0.42185143165813055</v>
      </c>
      <c r="O56">
        <v>1047.5899999999999</v>
      </c>
      <c r="P56">
        <v>977.00083322459898</v>
      </c>
      <c r="Q56">
        <v>834.04344882680903</v>
      </c>
      <c r="R56">
        <v>44.698349789415097</v>
      </c>
      <c r="S56" s="1">
        <f>(Table2[[#This Row],[Close Price]]-Table2[[#This Row],[20D EMA]])/Table2[[#This Row],[20D EMA]]</f>
        <v>5.7274315333453747E-5</v>
      </c>
      <c r="T56" s="1">
        <f>(Table2[[#This Row],[Close Price]]-Table2[[#This Row],[50D EMA]])/Table2[[#This Row],[50D EMA]]</f>
        <v>7.231228917402556E-2</v>
      </c>
      <c r="U56" s="1">
        <f>(Table2[[#This Row],[Close Price]]-Table2[[#This Row],[200D EMA]])/Table2[[#This Row],[200D EMA]]</f>
        <v>0.25610962051636105</v>
      </c>
      <c r="V56">
        <v>1.3518768981839899</v>
      </c>
      <c r="W56">
        <v>1041.3</v>
      </c>
      <c r="X56">
        <v>1077.8499999999999</v>
      </c>
      <c r="Y56">
        <v>1020.05</v>
      </c>
      <c r="Z56">
        <v>1132</v>
      </c>
      <c r="AA56">
        <v>1020.05</v>
      </c>
      <c r="AB56">
        <v>1195</v>
      </c>
      <c r="AC56" s="1">
        <f>(Table2[[#This Row],[Close Price]]/Table2[[#This Row],[Day Low]])-1</f>
        <v>6.0981465475848928E-3</v>
      </c>
      <c r="AD56" s="1">
        <f>(Table2[[#This Row],[Day High]]/Table2[[#This Row],[Close Price]])-1</f>
        <v>2.8826421037560168E-2</v>
      </c>
      <c r="AE56" s="1">
        <f>(Table2[[#This Row],[Close Price]]/Table2[[#This Row],[Current Week Low]])-1</f>
        <v>2.7057497181510737E-2</v>
      </c>
      <c r="AF56" s="1">
        <f>(Table2[[#This Row],[Current Week High]]/Table2[[#This Row],[Close Price]])-1</f>
        <v>8.0513530282059653E-2</v>
      </c>
      <c r="AG56" s="1">
        <f>(Table2[[#This Row],[Close Price]]/Table2[[#This Row],[Current Month Low]])-1</f>
        <v>2.7057497181510737E-2</v>
      </c>
      <c r="AH56" s="1">
        <f>(Table2[[#This Row],[Current Month High]]/Table2[[#This Row],[Close Price]])-1</f>
        <v>0.14064811721471848</v>
      </c>
      <c r="AI56">
        <v>14.0648117214718</v>
      </c>
      <c r="AJ56">
        <v>184.61016028253101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</v>
      </c>
      <c r="AM56" t="s">
        <v>3160</v>
      </c>
      <c r="AN56">
        <v>2.46</v>
      </c>
      <c r="AO56" t="s">
        <v>3160</v>
      </c>
      <c r="AP56">
        <v>0.14405664600683801</v>
      </c>
      <c r="AQ56">
        <f>(Table2[[#This Row],[Sharpe Ratio]]-AVERAGE(Table2[Sharpe Ratio]))/_xlfn.STDEV.P(Table2[Sharpe Ratio])</f>
        <v>1.0219141393438755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5.0141742248119892</v>
      </c>
      <c r="AS56">
        <f>_xlfn.RANK.AVG(Table2[[#This Row],[1Y Return vs Nifty Z-Score]],Table2[1Y Return vs Nifty Z-Score])</f>
        <v>17</v>
      </c>
      <c r="AT56">
        <f>_xlfn.RANK.AVG(Table2[[#This Row],[6M Return vs Nifty Z-Score]],Table2[6M Return vs Nifty Z-Score])</f>
        <v>217</v>
      </c>
      <c r="AU56">
        <f>_xlfn.RANK.AVG(Table2[[#This Row],[Sharpe Ratio Z-Score]],Table2[Sharpe Ratio Z-Score])</f>
        <v>119</v>
      </c>
      <c r="AV56">
        <f>(Table2[[#This Row],[Rank 1Y]]+Table2[[#This Row],[Rank 6M]]+Table2[[#This Row],[Rank Sharpe]])/3</f>
        <v>117.66666666666667</v>
      </c>
    </row>
    <row r="57" spans="1:48" x14ac:dyDescent="0.3">
      <c r="A57" t="s">
        <v>452</v>
      </c>
      <c r="B57" t="s">
        <v>453</v>
      </c>
      <c r="C57" t="s">
        <v>3113</v>
      </c>
      <c r="D57" t="s">
        <v>253</v>
      </c>
      <c r="E57">
        <v>48275.095740548597</v>
      </c>
      <c r="F57">
        <v>639.1</v>
      </c>
      <c r="G57">
        <v>56.941827845384097</v>
      </c>
      <c r="H57">
        <f>(Table2[[#This Row],[1Y Return vs Nifty]]-AVERAGE(Table2[1Y Return vs Nifty]))/_xlfn.STDEV.P(Table2[1Y Return vs Nifty])</f>
        <v>0.8572950994260079</v>
      </c>
      <c r="I57">
        <v>10.913298910261</v>
      </c>
      <c r="J57">
        <f>(Table2[[#This Row],[1M Return vs Nifty]]-AVERAGE(Table2[1M Return vs Nifty]))/_xlfn.STDEV.P(Table2[1M Return vs Nifty])</f>
        <v>1.4154229615232101</v>
      </c>
      <c r="K57">
        <v>38.120775566852402</v>
      </c>
      <c r="L57">
        <f>(Table2[[#This Row],[6M Return vs Nifty]]-AVERAGE(Table2[6M Return vs Nifty]))/_xlfn.STDEV.P(Table2[6M Return vs Nifty])</f>
        <v>1.2213070875296403</v>
      </c>
      <c r="M57">
        <v>6.2611828494010897</v>
      </c>
      <c r="N57">
        <f>(Table2[[#This Row],[1W Return vs Nifty]]-AVERAGE(Table2[1W Return vs Nifty]))/_xlfn.STDEV.P(Table2[1W Return vs Nifty])</f>
        <v>1.9817422512186433</v>
      </c>
      <c r="O57">
        <v>618.30999999999995</v>
      </c>
      <c r="P57">
        <v>596.33178677688898</v>
      </c>
      <c r="Q57">
        <v>508.52822902633199</v>
      </c>
      <c r="R57">
        <v>60.781889651393499</v>
      </c>
      <c r="S57" s="1">
        <f>(Table2[[#This Row],[Close Price]]-Table2[[#This Row],[20D EMA]])/Table2[[#This Row],[20D EMA]]</f>
        <v>3.3623910336239231E-2</v>
      </c>
      <c r="T57" s="1">
        <f>(Table2[[#This Row],[Close Price]]-Table2[[#This Row],[50D EMA]])/Table2[[#This Row],[50D EMA]]</f>
        <v>7.1718821923393974E-2</v>
      </c>
      <c r="U57" s="1">
        <f>(Table2[[#This Row],[Close Price]]-Table2[[#This Row],[200D EMA]])/Table2[[#This Row],[200D EMA]]</f>
        <v>0.25676405658673263</v>
      </c>
      <c r="V57">
        <v>0.90782229512880797</v>
      </c>
      <c r="W57">
        <v>620.79999999999995</v>
      </c>
      <c r="X57">
        <v>648.54999999999995</v>
      </c>
      <c r="Y57">
        <v>616</v>
      </c>
      <c r="Z57">
        <v>658.85</v>
      </c>
      <c r="AA57">
        <v>604.9</v>
      </c>
      <c r="AB57">
        <v>658.85</v>
      </c>
      <c r="AC57" s="1">
        <f>(Table2[[#This Row],[Close Price]]/Table2[[#This Row],[Day Low]])-1</f>
        <v>2.9478092783505216E-2</v>
      </c>
      <c r="AD57" s="1">
        <f>(Table2[[#This Row],[Day High]]/Table2[[#This Row],[Close Price]])-1</f>
        <v>1.4786418400876133E-2</v>
      </c>
      <c r="AE57" s="1">
        <f>(Table2[[#This Row],[Close Price]]/Table2[[#This Row],[Current Week Low]])-1</f>
        <v>3.7500000000000089E-2</v>
      </c>
      <c r="AF57" s="1">
        <f>(Table2[[#This Row],[Current Week High]]/Table2[[#This Row],[Close Price]])-1</f>
        <v>3.0902832107651435E-2</v>
      </c>
      <c r="AG57" s="1">
        <f>(Table2[[#This Row],[Close Price]]/Table2[[#This Row],[Current Month Low]])-1</f>
        <v>5.6538270788560219E-2</v>
      </c>
      <c r="AH57" s="1">
        <f>(Table2[[#This Row],[Current Month High]]/Table2[[#This Row],[Close Price]])-1</f>
        <v>3.0902832107651435E-2</v>
      </c>
      <c r="AI57">
        <v>3.0902832107651399</v>
      </c>
      <c r="AJ57">
        <v>80.894424002264302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0.24</v>
      </c>
      <c r="AM57" t="s">
        <v>3160</v>
      </c>
      <c r="AN57">
        <v>6.45</v>
      </c>
      <c r="AO57" t="s">
        <v>3160</v>
      </c>
      <c r="AP57">
        <v>0.114224686062572</v>
      </c>
      <c r="AQ57">
        <f>(Table2[[#This Row],[Sharpe Ratio]]-AVERAGE(Table2[Sharpe Ratio]))/_xlfn.STDEV.P(Table2[Sharpe Ratio])</f>
        <v>0.66882593098975163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6.1445933306872522</v>
      </c>
      <c r="AS57">
        <f>_xlfn.RANK.AVG(Table2[[#This Row],[1Y Return vs Nifty Z-Score]],Table2[1Y Return vs Nifty Z-Score])</f>
        <v>115</v>
      </c>
      <c r="AT57">
        <f>_xlfn.RANK.AVG(Table2[[#This Row],[6M Return vs Nifty Z-Score]],Table2[6M Return vs Nifty Z-Score])</f>
        <v>73</v>
      </c>
      <c r="AU57">
        <f>_xlfn.RANK.AVG(Table2[[#This Row],[Sharpe Ratio Z-Score]],Table2[Sharpe Ratio Z-Score])</f>
        <v>175</v>
      </c>
      <c r="AV57">
        <f>(Table2[[#This Row],[Rank 1Y]]+Table2[[#This Row],[Rank 6M]]+Table2[[#This Row],[Rank Sharpe]])/3</f>
        <v>121</v>
      </c>
    </row>
    <row r="58" spans="1:48" x14ac:dyDescent="0.3">
      <c r="A58" t="s">
        <v>832</v>
      </c>
      <c r="B58" t="s">
        <v>833</v>
      </c>
      <c r="C58" t="s">
        <v>3111</v>
      </c>
      <c r="D58" t="s">
        <v>275</v>
      </c>
      <c r="E58">
        <v>17891.608316999998</v>
      </c>
      <c r="F58">
        <v>2564.3000000000002</v>
      </c>
      <c r="G58">
        <v>57.181641749144497</v>
      </c>
      <c r="H58">
        <f>(Table2[[#This Row],[1Y Return vs Nifty]]-AVERAGE(Table2[1Y Return vs Nifty]))/_xlfn.STDEV.P(Table2[1Y Return vs Nifty])</f>
        <v>0.86211989010987333</v>
      </c>
      <c r="I58">
        <v>2.7525760799791499</v>
      </c>
      <c r="J58">
        <f>(Table2[[#This Row],[1M Return vs Nifty]]-AVERAGE(Table2[1M Return vs Nifty]))/_xlfn.STDEV.P(Table2[1M Return vs Nifty])</f>
        <v>0.54936503468938269</v>
      </c>
      <c r="K58">
        <v>59.318172759440699</v>
      </c>
      <c r="L58">
        <f>(Table2[[#This Row],[6M Return vs Nifty]]-AVERAGE(Table2[6M Return vs Nifty]))/_xlfn.STDEV.P(Table2[6M Return vs Nifty])</f>
        <v>1.9626833963463948</v>
      </c>
      <c r="M58">
        <v>-4.9294507833908003</v>
      </c>
      <c r="N58">
        <f>(Table2[[#This Row],[1W Return vs Nifty]]-AVERAGE(Table2[1W Return vs Nifty]))/_xlfn.STDEV.P(Table2[1W Return vs Nifty])</f>
        <v>-0.35180390463199074</v>
      </c>
      <c r="O58">
        <v>2688.84</v>
      </c>
      <c r="P58">
        <v>2638.68263366871</v>
      </c>
      <c r="Q58">
        <v>2154.13183991194</v>
      </c>
      <c r="R58">
        <v>33.521633636287703</v>
      </c>
      <c r="S58" s="1">
        <f>(Table2[[#This Row],[Close Price]]-Table2[[#This Row],[20D EMA]])/Table2[[#This Row],[20D EMA]]</f>
        <v>-4.6317371059639081E-2</v>
      </c>
      <c r="T58" s="1">
        <f>(Table2[[#This Row],[Close Price]]-Table2[[#This Row],[50D EMA]])/Table2[[#This Row],[50D EMA]]</f>
        <v>-2.8189306557602722E-2</v>
      </c>
      <c r="U58" s="1">
        <f>(Table2[[#This Row],[Close Price]]-Table2[[#This Row],[200D EMA]])/Table2[[#This Row],[200D EMA]]</f>
        <v>0.19040996121427167</v>
      </c>
      <c r="V58">
        <v>0.41314122882696802</v>
      </c>
      <c r="W58">
        <v>2525.4</v>
      </c>
      <c r="X58">
        <v>2634.75</v>
      </c>
      <c r="Y58">
        <v>2525.4</v>
      </c>
      <c r="Z58">
        <v>2847.7</v>
      </c>
      <c r="AA58">
        <v>2525.4</v>
      </c>
      <c r="AB58">
        <v>2873.95</v>
      </c>
      <c r="AC58" s="1">
        <f>(Table2[[#This Row],[Close Price]]/Table2[[#This Row],[Day Low]])-1</f>
        <v>1.5403500435574591E-2</v>
      </c>
      <c r="AD58" s="1">
        <f>(Table2[[#This Row],[Day High]]/Table2[[#This Row],[Close Price]])-1</f>
        <v>2.7473384549389523E-2</v>
      </c>
      <c r="AE58" s="1">
        <f>(Table2[[#This Row],[Close Price]]/Table2[[#This Row],[Current Week Low]])-1</f>
        <v>1.5403500435574591E-2</v>
      </c>
      <c r="AF58" s="1">
        <f>(Table2[[#This Row],[Current Week High]]/Table2[[#This Row],[Close Price]])-1</f>
        <v>0.11051749015325796</v>
      </c>
      <c r="AG58" s="1">
        <f>(Table2[[#This Row],[Close Price]]/Table2[[#This Row],[Current Month Low]])-1</f>
        <v>1.5403500435574591E-2</v>
      </c>
      <c r="AH58" s="1">
        <f>(Table2[[#This Row],[Current Month High]]/Table2[[#This Row],[Close Price]])-1</f>
        <v>0.12075420192645159</v>
      </c>
      <c r="AI58">
        <v>16.0160667628592</v>
      </c>
      <c r="AJ58">
        <v>103.62900023822699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0.12</v>
      </c>
      <c r="AM58" t="s">
        <v>3160</v>
      </c>
      <c r="AN58">
        <v>-6.63</v>
      </c>
      <c r="AO58" t="s">
        <v>3161</v>
      </c>
      <c r="AP58">
        <v>9.8655183840537994E-2</v>
      </c>
      <c r="AQ58">
        <f>(Table2[[#This Row],[Sharpe Ratio]]-AVERAGE(Table2[Sharpe Ratio]))/_xlfn.STDEV.P(Table2[Sharpe Ratio])</f>
        <v>0.48454680032538539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3.5069112168390451</v>
      </c>
      <c r="AS58">
        <f>_xlfn.RANK.AVG(Table2[[#This Row],[1Y Return vs Nifty Z-Score]],Table2[1Y Return vs Nifty Z-Score])</f>
        <v>113</v>
      </c>
      <c r="AT58">
        <f>_xlfn.RANK.AVG(Table2[[#This Row],[6M Return vs Nifty Z-Score]],Table2[6M Return vs Nifty Z-Score])</f>
        <v>29</v>
      </c>
      <c r="AU58">
        <f>_xlfn.RANK.AVG(Table2[[#This Row],[Sharpe Ratio Z-Score]],Table2[Sharpe Ratio Z-Score])</f>
        <v>226</v>
      </c>
      <c r="AV58">
        <f>(Table2[[#This Row],[Rank 1Y]]+Table2[[#This Row],[Rank 6M]]+Table2[[#This Row],[Rank Sharpe]])/3</f>
        <v>122.66666666666667</v>
      </c>
    </row>
    <row r="59" spans="1:48" x14ac:dyDescent="0.3">
      <c r="A59" t="s">
        <v>638</v>
      </c>
      <c r="B59" t="s">
        <v>639</v>
      </c>
      <c r="C59" t="s">
        <v>3123</v>
      </c>
      <c r="D59" t="s">
        <v>160</v>
      </c>
      <c r="E59">
        <v>27972.6655839821</v>
      </c>
      <c r="F59">
        <v>6458.9</v>
      </c>
      <c r="G59">
        <v>99.274050417337193</v>
      </c>
      <c r="H59">
        <f>(Table2[[#This Row],[1Y Return vs Nifty]]-AVERAGE(Table2[1Y Return vs Nifty]))/_xlfn.STDEV.P(Table2[1Y Return vs Nifty])</f>
        <v>1.7089726289179448</v>
      </c>
      <c r="I59">
        <v>-14.643540595318701</v>
      </c>
      <c r="J59">
        <f>(Table2[[#This Row],[1M Return vs Nifty]]-AVERAGE(Table2[1M Return vs Nifty]))/_xlfn.STDEV.P(Table2[1M Return vs Nifty])</f>
        <v>-1.2968004406117175</v>
      </c>
      <c r="K59">
        <v>35.266324703967101</v>
      </c>
      <c r="L59">
        <f>(Table2[[#This Row],[6M Return vs Nifty]]-AVERAGE(Table2[6M Return vs Nifty]))/_xlfn.STDEV.P(Table2[6M Return vs Nifty])</f>
        <v>1.1214730265268753</v>
      </c>
      <c r="M59">
        <v>-19.499695321260901</v>
      </c>
      <c r="N59">
        <f>(Table2[[#This Row],[1W Return vs Nifty]]-AVERAGE(Table2[1W Return vs Nifty]))/_xlfn.STDEV.P(Table2[1W Return vs Nifty])</f>
        <v>-3.3900892463591434</v>
      </c>
      <c r="O59">
        <v>7529.51</v>
      </c>
      <c r="P59">
        <v>7379.1788193990897</v>
      </c>
      <c r="Q59">
        <v>5717.7423841796599</v>
      </c>
      <c r="R59">
        <v>24.6558286751407</v>
      </c>
      <c r="S59" s="1">
        <f>(Table2[[#This Row],[Close Price]]-Table2[[#This Row],[20D EMA]])/Table2[[#This Row],[20D EMA]]</f>
        <v>-0.14218853550895086</v>
      </c>
      <c r="T59" s="1">
        <f>(Table2[[#This Row],[Close Price]]-Table2[[#This Row],[50D EMA]])/Table2[[#This Row],[50D EMA]]</f>
        <v>-0.12471290395887591</v>
      </c>
      <c r="U59" s="1">
        <f>(Table2[[#This Row],[Close Price]]-Table2[[#This Row],[200D EMA]])/Table2[[#This Row],[200D EMA]]</f>
        <v>0.12962417087398659</v>
      </c>
      <c r="V59">
        <v>1.27339301376586</v>
      </c>
      <c r="W59">
        <v>6290.35</v>
      </c>
      <c r="X59">
        <v>6620</v>
      </c>
      <c r="Y59">
        <v>6280</v>
      </c>
      <c r="Z59">
        <v>8159.95</v>
      </c>
      <c r="AA59">
        <v>6280</v>
      </c>
      <c r="AB59">
        <v>8508.9500000000007</v>
      </c>
      <c r="AC59" s="1">
        <f>(Table2[[#This Row],[Close Price]]/Table2[[#This Row],[Day Low]])-1</f>
        <v>2.6795011406360425E-2</v>
      </c>
      <c r="AD59" s="1">
        <f>(Table2[[#This Row],[Day High]]/Table2[[#This Row],[Close Price]])-1</f>
        <v>2.4942327640929518E-2</v>
      </c>
      <c r="AE59" s="1">
        <f>(Table2[[#This Row],[Close Price]]/Table2[[#This Row],[Current Week Low]])-1</f>
        <v>2.8487261146496801E-2</v>
      </c>
      <c r="AF59" s="1">
        <f>(Table2[[#This Row],[Current Week High]]/Table2[[#This Row],[Close Price]])-1</f>
        <v>0.26336527891746275</v>
      </c>
      <c r="AG59" s="1">
        <f>(Table2[[#This Row],[Close Price]]/Table2[[#This Row],[Current Month Low]])-1</f>
        <v>2.8487261146496801E-2</v>
      </c>
      <c r="AH59" s="1">
        <f>(Table2[[#This Row],[Current Month High]]/Table2[[#This Row],[Close Price]])-1</f>
        <v>0.31739924754989257</v>
      </c>
      <c r="AI59">
        <v>35.471984393627302</v>
      </c>
      <c r="AJ59">
        <v>125.205718270571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7.0000000000000007E-2</v>
      </c>
      <c r="AM59" t="s">
        <v>3160</v>
      </c>
      <c r="AN59">
        <v>-11.41</v>
      </c>
      <c r="AO59" t="s">
        <v>3161</v>
      </c>
      <c r="AP59">
        <v>9.2733084752284006E-2</v>
      </c>
      <c r="AQ59">
        <f>(Table2[[#This Row],[Sharpe Ratio]]-AVERAGE(Table2[Sharpe Ratio]))/_xlfn.STDEV.P(Table2[Sharpe Ratio])</f>
        <v>0.41445340516550405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-1.4419906263605369</v>
      </c>
      <c r="AS59">
        <f>_xlfn.RANK.AVG(Table2[[#This Row],[1Y Return vs Nifty Z-Score]],Table2[1Y Return vs Nifty Z-Score])</f>
        <v>49</v>
      </c>
      <c r="AT59">
        <f>_xlfn.RANK.AVG(Table2[[#This Row],[6M Return vs Nifty Z-Score]],Table2[6M Return vs Nifty Z-Score])</f>
        <v>80</v>
      </c>
      <c r="AU59">
        <f>_xlfn.RANK.AVG(Table2[[#This Row],[Sharpe Ratio Z-Score]],Table2[Sharpe Ratio Z-Score])</f>
        <v>240</v>
      </c>
      <c r="AV59">
        <f>(Table2[[#This Row],[Rank 1Y]]+Table2[[#This Row],[Rank 6M]]+Table2[[#This Row],[Rank Sharpe]])/3</f>
        <v>123</v>
      </c>
    </row>
    <row r="60" spans="1:48" x14ac:dyDescent="0.3">
      <c r="A60" t="s">
        <v>1333</v>
      </c>
      <c r="B60" t="s">
        <v>1334</v>
      </c>
      <c r="C60" t="s">
        <v>3113</v>
      </c>
      <c r="D60" t="s">
        <v>51</v>
      </c>
      <c r="E60">
        <v>8281.1554610475905</v>
      </c>
      <c r="F60">
        <v>2021.95</v>
      </c>
      <c r="G60">
        <v>67.188806448253601</v>
      </c>
      <c r="H60">
        <f>(Table2[[#This Row],[1Y Return vs Nifty]]-AVERAGE(Table2[1Y Return vs Nifty]))/_xlfn.STDEV.P(Table2[1Y Return vs Nifty])</f>
        <v>1.0634529832086261</v>
      </c>
      <c r="I60">
        <v>27.717697085507801</v>
      </c>
      <c r="J60">
        <f>(Table2[[#This Row],[1M Return vs Nifty]]-AVERAGE(Table2[1M Return vs Nifty]))/_xlfn.STDEV.P(Table2[1M Return vs Nifty])</f>
        <v>3.1987922228024535</v>
      </c>
      <c r="K60">
        <v>60.012830052112101</v>
      </c>
      <c r="L60">
        <f>(Table2[[#This Row],[6M Return vs Nifty]]-AVERAGE(Table2[6M Return vs Nifty]))/_xlfn.STDEV.P(Table2[6M Return vs Nifty])</f>
        <v>1.9869789480527824</v>
      </c>
      <c r="M60">
        <v>1.82146006231735</v>
      </c>
      <c r="N60">
        <f>(Table2[[#This Row],[1W Return vs Nifty]]-AVERAGE(Table2[1W Return vs Nifty]))/_xlfn.STDEV.P(Table2[1W Return vs Nifty])</f>
        <v>1.0559414089425669</v>
      </c>
      <c r="O60">
        <v>1890.29</v>
      </c>
      <c r="P60">
        <v>1722.88534250666</v>
      </c>
      <c r="Q60">
        <v>1424.3141316762601</v>
      </c>
      <c r="R60">
        <v>61.037770134630399</v>
      </c>
      <c r="S60" s="1">
        <f>(Table2[[#This Row],[Close Price]]-Table2[[#This Row],[20D EMA]])/Table2[[#This Row],[20D EMA]]</f>
        <v>6.9650688518692938E-2</v>
      </c>
      <c r="T60" s="1">
        <f>(Table2[[#This Row],[Close Price]]-Table2[[#This Row],[50D EMA]])/Table2[[#This Row],[50D EMA]]</f>
        <v>0.17358361007252229</v>
      </c>
      <c r="U60" s="1">
        <f>(Table2[[#This Row],[Close Price]]-Table2[[#This Row],[200D EMA]])/Table2[[#This Row],[200D EMA]]</f>
        <v>0.41959554780263864</v>
      </c>
      <c r="V60">
        <v>0.97508148968435804</v>
      </c>
      <c r="W60">
        <v>1980</v>
      </c>
      <c r="X60">
        <v>2149.9499999999998</v>
      </c>
      <c r="Y60">
        <v>1923.5</v>
      </c>
      <c r="Z60">
        <v>2149.9499999999998</v>
      </c>
      <c r="AA60">
        <v>1923.5</v>
      </c>
      <c r="AB60">
        <v>2149.9499999999998</v>
      </c>
      <c r="AC60" s="1">
        <f>(Table2[[#This Row],[Close Price]]/Table2[[#This Row],[Day Low]])-1</f>
        <v>2.1186868686868809E-2</v>
      </c>
      <c r="AD60" s="1">
        <f>(Table2[[#This Row],[Day High]]/Table2[[#This Row],[Close Price]])-1</f>
        <v>6.330522515393544E-2</v>
      </c>
      <c r="AE60" s="1">
        <f>(Table2[[#This Row],[Close Price]]/Table2[[#This Row],[Current Week Low]])-1</f>
        <v>5.1182739797244636E-2</v>
      </c>
      <c r="AF60" s="1">
        <f>(Table2[[#This Row],[Current Week High]]/Table2[[#This Row],[Close Price]])-1</f>
        <v>6.330522515393544E-2</v>
      </c>
      <c r="AG60" s="1">
        <f>(Table2[[#This Row],[Close Price]]/Table2[[#This Row],[Current Month Low]])-1</f>
        <v>5.1182739797244636E-2</v>
      </c>
      <c r="AH60" s="1">
        <f>(Table2[[#This Row],[Current Month High]]/Table2[[#This Row],[Close Price]])-1</f>
        <v>6.330522515393544E-2</v>
      </c>
      <c r="AI60">
        <v>6.3305225153935396</v>
      </c>
      <c r="AJ60">
        <v>101.299218477773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0.56000000000000005</v>
      </c>
      <c r="AM60" t="s">
        <v>3160</v>
      </c>
      <c r="AN60">
        <v>11.07</v>
      </c>
      <c r="AO60" t="s">
        <v>3160</v>
      </c>
      <c r="AP60">
        <v>8.3797632462117994E-2</v>
      </c>
      <c r="AQ60">
        <f>(Table2[[#This Row],[Sharpe Ratio]]-AVERAGE(Table2[Sharpe Ratio]))/_xlfn.STDEV.P(Table2[Sharpe Ratio])</f>
        <v>0.30869425136324469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7.6138598143696736</v>
      </c>
      <c r="AS60">
        <f>_xlfn.RANK.AVG(Table2[[#This Row],[1Y Return vs Nifty Z-Score]],Table2[1Y Return vs Nifty Z-Score])</f>
        <v>88</v>
      </c>
      <c r="AT60">
        <f>_xlfn.RANK.AVG(Table2[[#This Row],[6M Return vs Nifty Z-Score]],Table2[6M Return vs Nifty Z-Score])</f>
        <v>28</v>
      </c>
      <c r="AU60">
        <f>_xlfn.RANK.AVG(Table2[[#This Row],[Sharpe Ratio Z-Score]],Table2[Sharpe Ratio Z-Score])</f>
        <v>268</v>
      </c>
      <c r="AV60">
        <f>(Table2[[#This Row],[Rank 1Y]]+Table2[[#This Row],[Rank 6M]]+Table2[[#This Row],[Rank Sharpe]])/3</f>
        <v>128</v>
      </c>
    </row>
    <row r="61" spans="1:48" x14ac:dyDescent="0.3">
      <c r="A61" t="s">
        <v>1042</v>
      </c>
      <c r="B61" t="s">
        <v>1043</v>
      </c>
      <c r="C61" t="s">
        <v>3119</v>
      </c>
      <c r="D61" t="s">
        <v>266</v>
      </c>
      <c r="E61">
        <v>12843.013343299999</v>
      </c>
      <c r="F61">
        <v>1930.25</v>
      </c>
      <c r="G61">
        <v>63.629024540737603</v>
      </c>
      <c r="H61">
        <f>(Table2[[#This Row],[1Y Return vs Nifty]]-AVERAGE(Table2[1Y Return vs Nifty]))/_xlfn.STDEV.P(Table2[1Y Return vs Nifty])</f>
        <v>0.99183410575965414</v>
      </c>
      <c r="I61">
        <v>9.3143952999117197</v>
      </c>
      <c r="J61">
        <f>(Table2[[#This Row],[1M Return vs Nifty]]-AVERAGE(Table2[1M Return vs Nifty]))/_xlfn.STDEV.P(Table2[1M Return vs Nifty])</f>
        <v>1.2457390775358901</v>
      </c>
      <c r="K61">
        <v>18.157989294717002</v>
      </c>
      <c r="L61">
        <f>(Table2[[#This Row],[6M Return vs Nifty]]-AVERAGE(Table2[6M Return vs Nifty]))/_xlfn.STDEV.P(Table2[6M Return vs Nifty])</f>
        <v>0.5231111408448117</v>
      </c>
      <c r="M61">
        <v>-9.1662325762600698</v>
      </c>
      <c r="N61">
        <f>(Table2[[#This Row],[1W Return vs Nifty]]-AVERAGE(Table2[1W Return vs Nifty]))/_xlfn.STDEV.P(Table2[1W Return vs Nifty])</f>
        <v>-1.2352861264926895</v>
      </c>
      <c r="O61">
        <v>1998.61</v>
      </c>
      <c r="P61">
        <v>1911.58543229935</v>
      </c>
      <c r="Q61">
        <v>1623.5600162734399</v>
      </c>
      <c r="R61">
        <v>36.982223936584802</v>
      </c>
      <c r="S61" s="1">
        <f>(Table2[[#This Row],[Close Price]]-Table2[[#This Row],[20D EMA]])/Table2[[#This Row],[20D EMA]]</f>
        <v>-3.4203771621276739E-2</v>
      </c>
      <c r="T61" s="1">
        <f>(Table2[[#This Row],[Close Price]]-Table2[[#This Row],[50D EMA]])/Table2[[#This Row],[50D EMA]]</f>
        <v>9.7639202440454355E-3</v>
      </c>
      <c r="U61" s="1">
        <f>(Table2[[#This Row],[Close Price]]-Table2[[#This Row],[200D EMA]])/Table2[[#This Row],[200D EMA]]</f>
        <v>0.18889968997296822</v>
      </c>
      <c r="V61">
        <v>2.0203141042163799</v>
      </c>
      <c r="W61">
        <v>1901.05</v>
      </c>
      <c r="X61">
        <v>2185.8000000000002</v>
      </c>
      <c r="Y61">
        <v>1901.05</v>
      </c>
      <c r="Z61">
        <v>2214.4499999999998</v>
      </c>
      <c r="AA61">
        <v>1884.8</v>
      </c>
      <c r="AB61">
        <v>2328.9</v>
      </c>
      <c r="AC61" s="1">
        <f>(Table2[[#This Row],[Close Price]]/Table2[[#This Row],[Day Low]])-1</f>
        <v>1.5359932668788323E-2</v>
      </c>
      <c r="AD61" s="1">
        <f>(Table2[[#This Row],[Day High]]/Table2[[#This Row],[Close Price]])-1</f>
        <v>0.13239217717912188</v>
      </c>
      <c r="AE61" s="1">
        <f>(Table2[[#This Row],[Close Price]]/Table2[[#This Row],[Current Week Low]])-1</f>
        <v>1.5359932668788323E-2</v>
      </c>
      <c r="AF61" s="1">
        <f>(Table2[[#This Row],[Current Week High]]/Table2[[#This Row],[Close Price]])-1</f>
        <v>0.14723481414324557</v>
      </c>
      <c r="AG61" s="1">
        <f>(Table2[[#This Row],[Close Price]]/Table2[[#This Row],[Current Month Low]])-1</f>
        <v>2.4113964346349714E-2</v>
      </c>
      <c r="AH61" s="1">
        <f>(Table2[[#This Row],[Current Month High]]/Table2[[#This Row],[Close Price]])-1</f>
        <v>0.2065276518585677</v>
      </c>
      <c r="AI61">
        <v>20.652765185856701</v>
      </c>
      <c r="AJ61">
        <v>100.243788578245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0.28000000000000003</v>
      </c>
      <c r="AM61" t="s">
        <v>3160</v>
      </c>
      <c r="AN61">
        <v>3.48</v>
      </c>
      <c r="AO61" t="s">
        <v>3160</v>
      </c>
      <c r="AP61">
        <v>0.13706397577993101</v>
      </c>
      <c r="AQ61">
        <f>(Table2[[#This Row],[Sharpe Ratio]]-AVERAGE(Table2[Sharpe Ratio]))/_xlfn.STDEV.P(Table2[Sharpe Ratio])</f>
        <v>0.93914956716549314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2.4645477648131591</v>
      </c>
      <c r="AS61">
        <f>_xlfn.RANK.AVG(Table2[[#This Row],[1Y Return vs Nifty Z-Score]],Table2[1Y Return vs Nifty Z-Score])</f>
        <v>93</v>
      </c>
      <c r="AT61">
        <f>_xlfn.RANK.AVG(Table2[[#This Row],[6M Return vs Nifty Z-Score]],Table2[6M Return vs Nifty Z-Score])</f>
        <v>167</v>
      </c>
      <c r="AU61">
        <f>_xlfn.RANK.AVG(Table2[[#This Row],[Sharpe Ratio Z-Score]],Table2[Sharpe Ratio Z-Score])</f>
        <v>124</v>
      </c>
      <c r="AV61">
        <f>(Table2[[#This Row],[Rank 1Y]]+Table2[[#This Row],[Rank 6M]]+Table2[[#This Row],[Rank Sharpe]])/3</f>
        <v>128</v>
      </c>
    </row>
    <row r="62" spans="1:48" x14ac:dyDescent="0.3">
      <c r="A62" t="s">
        <v>1636</v>
      </c>
      <c r="B62" t="s">
        <v>1637</v>
      </c>
      <c r="C62" t="s">
        <v>3110</v>
      </c>
      <c r="D62" t="s">
        <v>947</v>
      </c>
      <c r="E62">
        <v>5423.4833329988996</v>
      </c>
      <c r="F62">
        <v>631.35</v>
      </c>
      <c r="G62">
        <v>80.164146974415502</v>
      </c>
      <c r="H62">
        <f>(Table2[[#This Row],[1Y Return vs Nifty]]-AVERAGE(Table2[1Y Return vs Nifty]))/_xlfn.STDEV.P(Table2[1Y Return vs Nifty])</f>
        <v>1.324502493303563</v>
      </c>
      <c r="I62">
        <v>-4.7289564543875597</v>
      </c>
      <c r="J62">
        <f>(Table2[[#This Row],[1M Return vs Nifty]]-AVERAGE(Table2[1M Return vs Nifty]))/_xlfn.STDEV.P(Table2[1M Return vs Nifty])</f>
        <v>-0.24461372074761342</v>
      </c>
      <c r="K62">
        <v>127.872049517281</v>
      </c>
      <c r="L62">
        <f>(Table2[[#This Row],[6M Return vs Nifty]]-AVERAGE(Table2[6M Return vs Nifty]))/_xlfn.STDEV.P(Table2[6M Return vs Nifty])</f>
        <v>4.3603466398118282</v>
      </c>
      <c r="M62">
        <v>-3.7464697569866798</v>
      </c>
      <c r="N62">
        <f>(Table2[[#This Row],[1W Return vs Nifty]]-AVERAGE(Table2[1W Return vs Nifty]))/_xlfn.STDEV.P(Table2[1W Return vs Nifty])</f>
        <v>-0.10512074823588048</v>
      </c>
      <c r="O62">
        <v>661.55</v>
      </c>
      <c r="P62">
        <v>647.10091925964196</v>
      </c>
      <c r="Q62">
        <v>482.41489405282698</v>
      </c>
      <c r="R62">
        <v>40.177879976523499</v>
      </c>
      <c r="S62" s="1">
        <f>(Table2[[#This Row],[Close Price]]-Table2[[#This Row],[20D EMA]])/Table2[[#This Row],[20D EMA]]</f>
        <v>-4.5650366563373797E-2</v>
      </c>
      <c r="T62" s="1">
        <f>(Table2[[#This Row],[Close Price]]-Table2[[#This Row],[50D EMA]])/Table2[[#This Row],[50D EMA]]</f>
        <v>-2.4340746228057906E-2</v>
      </c>
      <c r="U62" s="1">
        <f>(Table2[[#This Row],[Close Price]]-Table2[[#This Row],[200D EMA]])/Table2[[#This Row],[200D EMA]]</f>
        <v>0.30872824985968172</v>
      </c>
      <c r="V62">
        <v>0.16067959990404401</v>
      </c>
      <c r="W62">
        <v>579.6</v>
      </c>
      <c r="X62">
        <v>640.45000000000005</v>
      </c>
      <c r="Y62">
        <v>579.6</v>
      </c>
      <c r="Z62">
        <v>690</v>
      </c>
      <c r="AA62">
        <v>579.6</v>
      </c>
      <c r="AB62">
        <v>711</v>
      </c>
      <c r="AC62" s="1">
        <f>(Table2[[#This Row],[Close Price]]/Table2[[#This Row],[Day Low]])-1</f>
        <v>8.9285714285714191E-2</v>
      </c>
      <c r="AD62" s="1">
        <f>(Table2[[#This Row],[Day High]]/Table2[[#This Row],[Close Price]])-1</f>
        <v>1.4413558248198344E-2</v>
      </c>
      <c r="AE62" s="1">
        <f>(Table2[[#This Row],[Close Price]]/Table2[[#This Row],[Current Week Low]])-1</f>
        <v>8.9285714285714191E-2</v>
      </c>
      <c r="AF62" s="1">
        <f>(Table2[[#This Row],[Current Week High]]/Table2[[#This Row],[Close Price]])-1</f>
        <v>9.2896174863387859E-2</v>
      </c>
      <c r="AG62" s="1">
        <f>(Table2[[#This Row],[Close Price]]/Table2[[#This Row],[Current Month Low]])-1</f>
        <v>8.9285714285714191E-2</v>
      </c>
      <c r="AH62" s="1">
        <f>(Table2[[#This Row],[Current Month High]]/Table2[[#This Row],[Close Price]])-1</f>
        <v>0.12615823235923007</v>
      </c>
      <c r="AI62">
        <v>38.401837332699699</v>
      </c>
      <c r="AJ62">
        <v>192.56255792400299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0.09</v>
      </c>
      <c r="AM62" t="s">
        <v>3160</v>
      </c>
      <c r="AN62">
        <v>-3.02</v>
      </c>
      <c r="AO62" t="s">
        <v>3161</v>
      </c>
      <c r="AP62">
        <v>6.6688571337618005E-2</v>
      </c>
      <c r="AQ62">
        <f>(Table2[[#This Row],[Sharpe Ratio]]-AVERAGE(Table2[Sharpe Ratio]))/_xlfn.STDEV.P(Table2[Sharpe Ratio])</f>
        <v>0.10619304961997704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5.4413077137518746</v>
      </c>
      <c r="AS62">
        <f>_xlfn.RANK.AVG(Table2[[#This Row],[1Y Return vs Nifty Z-Score]],Table2[1Y Return vs Nifty Z-Score])</f>
        <v>69</v>
      </c>
      <c r="AT62">
        <f>_xlfn.RANK.AVG(Table2[[#This Row],[6M Return vs Nifty Z-Score]],Table2[6M Return vs Nifty Z-Score])</f>
        <v>4</v>
      </c>
      <c r="AU62">
        <f>_xlfn.RANK.AVG(Table2[[#This Row],[Sharpe Ratio Z-Score]],Table2[Sharpe Ratio Z-Score])</f>
        <v>316</v>
      </c>
      <c r="AV62">
        <f>(Table2[[#This Row],[Rank 1Y]]+Table2[[#This Row],[Rank 6M]]+Table2[[#This Row],[Rank Sharpe]])/3</f>
        <v>129.66666666666666</v>
      </c>
    </row>
    <row r="63" spans="1:48" x14ac:dyDescent="0.3">
      <c r="A63" t="s">
        <v>874</v>
      </c>
      <c r="B63" t="s">
        <v>875</v>
      </c>
      <c r="C63" t="s">
        <v>3113</v>
      </c>
      <c r="D63" t="s">
        <v>253</v>
      </c>
      <c r="E63">
        <v>16762.472082225999</v>
      </c>
      <c r="F63">
        <v>1649.75</v>
      </c>
      <c r="G63">
        <v>40.408593780565397</v>
      </c>
      <c r="H63">
        <f>(Table2[[#This Row],[1Y Return vs Nifty]]-AVERAGE(Table2[1Y Return vs Nifty]))/_xlfn.STDEV.P(Table2[1Y Return vs Nifty])</f>
        <v>0.52466470377638341</v>
      </c>
      <c r="I63">
        <v>20.8151171808322</v>
      </c>
      <c r="J63">
        <f>(Table2[[#This Row],[1M Return vs Nifty]]-AVERAGE(Table2[1M Return vs Nifty]))/_xlfn.STDEV.P(Table2[1M Return vs Nifty])</f>
        <v>2.4662549014924333</v>
      </c>
      <c r="K63">
        <v>17.830276022083101</v>
      </c>
      <c r="L63">
        <f>(Table2[[#This Row],[6M Return vs Nifty]]-AVERAGE(Table2[6M Return vs Nifty]))/_xlfn.STDEV.P(Table2[6M Return vs Nifty])</f>
        <v>0.5116494102272181</v>
      </c>
      <c r="M63">
        <v>5.9577286898865198</v>
      </c>
      <c r="N63">
        <f>(Table2[[#This Row],[1W Return vs Nifty]]-AVERAGE(Table2[1W Return vs Nifty]))/_xlfn.STDEV.P(Table2[1W Return vs Nifty])</f>
        <v>1.9184639498598095</v>
      </c>
      <c r="O63">
        <v>1538.89</v>
      </c>
      <c r="P63">
        <v>1448.5456753006899</v>
      </c>
      <c r="Q63">
        <v>1300.2663750894601</v>
      </c>
      <c r="R63">
        <v>66.638032127624896</v>
      </c>
      <c r="S63" s="1">
        <f>(Table2[[#This Row],[Close Price]]-Table2[[#This Row],[20D EMA]])/Table2[[#This Row],[20D EMA]]</f>
        <v>7.2038937156001986E-2</v>
      </c>
      <c r="T63" s="1">
        <f>(Table2[[#This Row],[Close Price]]-Table2[[#This Row],[50D EMA]])/Table2[[#This Row],[50D EMA]]</f>
        <v>0.13890091843844962</v>
      </c>
      <c r="U63" s="1">
        <f>(Table2[[#This Row],[Close Price]]-Table2[[#This Row],[200D EMA]])/Table2[[#This Row],[200D EMA]]</f>
        <v>0.26877848385988984</v>
      </c>
      <c r="V63">
        <v>2.1973528877032602</v>
      </c>
      <c r="W63">
        <v>1601</v>
      </c>
      <c r="X63">
        <v>1684</v>
      </c>
      <c r="Y63">
        <v>1545</v>
      </c>
      <c r="Z63">
        <v>1684</v>
      </c>
      <c r="AA63">
        <v>1536.6</v>
      </c>
      <c r="AB63">
        <v>1688.8</v>
      </c>
      <c r="AC63" s="1">
        <f>(Table2[[#This Row],[Close Price]]/Table2[[#This Row],[Day Low]])-1</f>
        <v>3.0449718925671387E-2</v>
      </c>
      <c r="AD63" s="1">
        <f>(Table2[[#This Row],[Day High]]/Table2[[#This Row],[Close Price]])-1</f>
        <v>2.0760721321412268E-2</v>
      </c>
      <c r="AE63" s="1">
        <f>(Table2[[#This Row],[Close Price]]/Table2[[#This Row],[Current Week Low]])-1</f>
        <v>6.7799352750809172E-2</v>
      </c>
      <c r="AF63" s="1">
        <f>(Table2[[#This Row],[Current Week High]]/Table2[[#This Row],[Close Price]])-1</f>
        <v>2.0760721321412268E-2</v>
      </c>
      <c r="AG63" s="1">
        <f>(Table2[[#This Row],[Close Price]]/Table2[[#This Row],[Current Month Low]])-1</f>
        <v>7.3636600286346443E-2</v>
      </c>
      <c r="AH63" s="1">
        <f>(Table2[[#This Row],[Current Month High]]/Table2[[#This Row],[Close Price]])-1</f>
        <v>2.3670253068646785E-2</v>
      </c>
      <c r="AI63">
        <v>2.3670253068646701</v>
      </c>
      <c r="AJ63">
        <v>62.962414184817497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0.41</v>
      </c>
      <c r="AM63" t="s">
        <v>3160</v>
      </c>
      <c r="AN63">
        <v>12.45</v>
      </c>
      <c r="AO63" t="s">
        <v>3160</v>
      </c>
      <c r="AP63">
        <v>0.163857024266511</v>
      </c>
      <c r="AQ63">
        <f>(Table2[[#This Row],[Sharpe Ratio]]-AVERAGE(Table2[Sharpe Ratio]))/_xlfn.STDEV.P(Table2[Sharpe Ratio])</f>
        <v>1.2562695118203551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6.6773024771761991</v>
      </c>
      <c r="AS63">
        <f>_xlfn.RANK.AVG(Table2[[#This Row],[1Y Return vs Nifty Z-Score]],Table2[1Y Return vs Nifty Z-Score])</f>
        <v>165</v>
      </c>
      <c r="AT63">
        <f>_xlfn.RANK.AVG(Table2[[#This Row],[6M Return vs Nifty Z-Score]],Table2[6M Return vs Nifty Z-Score])</f>
        <v>169</v>
      </c>
      <c r="AU63">
        <f>_xlfn.RANK.AVG(Table2[[#This Row],[Sharpe Ratio Z-Score]],Table2[Sharpe Ratio Z-Score])</f>
        <v>71</v>
      </c>
      <c r="AV63">
        <f>(Table2[[#This Row],[Rank 1Y]]+Table2[[#This Row],[Rank 6M]]+Table2[[#This Row],[Rank Sharpe]])/3</f>
        <v>135</v>
      </c>
    </row>
    <row r="64" spans="1:48" x14ac:dyDescent="0.3">
      <c r="A64" t="s">
        <v>1567</v>
      </c>
      <c r="B64" t="s">
        <v>1568</v>
      </c>
      <c r="C64" t="s">
        <v>3115</v>
      </c>
      <c r="D64" t="s">
        <v>211</v>
      </c>
      <c r="E64">
        <v>6003.6134018768398</v>
      </c>
      <c r="F64">
        <v>839</v>
      </c>
      <c r="G64">
        <v>21.196614479521401</v>
      </c>
      <c r="H64">
        <f>(Table2[[#This Row],[1Y Return vs Nifty]]-AVERAGE(Table2[1Y Return vs Nifty]))/_xlfn.STDEV.P(Table2[1Y Return vs Nifty])</f>
        <v>0.13814091471825413</v>
      </c>
      <c r="I64">
        <v>23.6911656770021</v>
      </c>
      <c r="J64">
        <f>(Table2[[#This Row],[1M Return vs Nifty]]-AVERAGE(Table2[1M Return vs Nifty]))/_xlfn.STDEV.P(Table2[1M Return vs Nifty])</f>
        <v>2.7714759768638202</v>
      </c>
      <c r="K64">
        <v>36.599421880708803</v>
      </c>
      <c r="L64">
        <f>(Table2[[#This Row],[6M Return vs Nifty]]-AVERAGE(Table2[6M Return vs Nifty]))/_xlfn.STDEV.P(Table2[6M Return vs Nifty])</f>
        <v>1.1680979331230668</v>
      </c>
      <c r="M64">
        <v>13.528525557661199</v>
      </c>
      <c r="N64">
        <f>(Table2[[#This Row],[1W Return vs Nifty]]-AVERAGE(Table2[1W Return vs Nifty]))/_xlfn.STDEV.P(Table2[1W Return vs Nifty])</f>
        <v>3.4971774085644736</v>
      </c>
      <c r="O64">
        <v>729.92</v>
      </c>
      <c r="P64">
        <v>709.25670149408597</v>
      </c>
      <c r="Q64">
        <v>649.67442451683905</v>
      </c>
      <c r="R64">
        <v>75.002492439645195</v>
      </c>
      <c r="S64" s="1">
        <f>(Table2[[#This Row],[Close Price]]-Table2[[#This Row],[20D EMA]])/Table2[[#This Row],[20D EMA]]</f>
        <v>0.14944103463393255</v>
      </c>
      <c r="T64" s="1">
        <f>(Table2[[#This Row],[Close Price]]-Table2[[#This Row],[50D EMA]])/Table2[[#This Row],[50D EMA]]</f>
        <v>0.18292854791869156</v>
      </c>
      <c r="U64" s="1">
        <f>(Table2[[#This Row],[Close Price]]-Table2[[#This Row],[200D EMA]])/Table2[[#This Row],[200D EMA]]</f>
        <v>0.29141608217679466</v>
      </c>
      <c r="V64">
        <v>1.7641657775241499</v>
      </c>
      <c r="W64">
        <v>775</v>
      </c>
      <c r="X64">
        <v>839</v>
      </c>
      <c r="Y64">
        <v>695</v>
      </c>
      <c r="Z64">
        <v>839</v>
      </c>
      <c r="AA64">
        <v>695</v>
      </c>
      <c r="AB64">
        <v>839</v>
      </c>
      <c r="AC64" s="1">
        <f>(Table2[[#This Row],[Close Price]]/Table2[[#This Row],[Day Low]])-1</f>
        <v>8.2580645161290267E-2</v>
      </c>
      <c r="AD64" s="1">
        <f>(Table2[[#This Row],[Day High]]/Table2[[#This Row],[Close Price]])-1</f>
        <v>0</v>
      </c>
      <c r="AE64" s="1">
        <f>(Table2[[#This Row],[Close Price]]/Table2[[#This Row],[Current Week Low]])-1</f>
        <v>0.20719424460431646</v>
      </c>
      <c r="AF64" s="1">
        <f>(Table2[[#This Row],[Current Week High]]/Table2[[#This Row],[Close Price]])-1</f>
        <v>0</v>
      </c>
      <c r="AG64" s="1">
        <f>(Table2[[#This Row],[Close Price]]/Table2[[#This Row],[Current Month Low]])-1</f>
        <v>0.20719424460431646</v>
      </c>
      <c r="AH64" s="1">
        <f>(Table2[[#This Row],[Current Month High]]/Table2[[#This Row],[Close Price]])-1</f>
        <v>0</v>
      </c>
      <c r="AI64">
        <v>0</v>
      </c>
      <c r="AJ64">
        <v>63.8671875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0.4</v>
      </c>
      <c r="AM64" t="s">
        <v>3160</v>
      </c>
      <c r="AN64">
        <v>20.75</v>
      </c>
      <c r="AO64" t="s">
        <v>3160</v>
      </c>
      <c r="AP64">
        <v>0.16464323960993099</v>
      </c>
      <c r="AQ64">
        <f>(Table2[[#This Row],[Sharpe Ratio]]-AVERAGE(Table2[Sharpe Ratio]))/_xlfn.STDEV.P(Table2[Sharpe Ratio])</f>
        <v>1.2655750809987572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8.8404673142683716</v>
      </c>
      <c r="AS64">
        <f>_xlfn.RANK.AVG(Table2[[#This Row],[1Y Return vs Nifty Z-Score]],Table2[1Y Return vs Nifty Z-Score])</f>
        <v>264</v>
      </c>
      <c r="AT64">
        <f>_xlfn.RANK.AVG(Table2[[#This Row],[6M Return vs Nifty Z-Score]],Table2[6M Return vs Nifty Z-Score])</f>
        <v>78</v>
      </c>
      <c r="AU64">
        <f>_xlfn.RANK.AVG(Table2[[#This Row],[Sharpe Ratio Z-Score]],Table2[Sharpe Ratio Z-Score])</f>
        <v>68</v>
      </c>
      <c r="AV64">
        <f>(Table2[[#This Row],[Rank 1Y]]+Table2[[#This Row],[Rank 6M]]+Table2[[#This Row],[Rank Sharpe]])/3</f>
        <v>136.66666666666666</v>
      </c>
    </row>
    <row r="65" spans="1:48" x14ac:dyDescent="0.3">
      <c r="A65" t="s">
        <v>432</v>
      </c>
      <c r="B65" t="s">
        <v>433</v>
      </c>
      <c r="C65" t="s">
        <v>3119</v>
      </c>
      <c r="D65" t="s">
        <v>175</v>
      </c>
      <c r="E65">
        <v>49962.192214099399</v>
      </c>
      <c r="F65">
        <v>11782.35</v>
      </c>
      <c r="G65">
        <v>148.350784331657</v>
      </c>
      <c r="H65">
        <f>(Table2[[#This Row],[1Y Return vs Nifty]]-AVERAGE(Table2[1Y Return vs Nifty]))/_xlfn.STDEV.P(Table2[1Y Return vs Nifty])</f>
        <v>2.6963422720931107</v>
      </c>
      <c r="I65">
        <v>-20.038258921172702</v>
      </c>
      <c r="J65">
        <f>(Table2[[#This Row],[1M Return vs Nifty]]-AVERAGE(Table2[1M Return vs Nifty]))/_xlfn.STDEV.P(Table2[1M Return vs Nifty])</f>
        <v>-1.8693157271013836</v>
      </c>
      <c r="K65">
        <v>3.7296354884399698</v>
      </c>
      <c r="L65">
        <f>(Table2[[#This Row],[6M Return vs Nifty]]-AVERAGE(Table2[6M Return vs Nifty]))/_xlfn.STDEV.P(Table2[6M Return vs Nifty])</f>
        <v>1.8481275677214512E-2</v>
      </c>
      <c r="M65">
        <v>-14.1638085189874</v>
      </c>
      <c r="N65">
        <f>(Table2[[#This Row],[1W Return vs Nifty]]-AVERAGE(Table2[1W Return vs Nifty]))/_xlfn.STDEV.P(Table2[1W Return vs Nifty])</f>
        <v>-2.2774142590364645</v>
      </c>
      <c r="O65">
        <v>13637.14</v>
      </c>
      <c r="P65">
        <v>13543.9134624487</v>
      </c>
      <c r="Q65">
        <v>10919.8821157939</v>
      </c>
      <c r="R65">
        <v>20.8239938802677</v>
      </c>
      <c r="S65" s="1">
        <f>(Table2[[#This Row],[Close Price]]-Table2[[#This Row],[20D EMA]])/Table2[[#This Row],[20D EMA]]</f>
        <v>-0.13601018981985952</v>
      </c>
      <c r="T65" s="1">
        <f>(Table2[[#This Row],[Close Price]]-Table2[[#This Row],[50D EMA]])/Table2[[#This Row],[50D EMA]]</f>
        <v>-0.13006310674774599</v>
      </c>
      <c r="U65" s="1">
        <f>(Table2[[#This Row],[Close Price]]-Table2[[#This Row],[200D EMA]])/Table2[[#This Row],[200D EMA]]</f>
        <v>7.8981428101561238E-2</v>
      </c>
      <c r="V65">
        <v>1.3063037814874301</v>
      </c>
      <c r="W65">
        <v>11716.05</v>
      </c>
      <c r="X65">
        <v>12295.1</v>
      </c>
      <c r="Y65">
        <v>11709.05</v>
      </c>
      <c r="Z65">
        <v>13900</v>
      </c>
      <c r="AA65">
        <v>11709.05</v>
      </c>
      <c r="AB65">
        <v>14945</v>
      </c>
      <c r="AC65" s="1">
        <f>(Table2[[#This Row],[Close Price]]/Table2[[#This Row],[Day Low]])-1</f>
        <v>5.6589038114382983E-3</v>
      </c>
      <c r="AD65" s="1">
        <f>(Table2[[#This Row],[Day High]]/Table2[[#This Row],[Close Price]])-1</f>
        <v>4.3518483154888488E-2</v>
      </c>
      <c r="AE65" s="1">
        <f>(Table2[[#This Row],[Close Price]]/Table2[[#This Row],[Current Week Low]])-1</f>
        <v>6.2601150392218585E-3</v>
      </c>
      <c r="AF65" s="1">
        <f>(Table2[[#This Row],[Current Week High]]/Table2[[#This Row],[Close Price]])-1</f>
        <v>0.17973069888434812</v>
      </c>
      <c r="AG65" s="1">
        <f>(Table2[[#This Row],[Close Price]]/Table2[[#This Row],[Current Month Low]])-1</f>
        <v>6.2601150392218585E-3</v>
      </c>
      <c r="AH65" s="1">
        <f>(Table2[[#This Row],[Current Month High]]/Table2[[#This Row],[Close Price]])-1</f>
        <v>0.26842268308104922</v>
      </c>
      <c r="AI65">
        <v>40.463914244611601</v>
      </c>
      <c r="AJ65">
        <v>174.024071166928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7.0000000000000007E-2</v>
      </c>
      <c r="AM65" t="s">
        <v>3160</v>
      </c>
      <c r="AN65">
        <v>-17.34</v>
      </c>
      <c r="AO65" t="s">
        <v>3161</v>
      </c>
      <c r="AP65">
        <v>0.15807000517832501</v>
      </c>
      <c r="AQ65">
        <f>(Table2[[#This Row],[Sharpe Ratio]]-AVERAGE(Table2[Sharpe Ratio]))/_xlfn.STDEV.P(Table2[Sharpe Ratio])</f>
        <v>1.1877749105478881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-0.24413152781963499</v>
      </c>
      <c r="AS65">
        <f>_xlfn.RANK.AVG(Table2[[#This Row],[1Y Return vs Nifty Z-Score]],Table2[1Y Return vs Nifty Z-Score])</f>
        <v>18</v>
      </c>
      <c r="AT65">
        <f>_xlfn.RANK.AVG(Table2[[#This Row],[6M Return vs Nifty Z-Score]],Table2[6M Return vs Nifty Z-Score])</f>
        <v>305</v>
      </c>
      <c r="AU65">
        <f>_xlfn.RANK.AVG(Table2[[#This Row],[Sharpe Ratio Z-Score]],Table2[Sharpe Ratio Z-Score])</f>
        <v>87</v>
      </c>
      <c r="AV65">
        <f>(Table2[[#This Row],[Rank 1Y]]+Table2[[#This Row],[Rank 6M]]+Table2[[#This Row],[Rank Sharpe]])/3</f>
        <v>136.66666666666666</v>
      </c>
    </row>
    <row r="66" spans="1:48" x14ac:dyDescent="0.3">
      <c r="A66" t="s">
        <v>788</v>
      </c>
      <c r="B66" t="s">
        <v>789</v>
      </c>
      <c r="C66" t="s">
        <v>3111</v>
      </c>
      <c r="D66" t="s">
        <v>125</v>
      </c>
      <c r="E66">
        <v>19705.561210312298</v>
      </c>
      <c r="F66">
        <v>786.6</v>
      </c>
      <c r="G66">
        <v>22.1304614550703</v>
      </c>
      <c r="H66">
        <f>(Table2[[#This Row],[1Y Return vs Nifty]]-AVERAGE(Table2[1Y Return vs Nifty]))/_xlfn.STDEV.P(Table2[1Y Return vs Nifty])</f>
        <v>0.15692888371060154</v>
      </c>
      <c r="I66">
        <v>-2.5992865493222599</v>
      </c>
      <c r="J66">
        <f>(Table2[[#This Row],[1M Return vs Nifty]]-AVERAGE(Table2[1M Return vs Nifty]))/_xlfn.STDEV.P(Table2[1M Return vs Nifty])</f>
        <v>-1.8602184615397255E-2</v>
      </c>
      <c r="K66">
        <v>45.7011316841661</v>
      </c>
      <c r="L66">
        <f>(Table2[[#This Row],[6M Return vs Nifty]]-AVERAGE(Table2[6M Return vs Nifty]))/_xlfn.STDEV.P(Table2[6M Return vs Nifty])</f>
        <v>1.4864290922130994</v>
      </c>
      <c r="M66">
        <v>-7.8537312450146697</v>
      </c>
      <c r="N66">
        <f>(Table2[[#This Row],[1W Return vs Nifty]]-AVERAGE(Table2[1W Return vs Nifty]))/_xlfn.STDEV.P(Table2[1W Return vs Nifty])</f>
        <v>-0.96159452541107793</v>
      </c>
      <c r="O66">
        <v>855.52</v>
      </c>
      <c r="P66">
        <v>856.48738890272205</v>
      </c>
      <c r="Q66">
        <v>726.93026873887902</v>
      </c>
      <c r="R66">
        <v>20.373220102704199</v>
      </c>
      <c r="S66" s="1">
        <f>(Table2[[#This Row],[Close Price]]-Table2[[#This Row],[20D EMA]])/Table2[[#This Row],[20D EMA]]</f>
        <v>-8.0559192070319766E-2</v>
      </c>
      <c r="T66" s="1">
        <f>(Table2[[#This Row],[Close Price]]-Table2[[#This Row],[50D EMA]])/Table2[[#This Row],[50D EMA]]</f>
        <v>-8.1597685859983726E-2</v>
      </c>
      <c r="U66" s="1">
        <f>(Table2[[#This Row],[Close Price]]-Table2[[#This Row],[200D EMA]])/Table2[[#This Row],[200D EMA]]</f>
        <v>8.2084532488431838E-2</v>
      </c>
      <c r="V66">
        <v>0.38210052906363001</v>
      </c>
      <c r="W66">
        <v>782.05</v>
      </c>
      <c r="X66">
        <v>830</v>
      </c>
      <c r="Y66">
        <v>782.05</v>
      </c>
      <c r="Z66">
        <v>874.35</v>
      </c>
      <c r="AA66">
        <v>782.05</v>
      </c>
      <c r="AB66">
        <v>899</v>
      </c>
      <c r="AC66" s="1">
        <f>(Table2[[#This Row],[Close Price]]/Table2[[#This Row],[Day Low]])-1</f>
        <v>5.8180423246596558E-3</v>
      </c>
      <c r="AD66" s="1">
        <f>(Table2[[#This Row],[Day High]]/Table2[[#This Row],[Close Price]])-1</f>
        <v>5.5174167302313615E-2</v>
      </c>
      <c r="AE66" s="1">
        <f>(Table2[[#This Row],[Close Price]]/Table2[[#This Row],[Current Week Low]])-1</f>
        <v>5.8180423246596558E-3</v>
      </c>
      <c r="AF66" s="1">
        <f>(Table2[[#This Row],[Current Week High]]/Table2[[#This Row],[Close Price]])-1</f>
        <v>0.11155606407322649</v>
      </c>
      <c r="AG66" s="1">
        <f>(Table2[[#This Row],[Close Price]]/Table2[[#This Row],[Current Month Low]])-1</f>
        <v>5.8180423246596558E-3</v>
      </c>
      <c r="AH66" s="1">
        <f>(Table2[[#This Row],[Current Month High]]/Table2[[#This Row],[Close Price]])-1</f>
        <v>0.1428934655479277</v>
      </c>
      <c r="AI66">
        <v>28.140096618357401</v>
      </c>
      <c r="AJ66">
        <v>65.2173913043478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0.06</v>
      </c>
      <c r="AM66" t="s">
        <v>3160</v>
      </c>
      <c r="AN66">
        <v>-6.73</v>
      </c>
      <c r="AO66" t="s">
        <v>3161</v>
      </c>
      <c r="AP66">
        <v>0.15155313252925501</v>
      </c>
      <c r="AQ66">
        <f>(Table2[[#This Row],[Sharpe Ratio]]-AVERAGE(Table2[Sharpe Ratio]))/_xlfn.STDEV.P(Table2[Sharpe Ratio])</f>
        <v>1.1106418327336562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258</v>
      </c>
      <c r="AT66">
        <f>_xlfn.RANK.AVG(Table2[[#This Row],[6M Return vs Nifty Z-Score]],Table2[6M Return vs Nifty Z-Score])</f>
        <v>54</v>
      </c>
      <c r="AU66">
        <f>_xlfn.RANK.AVG(Table2[[#This Row],[Sharpe Ratio Z-Score]],Table2[Sharpe Ratio Z-Score])</f>
        <v>103</v>
      </c>
      <c r="AV66">
        <f>(Table2[[#This Row],[Rank 1Y]]+Table2[[#This Row],[Rank 6M]]+Table2[[#This Row],[Rank Sharpe]])/3</f>
        <v>138.33333333333334</v>
      </c>
    </row>
    <row r="67" spans="1:48" x14ac:dyDescent="0.3">
      <c r="A67" t="s">
        <v>322</v>
      </c>
      <c r="B67" t="s">
        <v>323</v>
      </c>
      <c r="C67" t="s">
        <v>3119</v>
      </c>
      <c r="D67" t="s">
        <v>303</v>
      </c>
      <c r="E67">
        <v>77458.826495412504</v>
      </c>
      <c r="F67">
        <v>56.73</v>
      </c>
      <c r="G67">
        <v>19.043192367801201</v>
      </c>
      <c r="H67">
        <f>(Table2[[#This Row],[1Y Return vs Nifty]]-AVERAGE(Table2[1Y Return vs Nifty]))/_xlfn.STDEV.P(Table2[1Y Return vs Nifty])</f>
        <v>9.481644194941144E-2</v>
      </c>
      <c r="I67">
        <v>-17.041093286181798</v>
      </c>
      <c r="J67">
        <f>(Table2[[#This Row],[1M Return vs Nifty]]-AVERAGE(Table2[1M Return vs Nifty]))/_xlfn.STDEV.P(Table2[1M Return vs Nifty])</f>
        <v>-1.5512410773184104</v>
      </c>
      <c r="K67">
        <v>28.5132902564456</v>
      </c>
      <c r="L67">
        <f>(Table2[[#This Row],[6M Return vs Nifty]]-AVERAGE(Table2[6M Return vs Nifty]))/_xlfn.STDEV.P(Table2[6M Return vs Nifty])</f>
        <v>0.88528649350448962</v>
      </c>
      <c r="M67">
        <v>-11.212416888757</v>
      </c>
      <c r="N67">
        <f>(Table2[[#This Row],[1W Return vs Nifty]]-AVERAGE(Table2[1W Return vs Nifty]))/_xlfn.STDEV.P(Table2[1W Return vs Nifty])</f>
        <v>-1.6619702351205785</v>
      </c>
      <c r="O67">
        <v>65.510000000000005</v>
      </c>
      <c r="P67">
        <v>69.444863440974103</v>
      </c>
      <c r="Q67">
        <v>58.613596495355303</v>
      </c>
      <c r="R67">
        <v>28.099306968465399</v>
      </c>
      <c r="S67" s="1">
        <f>(Table2[[#This Row],[Close Price]]-Table2[[#This Row],[20D EMA]])/Table2[[#This Row],[20D EMA]]</f>
        <v>-0.13402533964280275</v>
      </c>
      <c r="T67" s="1">
        <f>(Table2[[#This Row],[Close Price]]-Table2[[#This Row],[50D EMA]])/Table2[[#This Row],[50D EMA]]</f>
        <v>-0.18309292884968131</v>
      </c>
      <c r="U67" s="1">
        <f>(Table2[[#This Row],[Close Price]]-Table2[[#This Row],[200D EMA]])/Table2[[#This Row],[200D EMA]]</f>
        <v>-3.2135828681056404E-2</v>
      </c>
      <c r="V67">
        <v>1.0777972004129801</v>
      </c>
      <c r="W67">
        <v>53.65</v>
      </c>
      <c r="X67">
        <v>56.73</v>
      </c>
      <c r="Y67">
        <v>53.45</v>
      </c>
      <c r="Z67">
        <v>63.14</v>
      </c>
      <c r="AA67">
        <v>53.45</v>
      </c>
      <c r="AB67">
        <v>69.849999999999994</v>
      </c>
      <c r="AC67" s="1">
        <f>(Table2[[#This Row],[Close Price]]/Table2[[#This Row],[Day Low]])-1</f>
        <v>5.7409133271202117E-2</v>
      </c>
      <c r="AD67" s="1">
        <f>(Table2[[#This Row],[Day High]]/Table2[[#This Row],[Close Price]])-1</f>
        <v>0</v>
      </c>
      <c r="AE67" s="1">
        <f>(Table2[[#This Row],[Close Price]]/Table2[[#This Row],[Current Week Low]])-1</f>
        <v>6.1365762394761436E-2</v>
      </c>
      <c r="AF67" s="1">
        <f>(Table2[[#This Row],[Current Week High]]/Table2[[#This Row],[Close Price]])-1</f>
        <v>0.11299136259474718</v>
      </c>
      <c r="AG67" s="1">
        <f>(Table2[[#This Row],[Close Price]]/Table2[[#This Row],[Current Month Low]])-1</f>
        <v>6.1365762394761436E-2</v>
      </c>
      <c r="AH67" s="1">
        <f>(Table2[[#This Row],[Current Month High]]/Table2[[#This Row],[Close Price]])-1</f>
        <v>0.23127093248722019</v>
      </c>
      <c r="AI67">
        <v>51.665785298783703</v>
      </c>
      <c r="AJ67">
        <v>67.345132743362797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-0.2</v>
      </c>
      <c r="AM67" t="s">
        <v>3161</v>
      </c>
      <c r="AN67">
        <v>-17.63</v>
      </c>
      <c r="AO67" t="s">
        <v>3161</v>
      </c>
      <c r="AP67">
        <v>0.195564738813929</v>
      </c>
      <c r="AQ67">
        <f>(Table2[[#This Row],[Sharpe Ratio]]-AVERAGE(Table2[Sharpe Ratio]))/_xlfn.STDEV.P(Table2[Sharpe Ratio])</f>
        <v>1.6315589712279228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277</v>
      </c>
      <c r="AT67">
        <f>_xlfn.RANK.AVG(Table2[[#This Row],[6M Return vs Nifty Z-Score]],Table2[6M Return vs Nifty Z-Score])</f>
        <v>111</v>
      </c>
      <c r="AU67">
        <f>_xlfn.RANK.AVG(Table2[[#This Row],[Sharpe Ratio Z-Score]],Table2[Sharpe Ratio Z-Score])</f>
        <v>31</v>
      </c>
      <c r="AV67">
        <f>(Table2[[#This Row],[Rank 1Y]]+Table2[[#This Row],[Rank 6M]]+Table2[[#This Row],[Rank Sharpe]])/3</f>
        <v>139.66666666666666</v>
      </c>
    </row>
    <row r="68" spans="1:48" x14ac:dyDescent="0.3">
      <c r="A68" t="s">
        <v>739</v>
      </c>
      <c r="B68" t="s">
        <v>740</v>
      </c>
      <c r="C68" t="s">
        <v>3119</v>
      </c>
      <c r="D68" t="s">
        <v>120</v>
      </c>
      <c r="E68">
        <v>22611.021658363501</v>
      </c>
      <c r="F68">
        <v>812.8</v>
      </c>
      <c r="G68">
        <v>50.881131830106199</v>
      </c>
      <c r="H68">
        <f>(Table2[[#This Row],[1Y Return vs Nifty]]-AVERAGE(Table2[1Y Return vs Nifty]))/_xlfn.STDEV.P(Table2[1Y Return vs Nifty])</f>
        <v>0.73536059432129863</v>
      </c>
      <c r="I68">
        <v>-4.0472583947919896</v>
      </c>
      <c r="J68">
        <f>(Table2[[#This Row],[1M Return vs Nifty]]-AVERAGE(Table2[1M Return vs Nifty]))/_xlfn.STDEV.P(Table2[1M Return vs Nifty])</f>
        <v>-0.17226841255637909</v>
      </c>
      <c r="K68">
        <v>28.629271022945598</v>
      </c>
      <c r="L68">
        <f>(Table2[[#This Row],[6M Return vs Nifty]]-AVERAGE(Table2[6M Return vs Nifty]))/_xlfn.STDEV.P(Table2[6M Return vs Nifty])</f>
        <v>0.88934290626971213</v>
      </c>
      <c r="M68">
        <v>-1.95795236969624</v>
      </c>
      <c r="N68">
        <f>(Table2[[#This Row],[1W Return vs Nifty]]-AVERAGE(Table2[1W Return vs Nifty]))/_xlfn.STDEV.P(Table2[1W Return vs Nifty])</f>
        <v>0.26783292094275923</v>
      </c>
      <c r="O68">
        <v>839.18</v>
      </c>
      <c r="P68">
        <v>841.00069715165898</v>
      </c>
      <c r="Q68">
        <v>724.55182993382198</v>
      </c>
      <c r="R68">
        <v>41.610432107354498</v>
      </c>
      <c r="S68" s="1">
        <f>(Table2[[#This Row],[Close Price]]-Table2[[#This Row],[20D EMA]])/Table2[[#This Row],[20D EMA]]</f>
        <v>-3.143544889058366E-2</v>
      </c>
      <c r="T68" s="1">
        <f>(Table2[[#This Row],[Close Price]]-Table2[[#This Row],[50D EMA]])/Table2[[#This Row],[50D EMA]]</f>
        <v>-3.3532311265817599E-2</v>
      </c>
      <c r="U68" s="1">
        <f>(Table2[[#This Row],[Close Price]]-Table2[[#This Row],[200D EMA]])/Table2[[#This Row],[200D EMA]]</f>
        <v>0.12179690454199564</v>
      </c>
      <c r="V68">
        <v>0.38547553613150098</v>
      </c>
      <c r="W68">
        <v>790.3</v>
      </c>
      <c r="X68">
        <v>823.05</v>
      </c>
      <c r="Y68">
        <v>778.65</v>
      </c>
      <c r="Z68">
        <v>827.75</v>
      </c>
      <c r="AA68">
        <v>778.65</v>
      </c>
      <c r="AB68">
        <v>889.3</v>
      </c>
      <c r="AC68" s="1">
        <f>(Table2[[#This Row],[Close Price]]/Table2[[#This Row],[Day Low]])-1</f>
        <v>2.8470201189421784E-2</v>
      </c>
      <c r="AD68" s="1">
        <f>(Table2[[#This Row],[Day High]]/Table2[[#This Row],[Close Price]])-1</f>
        <v>1.2610728346456712E-2</v>
      </c>
      <c r="AE68" s="1">
        <f>(Table2[[#This Row],[Close Price]]/Table2[[#This Row],[Current Week Low]])-1</f>
        <v>4.3857959288512216E-2</v>
      </c>
      <c r="AF68" s="1">
        <f>(Table2[[#This Row],[Current Week High]]/Table2[[#This Row],[Close Price]])-1</f>
        <v>1.839320866141736E-2</v>
      </c>
      <c r="AG68" s="1">
        <f>(Table2[[#This Row],[Close Price]]/Table2[[#This Row],[Current Month Low]])-1</f>
        <v>4.3857959288512216E-2</v>
      </c>
      <c r="AH68" s="1">
        <f>(Table2[[#This Row],[Current Month High]]/Table2[[#This Row],[Close Price]])-1</f>
        <v>9.4119094488188892E-2</v>
      </c>
      <c r="AI68">
        <v>17.728838582677099</v>
      </c>
      <c r="AJ68">
        <v>84.057971014492693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0.09</v>
      </c>
      <c r="AM68" t="s">
        <v>3160</v>
      </c>
      <c r="AN68">
        <v>-2.67</v>
      </c>
      <c r="AO68" t="s">
        <v>3161</v>
      </c>
      <c r="AP68">
        <v>0.109983552813878</v>
      </c>
      <c r="AQ68">
        <f>(Table2[[#This Row],[Sharpe Ratio]]-AVERAGE(Table2[Sharpe Ratio]))/_xlfn.STDEV.P(Table2[Sharpe Ratio])</f>
        <v>0.61862828581423579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128</v>
      </c>
      <c r="AT68">
        <f>_xlfn.RANK.AVG(Table2[[#This Row],[6M Return vs Nifty Z-Score]],Table2[6M Return vs Nifty Z-Score])</f>
        <v>109</v>
      </c>
      <c r="AU68">
        <f>_xlfn.RANK.AVG(Table2[[#This Row],[Sharpe Ratio Z-Score]],Table2[Sharpe Ratio Z-Score])</f>
        <v>191</v>
      </c>
      <c r="AV68">
        <f>(Table2[[#This Row],[Rank 1Y]]+Table2[[#This Row],[Rank 6M]]+Table2[[#This Row],[Rank Sharpe]])/3</f>
        <v>142.66666666666666</v>
      </c>
    </row>
    <row r="69" spans="1:48" x14ac:dyDescent="0.3">
      <c r="A69" t="s">
        <v>428</v>
      </c>
      <c r="B69" t="s">
        <v>429</v>
      </c>
      <c r="C69" t="s">
        <v>3123</v>
      </c>
      <c r="D69" t="s">
        <v>413</v>
      </c>
      <c r="E69">
        <v>50567.077650361498</v>
      </c>
      <c r="F69">
        <v>1715.95</v>
      </c>
      <c r="G69">
        <v>32.831480992673598</v>
      </c>
      <c r="H69">
        <f>(Table2[[#This Row],[1Y Return vs Nifty]]-AVERAGE(Table2[1Y Return vs Nifty]))/_xlfn.STDEV.P(Table2[1Y Return vs Nifty])</f>
        <v>0.37222156926095151</v>
      </c>
      <c r="I69">
        <v>11.4763992824226</v>
      </c>
      <c r="J69">
        <f>(Table2[[#This Row],[1M Return vs Nifty]]-AVERAGE(Table2[1M Return vs Nifty]))/_xlfn.STDEV.P(Table2[1M Return vs Nifty])</f>
        <v>1.4751820724568661</v>
      </c>
      <c r="K69">
        <v>32.974721793470202</v>
      </c>
      <c r="L69">
        <f>(Table2[[#This Row],[6M Return vs Nifty]]-AVERAGE(Table2[6M Return vs Nifty]))/_xlfn.STDEV.P(Table2[6M Return vs Nifty])</f>
        <v>1.0413245020819986</v>
      </c>
      <c r="M69">
        <v>-0.85431898050554</v>
      </c>
      <c r="N69">
        <f>(Table2[[#This Row],[1W Return vs Nifty]]-AVERAGE(Table2[1W Return vs Nifty]))/_xlfn.STDEV.P(Table2[1W Return vs Nifty])</f>
        <v>0.49796997460053749</v>
      </c>
      <c r="O69">
        <v>1683.27</v>
      </c>
      <c r="P69">
        <v>1662.4410140243699</v>
      </c>
      <c r="Q69">
        <v>1482.92402610113</v>
      </c>
      <c r="R69">
        <v>55.347370559103297</v>
      </c>
      <c r="S69" s="1">
        <f>(Table2[[#This Row],[Close Price]]-Table2[[#This Row],[20D EMA]])/Table2[[#This Row],[20D EMA]]</f>
        <v>1.9414591836128526E-2</v>
      </c>
      <c r="T69" s="1">
        <f>(Table2[[#This Row],[Close Price]]-Table2[[#This Row],[50D EMA]])/Table2[[#This Row],[50D EMA]]</f>
        <v>3.2186998229848621E-2</v>
      </c>
      <c r="U69" s="1">
        <f>(Table2[[#This Row],[Close Price]]-Table2[[#This Row],[200D EMA]])/Table2[[#This Row],[200D EMA]]</f>
        <v>0.15713952285980326</v>
      </c>
      <c r="V69">
        <v>1.0661949466482401</v>
      </c>
      <c r="W69">
        <v>1665.2</v>
      </c>
      <c r="X69">
        <v>1725</v>
      </c>
      <c r="Y69">
        <v>1665.2</v>
      </c>
      <c r="Z69">
        <v>1760.35</v>
      </c>
      <c r="AA69">
        <v>1623</v>
      </c>
      <c r="AB69">
        <v>1799</v>
      </c>
      <c r="AC69" s="1">
        <f>(Table2[[#This Row],[Close Price]]/Table2[[#This Row],[Day Low]])-1</f>
        <v>3.0476819601249039E-2</v>
      </c>
      <c r="AD69" s="1">
        <f>(Table2[[#This Row],[Day High]]/Table2[[#This Row],[Close Price]])-1</f>
        <v>5.2740464465748094E-3</v>
      </c>
      <c r="AE69" s="1">
        <f>(Table2[[#This Row],[Close Price]]/Table2[[#This Row],[Current Week Low]])-1</f>
        <v>3.0476819601249039E-2</v>
      </c>
      <c r="AF69" s="1">
        <f>(Table2[[#This Row],[Current Week High]]/Table2[[#This Row],[Close Price]])-1</f>
        <v>2.5874879804190121E-2</v>
      </c>
      <c r="AG69" s="1">
        <f>(Table2[[#This Row],[Close Price]]/Table2[[#This Row],[Current Month Low]])-1</f>
        <v>5.7270486752926786E-2</v>
      </c>
      <c r="AH69" s="1">
        <f>(Table2[[#This Row],[Current Month High]]/Table2[[#This Row],[Close Price]])-1</f>
        <v>4.8398846120224936E-2</v>
      </c>
      <c r="AI69">
        <v>4.8398846120224901</v>
      </c>
      <c r="AJ69">
        <v>67.475112238922506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0.11</v>
      </c>
      <c r="AM69" t="s">
        <v>3160</v>
      </c>
      <c r="AN69">
        <v>6.71</v>
      </c>
      <c r="AO69" t="s">
        <v>3160</v>
      </c>
      <c r="AP69">
        <v>0.12812817930057899</v>
      </c>
      <c r="AQ69">
        <f>(Table2[[#This Row],[Sharpe Ratio]]-AVERAGE(Table2[Sharpe Ratio]))/_xlfn.STDEV.P(Table2[Sharpe Ratio])</f>
        <v>0.83338633957313579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4.2200844579734893</v>
      </c>
      <c r="AS69">
        <f>_xlfn.RANK.AVG(Table2[[#This Row],[1Y Return vs Nifty Z-Score]],Table2[1Y Return vs Nifty Z-Score])</f>
        <v>196</v>
      </c>
      <c r="AT69">
        <f>_xlfn.RANK.AVG(Table2[[#This Row],[6M Return vs Nifty Z-Score]],Table2[6M Return vs Nifty Z-Score])</f>
        <v>91</v>
      </c>
      <c r="AU69">
        <f>_xlfn.RANK.AVG(Table2[[#This Row],[Sharpe Ratio Z-Score]],Table2[Sharpe Ratio Z-Score])</f>
        <v>144</v>
      </c>
      <c r="AV69">
        <f>(Table2[[#This Row],[Rank 1Y]]+Table2[[#This Row],[Rank 6M]]+Table2[[#This Row],[Rank Sharpe]])/3</f>
        <v>143.66666666666666</v>
      </c>
    </row>
    <row r="70" spans="1:48" x14ac:dyDescent="0.3">
      <c r="A70" t="s">
        <v>1307</v>
      </c>
      <c r="B70" t="s">
        <v>1308</v>
      </c>
      <c r="C70" t="s">
        <v>3123</v>
      </c>
      <c r="D70" t="s">
        <v>413</v>
      </c>
      <c r="E70">
        <v>8504.7268755405494</v>
      </c>
      <c r="F70">
        <v>104.27</v>
      </c>
      <c r="G70">
        <v>46.202478357881098</v>
      </c>
      <c r="H70">
        <f>(Table2[[#This Row],[1Y Return vs Nifty]]-AVERAGE(Table2[1Y Return vs Nifty]))/_xlfn.STDEV.P(Table2[1Y Return vs Nifty])</f>
        <v>0.64123125764872846</v>
      </c>
      <c r="I70">
        <v>20.180386063602398</v>
      </c>
      <c r="J70">
        <f>(Table2[[#This Row],[1M Return vs Nifty]]-AVERAGE(Table2[1M Return vs Nifty]))/_xlfn.STDEV.P(Table2[1M Return vs Nifty])</f>
        <v>2.3988939670608476</v>
      </c>
      <c r="K70">
        <v>39.304851861219198</v>
      </c>
      <c r="L70">
        <f>(Table2[[#This Row],[6M Return vs Nifty]]-AVERAGE(Table2[6M Return vs Nifty]))/_xlfn.STDEV.P(Table2[6M Return vs Nifty])</f>
        <v>1.2627200074508662</v>
      </c>
      <c r="M70">
        <v>-5.6275656460964196</v>
      </c>
      <c r="N70">
        <f>(Table2[[#This Row],[1W Return vs Nifty]]-AVERAGE(Table2[1W Return vs Nifty]))/_xlfn.STDEV.P(Table2[1W Return vs Nifty])</f>
        <v>-0.49737950898697486</v>
      </c>
      <c r="O70">
        <v>101.46</v>
      </c>
      <c r="P70">
        <v>94.679628457403496</v>
      </c>
      <c r="Q70">
        <v>82.910535460957803</v>
      </c>
      <c r="R70">
        <v>51.717838817682797</v>
      </c>
      <c r="S70" s="1">
        <f>(Table2[[#This Row],[Close Price]]-Table2[[#This Row],[20D EMA]])/Table2[[#This Row],[20D EMA]]</f>
        <v>2.7695643603390524E-2</v>
      </c>
      <c r="T70" s="1">
        <f>(Table2[[#This Row],[Close Price]]-Table2[[#This Row],[50D EMA]])/Table2[[#This Row],[50D EMA]]</f>
        <v>0.10129287259414228</v>
      </c>
      <c r="U70" s="1">
        <f>(Table2[[#This Row],[Close Price]]-Table2[[#This Row],[200D EMA]])/Table2[[#This Row],[200D EMA]]</f>
        <v>0.25762063192922291</v>
      </c>
      <c r="V70">
        <v>1.7798898514827599</v>
      </c>
      <c r="W70">
        <v>103.5</v>
      </c>
      <c r="X70">
        <v>110.5</v>
      </c>
      <c r="Y70">
        <v>101.95</v>
      </c>
      <c r="Z70">
        <v>111.84</v>
      </c>
      <c r="AA70">
        <v>100.54</v>
      </c>
      <c r="AB70">
        <v>119.55</v>
      </c>
      <c r="AC70" s="1">
        <f>(Table2[[#This Row],[Close Price]]/Table2[[#This Row],[Day Low]])-1</f>
        <v>7.4396135265699659E-3</v>
      </c>
      <c r="AD70" s="1">
        <f>(Table2[[#This Row],[Day High]]/Table2[[#This Row],[Close Price]])-1</f>
        <v>5.9748729260573619E-2</v>
      </c>
      <c r="AE70" s="1">
        <f>(Table2[[#This Row],[Close Price]]/Table2[[#This Row],[Current Week Low]])-1</f>
        <v>2.2756253065227883E-2</v>
      </c>
      <c r="AF70" s="1">
        <f>(Table2[[#This Row],[Current Week High]]/Table2[[#This Row],[Close Price]])-1</f>
        <v>7.2599980819027632E-2</v>
      </c>
      <c r="AG70" s="1">
        <f>(Table2[[#This Row],[Close Price]]/Table2[[#This Row],[Current Month Low]])-1</f>
        <v>3.7099661826138775E-2</v>
      </c>
      <c r="AH70" s="1">
        <f>(Table2[[#This Row],[Current Month High]]/Table2[[#This Row],[Close Price]])-1</f>
        <v>0.14654262971132637</v>
      </c>
      <c r="AI70">
        <v>14.654262971132599</v>
      </c>
      <c r="AJ70">
        <v>68.313155770782799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0.36</v>
      </c>
      <c r="AM70" t="s">
        <v>3160</v>
      </c>
      <c r="AN70">
        <v>9.2100000000000009</v>
      </c>
      <c r="AO70" t="s">
        <v>3160</v>
      </c>
      <c r="AP70">
        <v>9.9301654502567005E-2</v>
      </c>
      <c r="AQ70">
        <f>(Table2[[#This Row],[Sharpe Ratio]]-AVERAGE(Table2[Sharpe Ratio]))/_xlfn.STDEV.P(Table2[Sharpe Ratio])</f>
        <v>0.49219836489693147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4.2976640880703991</v>
      </c>
      <c r="AS70">
        <f>_xlfn.RANK.AVG(Table2[[#This Row],[1Y Return vs Nifty Z-Score]],Table2[1Y Return vs Nifty Z-Score])</f>
        <v>144</v>
      </c>
      <c r="AT70">
        <f>_xlfn.RANK.AVG(Table2[[#This Row],[6M Return vs Nifty Z-Score]],Table2[6M Return vs Nifty Z-Score])</f>
        <v>65</v>
      </c>
      <c r="AU70">
        <f>_xlfn.RANK.AVG(Table2[[#This Row],[Sharpe Ratio Z-Score]],Table2[Sharpe Ratio Z-Score])</f>
        <v>224</v>
      </c>
      <c r="AV70">
        <f>(Table2[[#This Row],[Rank 1Y]]+Table2[[#This Row],[Rank 6M]]+Table2[[#This Row],[Rank Sharpe]])/3</f>
        <v>144.33333333333334</v>
      </c>
    </row>
    <row r="71" spans="1:48" x14ac:dyDescent="0.3">
      <c r="A71" t="s">
        <v>559</v>
      </c>
      <c r="B71" t="s">
        <v>560</v>
      </c>
      <c r="C71" t="s">
        <v>3113</v>
      </c>
      <c r="D71" t="s">
        <v>51</v>
      </c>
      <c r="E71">
        <v>34129.110535048101</v>
      </c>
      <c r="F71">
        <v>258.45</v>
      </c>
      <c r="G71">
        <v>97.531486158420606</v>
      </c>
      <c r="H71">
        <f>(Table2[[#This Row],[1Y Return vs Nifty]]-AVERAGE(Table2[1Y Return vs Nifty]))/_xlfn.STDEV.P(Table2[1Y Return vs Nifty])</f>
        <v>1.673914162037486</v>
      </c>
      <c r="I71">
        <v>23.585977148134798</v>
      </c>
      <c r="J71">
        <f>(Table2[[#This Row],[1M Return vs Nifty]]-AVERAGE(Table2[1M Return vs Nifty]))/_xlfn.STDEV.P(Table2[1M Return vs Nifty])</f>
        <v>2.7603128285579523</v>
      </c>
      <c r="K71">
        <v>66.9582648161945</v>
      </c>
      <c r="L71">
        <f>(Table2[[#This Row],[6M Return vs Nifty]]-AVERAGE(Table2[6M Return vs Nifty]))/_xlfn.STDEV.P(Table2[6M Return vs Nifty])</f>
        <v>2.2298946580213341</v>
      </c>
      <c r="M71">
        <v>-8.7954819488359295</v>
      </c>
      <c r="N71">
        <f>(Table2[[#This Row],[1W Return vs Nifty]]-AVERAGE(Table2[1W Return vs Nifty]))/_xlfn.STDEV.P(Table2[1W Return vs Nifty])</f>
        <v>-1.1579747132345852</v>
      </c>
      <c r="O71">
        <v>258.36</v>
      </c>
      <c r="P71">
        <v>237.72133937135101</v>
      </c>
      <c r="Q71">
        <v>184.34288611342299</v>
      </c>
      <c r="R71">
        <v>46.229771731622897</v>
      </c>
      <c r="S71" s="1">
        <f>(Table2[[#This Row],[Close Price]]-Table2[[#This Row],[20D EMA]])/Table2[[#This Row],[20D EMA]]</f>
        <v>3.4835113794695383E-4</v>
      </c>
      <c r="T71" s="1">
        <f>(Table2[[#This Row],[Close Price]]-Table2[[#This Row],[50D EMA]])/Table2[[#This Row],[50D EMA]]</f>
        <v>8.7197307080068967E-2</v>
      </c>
      <c r="U71" s="1">
        <f>(Table2[[#This Row],[Close Price]]-Table2[[#This Row],[200D EMA]])/Table2[[#This Row],[200D EMA]]</f>
        <v>0.40200690923858146</v>
      </c>
      <c r="V71">
        <v>1.62509532727526</v>
      </c>
      <c r="W71">
        <v>254.45</v>
      </c>
      <c r="X71">
        <v>267.45</v>
      </c>
      <c r="Y71">
        <v>244.6</v>
      </c>
      <c r="Z71">
        <v>282.39999999999998</v>
      </c>
      <c r="AA71">
        <v>244.6</v>
      </c>
      <c r="AB71">
        <v>307.89999999999998</v>
      </c>
      <c r="AC71" s="1">
        <f>(Table2[[#This Row],[Close Price]]/Table2[[#This Row],[Day Low]])-1</f>
        <v>1.5720180782079041E-2</v>
      </c>
      <c r="AD71" s="1">
        <f>(Table2[[#This Row],[Day High]]/Table2[[#This Row],[Close Price]])-1</f>
        <v>3.4822983168891541E-2</v>
      </c>
      <c r="AE71" s="1">
        <f>(Table2[[#This Row],[Close Price]]/Table2[[#This Row],[Current Week Low]])-1</f>
        <v>5.6623058053965725E-2</v>
      </c>
      <c r="AF71" s="1">
        <f>(Table2[[#This Row],[Current Week High]]/Table2[[#This Row],[Close Price]])-1</f>
        <v>9.2667827432772354E-2</v>
      </c>
      <c r="AG71" s="1">
        <f>(Table2[[#This Row],[Close Price]]/Table2[[#This Row],[Current Month Low]])-1</f>
        <v>5.6623058053965725E-2</v>
      </c>
      <c r="AH71" s="1">
        <f>(Table2[[#This Row],[Current Month High]]/Table2[[#This Row],[Close Price]])-1</f>
        <v>0.19133294641129805</v>
      </c>
      <c r="AI71">
        <v>19.133294641129801</v>
      </c>
      <c r="AJ71">
        <v>126.016615653694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0.49</v>
      </c>
      <c r="AM71" t="s">
        <v>3160</v>
      </c>
      <c r="AN71">
        <v>2.94</v>
      </c>
      <c r="AO71" t="s">
        <v>3160</v>
      </c>
      <c r="AP71">
        <v>5.3443734962396003E-2</v>
      </c>
      <c r="AQ71">
        <f>(Table2[[#This Row],[Sharpe Ratio]]-AVERAGE(Table2[Sharpe Ratio]))/_xlfn.STDEV.P(Table2[Sharpe Ratio])</f>
        <v>-5.0571559691907957E-2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5.4555753756902794</v>
      </c>
      <c r="AS71">
        <f>_xlfn.RANK.AVG(Table2[[#This Row],[1Y Return vs Nifty Z-Score]],Table2[1Y Return vs Nifty Z-Score])</f>
        <v>50</v>
      </c>
      <c r="AT71">
        <f>_xlfn.RANK.AVG(Table2[[#This Row],[6M Return vs Nifty Z-Score]],Table2[6M Return vs Nifty Z-Score])</f>
        <v>20</v>
      </c>
      <c r="AU71">
        <f>_xlfn.RANK.AVG(Table2[[#This Row],[Sharpe Ratio Z-Score]],Table2[Sharpe Ratio Z-Score])</f>
        <v>366</v>
      </c>
      <c r="AV71">
        <f>(Table2[[#This Row],[Rank 1Y]]+Table2[[#This Row],[Rank 6M]]+Table2[[#This Row],[Rank Sharpe]])/3</f>
        <v>145.33333333333334</v>
      </c>
    </row>
    <row r="72" spans="1:48" x14ac:dyDescent="0.3">
      <c r="A72" t="s">
        <v>1591</v>
      </c>
      <c r="B72" t="s">
        <v>1592</v>
      </c>
      <c r="C72" t="s">
        <v>3115</v>
      </c>
      <c r="D72" t="s">
        <v>211</v>
      </c>
      <c r="E72">
        <v>5797.6792715484798</v>
      </c>
      <c r="F72">
        <v>2018.75</v>
      </c>
      <c r="G72">
        <v>40.617835113201103</v>
      </c>
      <c r="H72">
        <f>(Table2[[#This Row],[1Y Return vs Nifty]]-AVERAGE(Table2[1Y Return vs Nifty]))/_xlfn.STDEV.P(Table2[1Y Return vs Nifty])</f>
        <v>0.52887440812025244</v>
      </c>
      <c r="I72">
        <v>0.77086567765632896</v>
      </c>
      <c r="J72">
        <f>(Table2[[#This Row],[1M Return vs Nifty]]-AVERAGE(Table2[1M Return vs Nifty]))/_xlfn.STDEV.P(Table2[1M Return vs Nifty])</f>
        <v>0.3390557228411506</v>
      </c>
      <c r="K72">
        <v>29.709676999931201</v>
      </c>
      <c r="L72">
        <f>(Table2[[#This Row],[6M Return vs Nifty]]-AVERAGE(Table2[6M Return vs Nifty]))/_xlfn.STDEV.P(Table2[6M Return vs Nifty])</f>
        <v>0.92712996984000795</v>
      </c>
      <c r="M72">
        <v>-9.6391245123671201</v>
      </c>
      <c r="N72">
        <f>(Table2[[#This Row],[1W Return vs Nifty]]-AVERAGE(Table2[1W Return vs Nifty]))/_xlfn.STDEV.P(Table2[1W Return vs Nifty])</f>
        <v>-1.3338967320978754</v>
      </c>
      <c r="O72">
        <v>2145.23</v>
      </c>
      <c r="P72">
        <v>2234.9941827563298</v>
      </c>
      <c r="Q72">
        <v>1985.86680683448</v>
      </c>
      <c r="R72">
        <v>34.395723625637103</v>
      </c>
      <c r="S72" s="1">
        <f>(Table2[[#This Row],[Close Price]]-Table2[[#This Row],[20D EMA]])/Table2[[#This Row],[20D EMA]]</f>
        <v>-5.8958713051747373E-2</v>
      </c>
      <c r="T72" s="1">
        <f>(Table2[[#This Row],[Close Price]]-Table2[[#This Row],[50D EMA]])/Table2[[#This Row],[50D EMA]]</f>
        <v>-9.6753801161864508E-2</v>
      </c>
      <c r="U72" s="1">
        <f>(Table2[[#This Row],[Close Price]]-Table2[[#This Row],[200D EMA]])/Table2[[#This Row],[200D EMA]]</f>
        <v>1.6558609596751647E-2</v>
      </c>
      <c r="V72">
        <v>0.81191763337337397</v>
      </c>
      <c r="W72">
        <v>1937</v>
      </c>
      <c r="X72">
        <v>2036.05</v>
      </c>
      <c r="Y72">
        <v>1937</v>
      </c>
      <c r="Z72">
        <v>2220</v>
      </c>
      <c r="AA72">
        <v>1937</v>
      </c>
      <c r="AB72">
        <v>2370.1</v>
      </c>
      <c r="AC72" s="1">
        <f>(Table2[[#This Row],[Close Price]]/Table2[[#This Row],[Day Low]])-1</f>
        <v>4.220443985544664E-2</v>
      </c>
      <c r="AD72" s="1">
        <f>(Table2[[#This Row],[Day High]]/Table2[[#This Row],[Close Price]])-1</f>
        <v>8.5696594427244754E-3</v>
      </c>
      <c r="AE72" s="1">
        <f>(Table2[[#This Row],[Close Price]]/Table2[[#This Row],[Current Week Low]])-1</f>
        <v>4.220443985544664E-2</v>
      </c>
      <c r="AF72" s="1">
        <f>(Table2[[#This Row],[Current Week High]]/Table2[[#This Row],[Close Price]])-1</f>
        <v>9.9690402476780182E-2</v>
      </c>
      <c r="AG72" s="1">
        <f>(Table2[[#This Row],[Close Price]]/Table2[[#This Row],[Current Month Low]])-1</f>
        <v>4.220443985544664E-2</v>
      </c>
      <c r="AH72" s="1">
        <f>(Table2[[#This Row],[Current Month High]]/Table2[[#This Row],[Close Price]])-1</f>
        <v>0.17404334365325069</v>
      </c>
      <c r="AI72">
        <v>46.2340557275541</v>
      </c>
      <c r="AJ72">
        <v>80.245535714285694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-0.18</v>
      </c>
      <c r="AM72" t="s">
        <v>3161</v>
      </c>
      <c r="AN72">
        <v>-2.7</v>
      </c>
      <c r="AO72" t="s">
        <v>3161</v>
      </c>
      <c r="AP72">
        <v>0.116266624967148</v>
      </c>
      <c r="AQ72">
        <f>(Table2[[#This Row],[Sharpe Ratio]]-AVERAGE(Table2[Sharpe Ratio]))/_xlfn.STDEV.P(Table2[Sharpe Ratio])</f>
        <v>0.69299412344952671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164</v>
      </c>
      <c r="AT72">
        <f>_xlfn.RANK.AVG(Table2[[#This Row],[6M Return vs Nifty Z-Score]],Table2[6M Return vs Nifty Z-Score])</f>
        <v>104</v>
      </c>
      <c r="AU72">
        <f>_xlfn.RANK.AVG(Table2[[#This Row],[Sharpe Ratio Z-Score]],Table2[Sharpe Ratio Z-Score])</f>
        <v>169</v>
      </c>
      <c r="AV72">
        <f>(Table2[[#This Row],[Rank 1Y]]+Table2[[#This Row],[Rank 6M]]+Table2[[#This Row],[Rank Sharpe]])/3</f>
        <v>145.66666666666666</v>
      </c>
    </row>
    <row r="73" spans="1:48" x14ac:dyDescent="0.3">
      <c r="A73" t="s">
        <v>1409</v>
      </c>
      <c r="B73" t="s">
        <v>1410</v>
      </c>
      <c r="C73" t="s">
        <v>3108</v>
      </c>
      <c r="D73" t="s">
        <v>21</v>
      </c>
      <c r="E73">
        <v>7358.0139184448699</v>
      </c>
      <c r="F73">
        <v>888.05</v>
      </c>
      <c r="G73">
        <v>68.076869571410299</v>
      </c>
      <c r="H73">
        <f>(Table2[[#This Row],[1Y Return vs Nifty]]-AVERAGE(Table2[1Y Return vs Nifty]))/_xlfn.STDEV.P(Table2[1Y Return vs Nifty])</f>
        <v>1.081319831694491</v>
      </c>
      <c r="I73">
        <v>-0.32481413951361898</v>
      </c>
      <c r="J73">
        <f>(Table2[[#This Row],[1M Return vs Nifty]]-AVERAGE(Table2[1M Return vs Nifty]))/_xlfn.STDEV.P(Table2[1M Return vs Nifty])</f>
        <v>0.22277653891754973</v>
      </c>
      <c r="K73">
        <v>11.923040359584</v>
      </c>
      <c r="L73">
        <f>(Table2[[#This Row],[6M Return vs Nifty]]-AVERAGE(Table2[6M Return vs Nifty]))/_xlfn.STDEV.P(Table2[6M Return vs Nifty])</f>
        <v>0.30504458365419096</v>
      </c>
      <c r="M73">
        <v>2.5862014739130501</v>
      </c>
      <c r="N73">
        <f>(Table2[[#This Row],[1W Return vs Nifty]]-AVERAGE(Table2[1W Return vs Nifty]))/_xlfn.STDEV.P(Table2[1W Return vs Nifty])</f>
        <v>1.2154104291792442</v>
      </c>
      <c r="O73">
        <v>893.85</v>
      </c>
      <c r="P73">
        <v>883.89809767350698</v>
      </c>
      <c r="Q73">
        <v>774.84993706953605</v>
      </c>
      <c r="R73">
        <v>47.147977848061302</v>
      </c>
      <c r="S73" s="1">
        <f>(Table2[[#This Row],[Close Price]]-Table2[[#This Row],[20D EMA]])/Table2[[#This Row],[20D EMA]]</f>
        <v>-6.4887844716675818E-3</v>
      </c>
      <c r="T73" s="1">
        <f>(Table2[[#This Row],[Close Price]]-Table2[[#This Row],[50D EMA]])/Table2[[#This Row],[50D EMA]]</f>
        <v>4.6972635617398926E-3</v>
      </c>
      <c r="U73" s="1">
        <f>(Table2[[#This Row],[Close Price]]-Table2[[#This Row],[200D EMA]])/Table2[[#This Row],[200D EMA]]</f>
        <v>0.14609288523476407</v>
      </c>
      <c r="V73">
        <v>0.530496279798917</v>
      </c>
      <c r="W73">
        <v>863.55</v>
      </c>
      <c r="X73">
        <v>893.65</v>
      </c>
      <c r="Y73">
        <v>847</v>
      </c>
      <c r="Z73">
        <v>905.45</v>
      </c>
      <c r="AA73">
        <v>847</v>
      </c>
      <c r="AB73">
        <v>933</v>
      </c>
      <c r="AC73" s="1">
        <f>(Table2[[#This Row],[Close Price]]/Table2[[#This Row],[Day Low]])-1</f>
        <v>2.8371258178449432E-2</v>
      </c>
      <c r="AD73" s="1">
        <f>(Table2[[#This Row],[Day High]]/Table2[[#This Row],[Close Price]])-1</f>
        <v>6.3059512414842533E-3</v>
      </c>
      <c r="AE73" s="1">
        <f>(Table2[[#This Row],[Close Price]]/Table2[[#This Row],[Current Week Low]])-1</f>
        <v>4.8465171192443757E-2</v>
      </c>
      <c r="AF73" s="1">
        <f>(Table2[[#This Row],[Current Week High]]/Table2[[#This Row],[Close Price]])-1</f>
        <v>1.9593491357468684E-2</v>
      </c>
      <c r="AG73" s="1">
        <f>(Table2[[#This Row],[Close Price]]/Table2[[#This Row],[Current Month Low]])-1</f>
        <v>4.8465171192443757E-2</v>
      </c>
      <c r="AH73" s="1">
        <f>(Table2[[#This Row],[Current Month High]]/Table2[[#This Row],[Close Price]])-1</f>
        <v>5.0616519340127342E-2</v>
      </c>
      <c r="AI73">
        <v>11.812397950565799</v>
      </c>
      <c r="AJ73">
        <v>113.987951807228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0.11</v>
      </c>
      <c r="AM73" t="s">
        <v>3160</v>
      </c>
      <c r="AN73">
        <v>2.25</v>
      </c>
      <c r="AO73" t="s">
        <v>3160</v>
      </c>
      <c r="AP73">
        <v>0.133062354854487</v>
      </c>
      <c r="AQ73">
        <f>(Table2[[#This Row],[Sharpe Ratio]]-AVERAGE(Table2[Sharpe Ratio]))/_xlfn.STDEV.P(Table2[Sharpe Ratio])</f>
        <v>0.89178676680919355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3.7163381502546695</v>
      </c>
      <c r="AS73">
        <f>_xlfn.RANK.AVG(Table2[[#This Row],[1Y Return vs Nifty Z-Score]],Table2[1Y Return vs Nifty Z-Score])</f>
        <v>85</v>
      </c>
      <c r="AT73">
        <f>_xlfn.RANK.AVG(Table2[[#This Row],[6M Return vs Nifty Z-Score]],Table2[6M Return vs Nifty Z-Score])</f>
        <v>220</v>
      </c>
      <c r="AU73">
        <f>_xlfn.RANK.AVG(Table2[[#This Row],[Sharpe Ratio Z-Score]],Table2[Sharpe Ratio Z-Score])</f>
        <v>133</v>
      </c>
      <c r="AV73">
        <f>(Table2[[#This Row],[Rank 1Y]]+Table2[[#This Row],[Rank 6M]]+Table2[[#This Row],[Rank Sharpe]])/3</f>
        <v>146</v>
      </c>
    </row>
    <row r="74" spans="1:48" x14ac:dyDescent="0.3">
      <c r="A74" t="s">
        <v>1521</v>
      </c>
      <c r="B74" t="s">
        <v>1522</v>
      </c>
      <c r="C74" t="s">
        <v>3117</v>
      </c>
      <c r="D74" t="s">
        <v>416</v>
      </c>
      <c r="E74">
        <v>6391.5822751912201</v>
      </c>
      <c r="F74">
        <v>205.63</v>
      </c>
      <c r="G74">
        <v>63.0604343187943</v>
      </c>
      <c r="H74">
        <f>(Table2[[#This Row],[1Y Return vs Nifty]]-AVERAGE(Table2[1Y Return vs Nifty]))/_xlfn.STDEV.P(Table2[1Y Return vs Nifty])</f>
        <v>0.98039469894148279</v>
      </c>
      <c r="I74">
        <v>1.5475824084188901</v>
      </c>
      <c r="J74">
        <f>(Table2[[#This Row],[1M Return vs Nifty]]-AVERAGE(Table2[1M Return vs Nifty]))/_xlfn.STDEV.P(Table2[1M Return vs Nifty])</f>
        <v>0.42148490167384711</v>
      </c>
      <c r="K74">
        <v>10.1587817335321</v>
      </c>
      <c r="L74">
        <f>(Table2[[#This Row],[6M Return vs Nifty]]-AVERAGE(Table2[6M Return vs Nifty]))/_xlfn.STDEV.P(Table2[6M Return vs Nifty])</f>
        <v>0.24333985943277509</v>
      </c>
      <c r="M74">
        <v>0.274507364508977</v>
      </c>
      <c r="N74">
        <f>(Table2[[#This Row],[1W Return vs Nifty]]-AVERAGE(Table2[1W Return vs Nifty]))/_xlfn.STDEV.P(Table2[1W Return vs Nifty])</f>
        <v>0.73336043277018481</v>
      </c>
      <c r="O74">
        <v>210.64</v>
      </c>
      <c r="P74">
        <v>211.882982133882</v>
      </c>
      <c r="Q74">
        <v>190.572338189536</v>
      </c>
      <c r="R74">
        <v>29.9672925582814</v>
      </c>
      <c r="S74" s="1">
        <f>(Table2[[#This Row],[Close Price]]-Table2[[#This Row],[20D EMA]])/Table2[[#This Row],[20D EMA]]</f>
        <v>-2.3784656285605731E-2</v>
      </c>
      <c r="T74" s="1">
        <f>(Table2[[#This Row],[Close Price]]-Table2[[#This Row],[50D EMA]])/Table2[[#This Row],[50D EMA]]</f>
        <v>-2.9511488232362819E-2</v>
      </c>
      <c r="U74" s="1">
        <f>(Table2[[#This Row],[Close Price]]-Table2[[#This Row],[200D EMA]])/Table2[[#This Row],[200D EMA]]</f>
        <v>7.9012840759125388E-2</v>
      </c>
      <c r="V74">
        <v>0.88944782805687195</v>
      </c>
      <c r="W74">
        <v>202.35</v>
      </c>
      <c r="X74">
        <v>208</v>
      </c>
      <c r="Y74">
        <v>202.35</v>
      </c>
      <c r="Z74">
        <v>212.8</v>
      </c>
      <c r="AA74">
        <v>202.35</v>
      </c>
      <c r="AB74">
        <v>215.66</v>
      </c>
      <c r="AC74" s="1">
        <f>(Table2[[#This Row],[Close Price]]/Table2[[#This Row],[Day Low]])-1</f>
        <v>1.6209537929330331E-2</v>
      </c>
      <c r="AD74" s="1">
        <f>(Table2[[#This Row],[Day High]]/Table2[[#This Row],[Close Price]])-1</f>
        <v>1.1525555609590121E-2</v>
      </c>
      <c r="AE74" s="1">
        <f>(Table2[[#This Row],[Close Price]]/Table2[[#This Row],[Current Week Low]])-1</f>
        <v>1.6209537929330331E-2</v>
      </c>
      <c r="AF74" s="1">
        <f>(Table2[[#This Row],[Current Week High]]/Table2[[#This Row],[Close Price]])-1</f>
        <v>3.4868453046734471E-2</v>
      </c>
      <c r="AG74" s="1">
        <f>(Table2[[#This Row],[Close Price]]/Table2[[#This Row],[Current Month Low]])-1</f>
        <v>1.6209537929330331E-2</v>
      </c>
      <c r="AH74" s="1">
        <f>(Table2[[#This Row],[Current Month High]]/Table2[[#This Row],[Close Price]])-1</f>
        <v>4.8776929436366245E-2</v>
      </c>
      <c r="AI74">
        <v>11.686038029470399</v>
      </c>
      <c r="AJ74">
        <v>90.398148148148096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0.1</v>
      </c>
      <c r="AM74" t="s">
        <v>3160</v>
      </c>
      <c r="AN74">
        <v>-2.09</v>
      </c>
      <c r="AO74" t="s">
        <v>3161</v>
      </c>
      <c r="AP74">
        <v>0.14455320364283</v>
      </c>
      <c r="AQ74">
        <f>(Table2[[#This Row],[Sharpe Ratio]]-AVERAGE(Table2[Sharpe Ratio]))/_xlfn.STDEV.P(Table2[Sharpe Ratio])</f>
        <v>1.0277913477594316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95</v>
      </c>
      <c r="AT74">
        <f>_xlfn.RANK.AVG(Table2[[#This Row],[6M Return vs Nifty Z-Score]],Table2[6M Return vs Nifty Z-Score])</f>
        <v>230</v>
      </c>
      <c r="AU74">
        <f>_xlfn.RANK.AVG(Table2[[#This Row],[Sharpe Ratio Z-Score]],Table2[Sharpe Ratio Z-Score])</f>
        <v>116</v>
      </c>
      <c r="AV74">
        <f>(Table2[[#This Row],[Rank 1Y]]+Table2[[#This Row],[Rank 6M]]+Table2[[#This Row],[Rank Sharpe]])/3</f>
        <v>147</v>
      </c>
    </row>
    <row r="75" spans="1:48" x14ac:dyDescent="0.3">
      <c r="A75" t="s">
        <v>1294</v>
      </c>
      <c r="B75" t="s">
        <v>1295</v>
      </c>
      <c r="C75" t="s">
        <v>3113</v>
      </c>
      <c r="D75" t="s">
        <v>51</v>
      </c>
      <c r="E75">
        <v>8544.1432776055099</v>
      </c>
      <c r="F75">
        <v>873.25</v>
      </c>
      <c r="G75">
        <v>107.15046138230799</v>
      </c>
      <c r="H75">
        <f>(Table2[[#This Row],[1Y Return vs Nifty]]-AVERAGE(Table2[1Y Return vs Nifty]))/_xlfn.STDEV.P(Table2[1Y Return vs Nifty])</f>
        <v>1.8674373119500607</v>
      </c>
      <c r="I75">
        <v>7.8892060087634199</v>
      </c>
      <c r="J75">
        <f>(Table2[[#This Row],[1M Return vs Nifty]]-AVERAGE(Table2[1M Return vs Nifty]))/_xlfn.STDEV.P(Table2[1M Return vs Nifty])</f>
        <v>1.094490651568329</v>
      </c>
      <c r="K75">
        <v>62.451816863299001</v>
      </c>
      <c r="L75">
        <f>(Table2[[#This Row],[6M Return vs Nifty]]-AVERAGE(Table2[6M Return vs Nifty]))/_xlfn.STDEV.P(Table2[6M Return vs Nifty])</f>
        <v>2.0722822059434605</v>
      </c>
      <c r="M75">
        <v>6.0919067054932299</v>
      </c>
      <c r="N75">
        <f>(Table2[[#This Row],[1W Return vs Nifty]]-AVERAGE(Table2[1W Return vs Nifty]))/_xlfn.STDEV.P(Table2[1W Return vs Nifty])</f>
        <v>1.9464436517062893</v>
      </c>
      <c r="O75">
        <v>843.89</v>
      </c>
      <c r="P75">
        <v>818.68471287829504</v>
      </c>
      <c r="Q75">
        <v>651.33581288271705</v>
      </c>
      <c r="R75">
        <v>57.587300593032602</v>
      </c>
      <c r="S75" s="1">
        <f>(Table2[[#This Row],[Close Price]]-Table2[[#This Row],[20D EMA]])/Table2[[#This Row],[20D EMA]]</f>
        <v>3.4791264264299869E-2</v>
      </c>
      <c r="T75" s="1">
        <f>(Table2[[#This Row],[Close Price]]-Table2[[#This Row],[50D EMA]])/Table2[[#This Row],[50D EMA]]</f>
        <v>6.6649940158118703E-2</v>
      </c>
      <c r="U75" s="1">
        <f>(Table2[[#This Row],[Close Price]]-Table2[[#This Row],[200D EMA]])/Table2[[#This Row],[200D EMA]]</f>
        <v>0.34070625739911831</v>
      </c>
      <c r="V75">
        <v>0.82024529111710398</v>
      </c>
      <c r="W75">
        <v>815.65</v>
      </c>
      <c r="X75">
        <v>893.5</v>
      </c>
      <c r="Y75">
        <v>810.1</v>
      </c>
      <c r="Z75">
        <v>909.9</v>
      </c>
      <c r="AA75">
        <v>810</v>
      </c>
      <c r="AB75">
        <v>909.9</v>
      </c>
      <c r="AC75" s="1">
        <f>(Table2[[#This Row],[Close Price]]/Table2[[#This Row],[Day Low]])-1</f>
        <v>7.0618525102678964E-2</v>
      </c>
      <c r="AD75" s="1">
        <f>(Table2[[#This Row],[Day High]]/Table2[[#This Row],[Close Price]])-1</f>
        <v>2.3189235614085257E-2</v>
      </c>
      <c r="AE75" s="1">
        <f>(Table2[[#This Row],[Close Price]]/Table2[[#This Row],[Current Week Low]])-1</f>
        <v>7.7953339093939089E-2</v>
      </c>
      <c r="AF75" s="1">
        <f>(Table2[[#This Row],[Current Week High]]/Table2[[#This Row],[Close Price]])-1</f>
        <v>4.1969653592900169E-2</v>
      </c>
      <c r="AG75" s="1">
        <f>(Table2[[#This Row],[Close Price]]/Table2[[#This Row],[Current Month Low]])-1</f>
        <v>7.8086419753086389E-2</v>
      </c>
      <c r="AH75" s="1">
        <f>(Table2[[#This Row],[Current Month High]]/Table2[[#This Row],[Close Price]])-1</f>
        <v>4.1969653592900169E-2</v>
      </c>
      <c r="AI75">
        <v>9.8768966504437294</v>
      </c>
      <c r="AJ75">
        <v>178.859971259779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0.21</v>
      </c>
      <c r="AM75" t="s">
        <v>3160</v>
      </c>
      <c r="AN75">
        <v>9.19</v>
      </c>
      <c r="AO75" t="s">
        <v>3160</v>
      </c>
      <c r="AP75">
        <v>4.6106257879877002E-2</v>
      </c>
      <c r="AQ75">
        <f>(Table2[[#This Row],[Sharpe Ratio]]-AVERAGE(Table2[Sharpe Ratio]))/_xlfn.STDEV.P(Table2[Sharpe Ratio])</f>
        <v>-0.13741723264622718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6.8432365885219122</v>
      </c>
      <c r="AS75">
        <f>_xlfn.RANK.AVG(Table2[[#This Row],[1Y Return vs Nifty Z-Score]],Table2[1Y Return vs Nifty Z-Score])</f>
        <v>40</v>
      </c>
      <c r="AT75">
        <f>_xlfn.RANK.AVG(Table2[[#This Row],[6M Return vs Nifty Z-Score]],Table2[6M Return vs Nifty Z-Score])</f>
        <v>27</v>
      </c>
      <c r="AU75">
        <f>_xlfn.RANK.AVG(Table2[[#This Row],[Sharpe Ratio Z-Score]],Table2[Sharpe Ratio Z-Score])</f>
        <v>383</v>
      </c>
      <c r="AV75">
        <f>(Table2[[#This Row],[Rank 1Y]]+Table2[[#This Row],[Rank 6M]]+Table2[[#This Row],[Rank Sharpe]])/3</f>
        <v>150</v>
      </c>
    </row>
    <row r="76" spans="1:48" x14ac:dyDescent="0.3">
      <c r="A76" t="s">
        <v>768</v>
      </c>
      <c r="B76" t="s">
        <v>769</v>
      </c>
      <c r="C76" t="s">
        <v>3118</v>
      </c>
      <c r="D76" t="s">
        <v>287</v>
      </c>
      <c r="E76">
        <v>20680.5977597403</v>
      </c>
      <c r="F76">
        <v>6119.55</v>
      </c>
      <c r="G76">
        <v>71.804990924460299</v>
      </c>
      <c r="H76">
        <f>(Table2[[#This Row],[1Y Return vs Nifty]]-AVERAGE(Table2[1Y Return vs Nifty]))/_xlfn.STDEV.P(Table2[1Y Return vs Nifty])</f>
        <v>1.1563255127265906</v>
      </c>
      <c r="I76">
        <v>24.7528346667333</v>
      </c>
      <c r="J76">
        <f>(Table2[[#This Row],[1M Return vs Nifty]]-AVERAGE(Table2[1M Return vs Nifty]))/_xlfn.STDEV.P(Table2[1M Return vs Nifty])</f>
        <v>2.8841457566556929</v>
      </c>
      <c r="K76">
        <v>55.490216156053599</v>
      </c>
      <c r="L76">
        <f>(Table2[[#This Row],[6M Return vs Nifty]]-AVERAGE(Table2[6M Return vs Nifty]))/_xlfn.STDEV.P(Table2[6M Return vs Nifty])</f>
        <v>1.8288010941398698</v>
      </c>
      <c r="M76">
        <v>1.1533210305553601</v>
      </c>
      <c r="N76">
        <f>(Table2[[#This Row],[1W Return vs Nifty]]-AVERAGE(Table2[1W Return vs Nifty]))/_xlfn.STDEV.P(Table2[1W Return vs Nifty])</f>
        <v>0.91661656637304223</v>
      </c>
      <c r="O76">
        <v>5967.36</v>
      </c>
      <c r="P76">
        <v>5482.8747911719302</v>
      </c>
      <c r="Q76">
        <v>4441.5258293717598</v>
      </c>
      <c r="R76">
        <v>54.246897511069903</v>
      </c>
      <c r="S76" s="1">
        <f>(Table2[[#This Row],[Close Price]]-Table2[[#This Row],[20D EMA]])/Table2[[#This Row],[20D EMA]]</f>
        <v>2.5503740347490433E-2</v>
      </c>
      <c r="T76" s="1">
        <f>(Table2[[#This Row],[Close Price]]-Table2[[#This Row],[50D EMA]])/Table2[[#This Row],[50D EMA]]</f>
        <v>0.11612069089252076</v>
      </c>
      <c r="U76" s="1">
        <f>(Table2[[#This Row],[Close Price]]-Table2[[#This Row],[200D EMA]])/Table2[[#This Row],[200D EMA]]</f>
        <v>0.37780353758870111</v>
      </c>
      <c r="V76">
        <v>0.57704447779733103</v>
      </c>
      <c r="W76">
        <v>6055.15</v>
      </c>
      <c r="X76">
        <v>6185.05</v>
      </c>
      <c r="Y76">
        <v>5870</v>
      </c>
      <c r="Z76">
        <v>6289.8</v>
      </c>
      <c r="AA76">
        <v>5870</v>
      </c>
      <c r="AB76">
        <v>6340</v>
      </c>
      <c r="AC76" s="1">
        <f>(Table2[[#This Row],[Close Price]]/Table2[[#This Row],[Day Low]])-1</f>
        <v>1.0635574676102211E-2</v>
      </c>
      <c r="AD76" s="1">
        <f>(Table2[[#This Row],[Day High]]/Table2[[#This Row],[Close Price]])-1</f>
        <v>1.0703401393893364E-2</v>
      </c>
      <c r="AE76" s="1">
        <f>(Table2[[#This Row],[Close Price]]/Table2[[#This Row],[Current Week Low]])-1</f>
        <v>4.25127768313458E-2</v>
      </c>
      <c r="AF76" s="1">
        <f>(Table2[[#This Row],[Current Week High]]/Table2[[#This Row],[Close Price]])-1</f>
        <v>2.7820673088707393E-2</v>
      </c>
      <c r="AG76" s="1">
        <f>(Table2[[#This Row],[Close Price]]/Table2[[#This Row],[Current Month Low]])-1</f>
        <v>4.25127768313458E-2</v>
      </c>
      <c r="AH76" s="1">
        <f>(Table2[[#This Row],[Current Month High]]/Table2[[#This Row],[Close Price]])-1</f>
        <v>3.6023890645553891E-2</v>
      </c>
      <c r="AI76">
        <v>16.9857260746296</v>
      </c>
      <c r="AJ76">
        <v>104.496240601503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0.51</v>
      </c>
      <c r="AM76" t="s">
        <v>3160</v>
      </c>
      <c r="AN76">
        <v>-2.56</v>
      </c>
      <c r="AO76" t="s">
        <v>3161</v>
      </c>
      <c r="AP76">
        <v>6.2701871046024996E-2</v>
      </c>
      <c r="AQ76">
        <f>(Table2[[#This Row],[Sharpe Ratio]]-AVERAGE(Table2[Sharpe Ratio]))/_xlfn.STDEV.P(Table2[Sharpe Ratio])</f>
        <v>5.9006848450717166E-2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6.8448957783459123</v>
      </c>
      <c r="AS76">
        <f>_xlfn.RANK.AVG(Table2[[#This Row],[1Y Return vs Nifty Z-Score]],Table2[1Y Return vs Nifty Z-Score])</f>
        <v>80</v>
      </c>
      <c r="AT76">
        <f>_xlfn.RANK.AVG(Table2[[#This Row],[6M Return vs Nifty Z-Score]],Table2[6M Return vs Nifty Z-Score])</f>
        <v>36</v>
      </c>
      <c r="AU76">
        <f>_xlfn.RANK.AVG(Table2[[#This Row],[Sharpe Ratio Z-Score]],Table2[Sharpe Ratio Z-Score])</f>
        <v>335</v>
      </c>
      <c r="AV76">
        <f>(Table2[[#This Row],[Rank 1Y]]+Table2[[#This Row],[Rank 6M]]+Table2[[#This Row],[Rank Sharpe]])/3</f>
        <v>150.33333333333334</v>
      </c>
    </row>
    <row r="77" spans="1:48" x14ac:dyDescent="0.3">
      <c r="A77" t="s">
        <v>324</v>
      </c>
      <c r="B77" t="s">
        <v>325</v>
      </c>
      <c r="C77" t="s">
        <v>3107</v>
      </c>
      <c r="D77" t="s">
        <v>72</v>
      </c>
      <c r="E77">
        <v>77378.293826075998</v>
      </c>
      <c r="F77">
        <v>475.45</v>
      </c>
      <c r="G77">
        <v>106.348362674406</v>
      </c>
      <c r="H77">
        <f>(Table2[[#This Row],[1Y Return vs Nifty]]-AVERAGE(Table2[1Y Return vs Nifty]))/_xlfn.STDEV.P(Table2[1Y Return vs Nifty])</f>
        <v>1.8512999724849875</v>
      </c>
      <c r="I77">
        <v>-11.6490770399221</v>
      </c>
      <c r="J77">
        <f>(Table2[[#This Row],[1M Return vs Nifty]]-AVERAGE(Table2[1M Return vs Nifty]))/_xlfn.STDEV.P(Table2[1M Return vs Nifty])</f>
        <v>-0.97901254942847249</v>
      </c>
      <c r="K77">
        <v>6.7300915074927099</v>
      </c>
      <c r="L77">
        <f>(Table2[[#This Row],[6M Return vs Nifty]]-AVERAGE(Table2[6M Return vs Nifty]))/_xlfn.STDEV.P(Table2[6M Return vs Nifty])</f>
        <v>0.12342184870898852</v>
      </c>
      <c r="M77">
        <v>-6.3803865540958604</v>
      </c>
      <c r="N77">
        <f>(Table2[[#This Row],[1W Return vs Nifty]]-AVERAGE(Table2[1W Return vs Nifty]))/_xlfn.STDEV.P(Table2[1W Return vs Nifty])</f>
        <v>-0.65436278567635742</v>
      </c>
      <c r="O77">
        <v>504.78</v>
      </c>
      <c r="P77">
        <v>536.16370386225503</v>
      </c>
      <c r="Q77">
        <v>481.22182960621899</v>
      </c>
      <c r="R77">
        <v>33.213658748725599</v>
      </c>
      <c r="S77" s="1">
        <f>(Table2[[#This Row],[Close Price]]-Table2[[#This Row],[20D EMA]])/Table2[[#This Row],[20D EMA]]</f>
        <v>-5.8104520781330452E-2</v>
      </c>
      <c r="T77" s="1">
        <f>(Table2[[#This Row],[Close Price]]-Table2[[#This Row],[50D EMA]])/Table2[[#This Row],[50D EMA]]</f>
        <v>-0.11323725090845184</v>
      </c>
      <c r="U77" s="1">
        <f>(Table2[[#This Row],[Close Price]]-Table2[[#This Row],[200D EMA]])/Table2[[#This Row],[200D EMA]]</f>
        <v>-1.1994114254837639E-2</v>
      </c>
      <c r="V77">
        <v>0.404113945785606</v>
      </c>
      <c r="W77">
        <v>464.35</v>
      </c>
      <c r="X77">
        <v>482.6</v>
      </c>
      <c r="Y77">
        <v>464.35</v>
      </c>
      <c r="Z77">
        <v>511.85</v>
      </c>
      <c r="AA77">
        <v>459.05</v>
      </c>
      <c r="AB77">
        <v>535.85</v>
      </c>
      <c r="AC77" s="1">
        <f>(Table2[[#This Row],[Close Price]]/Table2[[#This Row],[Day Low]])-1</f>
        <v>2.3904382470119501E-2</v>
      </c>
      <c r="AD77" s="1">
        <f>(Table2[[#This Row],[Day High]]/Table2[[#This Row],[Close Price]])-1</f>
        <v>1.5038384688190298E-2</v>
      </c>
      <c r="AE77" s="1">
        <f>(Table2[[#This Row],[Close Price]]/Table2[[#This Row],[Current Week Low]])-1</f>
        <v>2.3904382470119501E-2</v>
      </c>
      <c r="AF77" s="1">
        <f>(Table2[[#This Row],[Current Week High]]/Table2[[#This Row],[Close Price]])-1</f>
        <v>7.6559049321695216E-2</v>
      </c>
      <c r="AG77" s="1">
        <f>(Table2[[#This Row],[Close Price]]/Table2[[#This Row],[Current Month Low]])-1</f>
        <v>3.5725955778237672E-2</v>
      </c>
      <c r="AH77" s="1">
        <f>(Table2[[#This Row],[Current Month High]]/Table2[[#This Row],[Close Price]])-1</f>
        <v>0.12703754337995599</v>
      </c>
      <c r="AI77">
        <v>61.510148280576303</v>
      </c>
      <c r="AJ77">
        <v>143.23840381991801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-0.23</v>
      </c>
      <c r="AM77" t="s">
        <v>3161</v>
      </c>
      <c r="AN77">
        <v>-0.83</v>
      </c>
      <c r="AO77" t="s">
        <v>3161</v>
      </c>
      <c r="AP77">
        <v>0.12555764013081699</v>
      </c>
      <c r="AQ77">
        <f>(Table2[[#This Row],[Sharpe Ratio]]-AVERAGE(Table2[Sharpe Ratio]))/_xlfn.STDEV.P(Table2[Sharpe Ratio])</f>
        <v>0.80296168522085565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41</v>
      </c>
      <c r="AT77">
        <f>_xlfn.RANK.AVG(Table2[[#This Row],[6M Return vs Nifty Z-Score]],Table2[6M Return vs Nifty Z-Score])</f>
        <v>262</v>
      </c>
      <c r="AU77">
        <f>_xlfn.RANK.AVG(Table2[[#This Row],[Sharpe Ratio Z-Score]],Table2[Sharpe Ratio Z-Score])</f>
        <v>152</v>
      </c>
      <c r="AV77">
        <f>(Table2[[#This Row],[Rank 1Y]]+Table2[[#This Row],[Rank 6M]]+Table2[[#This Row],[Rank Sharpe]])/3</f>
        <v>151.66666666666666</v>
      </c>
    </row>
    <row r="78" spans="1:48" x14ac:dyDescent="0.3">
      <c r="A78" t="s">
        <v>112</v>
      </c>
      <c r="B78" t="s">
        <v>113</v>
      </c>
      <c r="C78" t="s">
        <v>3121</v>
      </c>
      <c r="D78" t="s">
        <v>114</v>
      </c>
      <c r="E78">
        <v>234950.196609495</v>
      </c>
      <c r="F78">
        <v>269.66000000000003</v>
      </c>
      <c r="G78">
        <v>103.21859854320699</v>
      </c>
      <c r="H78">
        <f>(Table2[[#This Row],[1Y Return vs Nifty]]-AVERAGE(Table2[1Y Return vs Nifty]))/_xlfn.STDEV.P(Table2[1Y Return vs Nifty])</f>
        <v>1.7883325774085455</v>
      </c>
      <c r="I78">
        <v>2.14246925796827</v>
      </c>
      <c r="J78">
        <f>(Table2[[#This Row],[1M Return vs Nifty]]-AVERAGE(Table2[1M Return vs Nifty]))/_xlfn.STDEV.P(Table2[1M Return vs Nifty])</f>
        <v>0.48461735725850141</v>
      </c>
      <c r="K78">
        <v>34.529927302259203</v>
      </c>
      <c r="L78">
        <f>(Table2[[#This Row],[6M Return vs Nifty]]-AVERAGE(Table2[6M Return vs Nifty]))/_xlfn.STDEV.P(Table2[6M Return vs Nifty])</f>
        <v>1.0957176197408316</v>
      </c>
      <c r="M78">
        <v>7.8485553551412996</v>
      </c>
      <c r="N78">
        <f>(Table2[[#This Row],[1W Return vs Nifty]]-AVERAGE(Table2[1W Return vs Nifty]))/_xlfn.STDEV.P(Table2[1W Return vs Nifty])</f>
        <v>2.3127518374692939</v>
      </c>
      <c r="O78">
        <v>258</v>
      </c>
      <c r="P78">
        <v>259.019794448293</v>
      </c>
      <c r="Q78">
        <v>216.52722594278299</v>
      </c>
      <c r="R78">
        <v>66.212115783079298</v>
      </c>
      <c r="S78" s="1">
        <f>(Table2[[#This Row],[Close Price]]-Table2[[#This Row],[20D EMA]])/Table2[[#This Row],[20D EMA]]</f>
        <v>4.51937984496125E-2</v>
      </c>
      <c r="T78" s="1">
        <f>(Table2[[#This Row],[Close Price]]-Table2[[#This Row],[50D EMA]])/Table2[[#This Row],[50D EMA]]</f>
        <v>4.1078735215470508E-2</v>
      </c>
      <c r="U78" s="1">
        <f>(Table2[[#This Row],[Close Price]]-Table2[[#This Row],[200D EMA]])/Table2[[#This Row],[200D EMA]]</f>
        <v>0.24538611172738756</v>
      </c>
      <c r="V78">
        <v>0.86990791078052698</v>
      </c>
      <c r="W78">
        <v>260.7</v>
      </c>
      <c r="X78">
        <v>271</v>
      </c>
      <c r="Y78">
        <v>244</v>
      </c>
      <c r="Z78">
        <v>271</v>
      </c>
      <c r="AA78">
        <v>239.45</v>
      </c>
      <c r="AB78">
        <v>271</v>
      </c>
      <c r="AC78" s="1">
        <f>(Table2[[#This Row],[Close Price]]/Table2[[#This Row],[Day Low]])-1</f>
        <v>3.4369006520905465E-2</v>
      </c>
      <c r="AD78" s="1">
        <f>(Table2[[#This Row],[Day High]]/Table2[[#This Row],[Close Price]])-1</f>
        <v>4.9692204998885714E-3</v>
      </c>
      <c r="AE78" s="1">
        <f>(Table2[[#This Row],[Close Price]]/Table2[[#This Row],[Current Week Low]])-1</f>
        <v>0.10516393442622962</v>
      </c>
      <c r="AF78" s="1">
        <f>(Table2[[#This Row],[Current Week High]]/Table2[[#This Row],[Close Price]])-1</f>
        <v>4.9692204998885714E-3</v>
      </c>
      <c r="AG78" s="1">
        <f>(Table2[[#This Row],[Close Price]]/Table2[[#This Row],[Current Month Low]])-1</f>
        <v>0.12616412612236383</v>
      </c>
      <c r="AH78" s="1">
        <f>(Table2[[#This Row],[Current Month High]]/Table2[[#This Row],[Close Price]])-1</f>
        <v>4.9692204998885714E-3</v>
      </c>
      <c r="AI78">
        <v>10.6022398575984</v>
      </c>
      <c r="AJ78">
        <v>139.69777777777699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7.0000000000000007E-2</v>
      </c>
      <c r="AM78" t="s">
        <v>3160</v>
      </c>
      <c r="AN78">
        <v>6.9</v>
      </c>
      <c r="AO78" t="s">
        <v>3160</v>
      </c>
      <c r="AP78">
        <v>6.2950139654346995E-2</v>
      </c>
      <c r="AQ78">
        <f>(Table2[[#This Row],[Sharpe Ratio]]-AVERAGE(Table2[Sharpe Ratio]))/_xlfn.STDEV.P(Table2[Sharpe Ratio])</f>
        <v>6.1945331817775853E-2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45</v>
      </c>
      <c r="AT78">
        <f>_xlfn.RANK.AVG(Table2[[#This Row],[6M Return vs Nifty Z-Score]],Table2[6M Return vs Nifty Z-Score])</f>
        <v>82</v>
      </c>
      <c r="AU78">
        <f>_xlfn.RANK.AVG(Table2[[#This Row],[Sharpe Ratio Z-Score]],Table2[Sharpe Ratio Z-Score])</f>
        <v>333</v>
      </c>
      <c r="AV78">
        <f>(Table2[[#This Row],[Rank 1Y]]+Table2[[#This Row],[Rank 6M]]+Table2[[#This Row],[Rank Sharpe]])/3</f>
        <v>153.33333333333334</v>
      </c>
    </row>
    <row r="79" spans="1:48" x14ac:dyDescent="0.3">
      <c r="A79" t="s">
        <v>330</v>
      </c>
      <c r="B79" t="s">
        <v>331</v>
      </c>
      <c r="C79" t="s">
        <v>3114</v>
      </c>
      <c r="D79" t="s">
        <v>80</v>
      </c>
      <c r="E79">
        <v>74968.098900146899</v>
      </c>
      <c r="F79">
        <v>1559</v>
      </c>
      <c r="G79">
        <v>67.630097297781106</v>
      </c>
      <c r="H79">
        <f>(Table2[[#This Row],[1Y Return vs Nifty]]-AVERAGE(Table2[1Y Return vs Nifty]))/_xlfn.STDEV.P(Table2[1Y Return vs Nifty])</f>
        <v>1.0723312673543302</v>
      </c>
      <c r="I79">
        <v>-13.334137656227201</v>
      </c>
      <c r="J79">
        <f>(Table2[[#This Row],[1M Return vs Nifty]]-AVERAGE(Table2[1M Return vs Nifty]))/_xlfn.STDEV.P(Table2[1M Return vs Nifty])</f>
        <v>-1.1578398585157639</v>
      </c>
      <c r="K79">
        <v>8.2275663538529002</v>
      </c>
      <c r="L79">
        <f>(Table2[[#This Row],[6M Return vs Nifty]]-AVERAGE(Table2[6M Return vs Nifty]))/_xlfn.STDEV.P(Table2[6M Return vs Nifty])</f>
        <v>0.17579584368836434</v>
      </c>
      <c r="M79">
        <v>-8.3119166673765097</v>
      </c>
      <c r="N79">
        <f>(Table2[[#This Row],[1W Return vs Nifty]]-AVERAGE(Table2[1W Return vs Nifty]))/_xlfn.STDEV.P(Table2[1W Return vs Nifty])</f>
        <v>-1.0571384299033317</v>
      </c>
      <c r="O79">
        <v>1762.34</v>
      </c>
      <c r="P79">
        <v>1788.4114099578901</v>
      </c>
      <c r="Q79">
        <v>1532.29271473937</v>
      </c>
      <c r="R79">
        <v>16.1921741213852</v>
      </c>
      <c r="S79" s="1">
        <f>(Table2[[#This Row],[Close Price]]-Table2[[#This Row],[20D EMA]])/Table2[[#This Row],[20D EMA]]</f>
        <v>-0.11538068704109306</v>
      </c>
      <c r="T79" s="1">
        <f>(Table2[[#This Row],[Close Price]]-Table2[[#This Row],[50D EMA]])/Table2[[#This Row],[50D EMA]]</f>
        <v>-0.12827664187363455</v>
      </c>
      <c r="U79" s="1">
        <f>(Table2[[#This Row],[Close Price]]-Table2[[#This Row],[200D EMA]])/Table2[[#This Row],[200D EMA]]</f>
        <v>1.742962359849937E-2</v>
      </c>
      <c r="V79">
        <v>0.51442794223653299</v>
      </c>
      <c r="W79">
        <v>1545.7</v>
      </c>
      <c r="X79">
        <v>1638.3</v>
      </c>
      <c r="Y79">
        <v>1545.7</v>
      </c>
      <c r="Z79">
        <v>1720.3</v>
      </c>
      <c r="AA79">
        <v>1545.7</v>
      </c>
      <c r="AB79">
        <v>1843</v>
      </c>
      <c r="AC79" s="1">
        <f>(Table2[[#This Row],[Close Price]]/Table2[[#This Row],[Day Low]])-1</f>
        <v>8.6045157533802819E-3</v>
      </c>
      <c r="AD79" s="1">
        <f>(Table2[[#This Row],[Day High]]/Table2[[#This Row],[Close Price]])-1</f>
        <v>5.0865939704939134E-2</v>
      </c>
      <c r="AE79" s="1">
        <f>(Table2[[#This Row],[Close Price]]/Table2[[#This Row],[Current Week Low]])-1</f>
        <v>8.6045157533802819E-3</v>
      </c>
      <c r="AF79" s="1">
        <f>(Table2[[#This Row],[Current Week High]]/Table2[[#This Row],[Close Price]])-1</f>
        <v>0.10346375881975622</v>
      </c>
      <c r="AG79" s="1">
        <f>(Table2[[#This Row],[Close Price]]/Table2[[#This Row],[Current Month Low]])-1</f>
        <v>8.6045157533802819E-3</v>
      </c>
      <c r="AH79" s="1">
        <f>(Table2[[#This Row],[Current Month High]]/Table2[[#This Row],[Close Price]])-1</f>
        <v>0.18216805644644007</v>
      </c>
      <c r="AI79">
        <v>30.660679923027502</v>
      </c>
      <c r="AJ79">
        <v>98.801326192297793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0.09</v>
      </c>
      <c r="AM79" t="s">
        <v>3160</v>
      </c>
      <c r="AN79">
        <v>-15.4</v>
      </c>
      <c r="AO79" t="s">
        <v>3161</v>
      </c>
      <c r="AP79">
        <v>0.13598779933163699</v>
      </c>
      <c r="AQ79">
        <f>(Table2[[#This Row],[Sharpe Ratio]]-AVERAGE(Table2[Sharpe Ratio]))/_xlfn.STDEV.P(Table2[Sharpe Ratio])</f>
        <v>0.92641204624125773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87</v>
      </c>
      <c r="AT79">
        <f>_xlfn.RANK.AVG(Table2[[#This Row],[6M Return vs Nifty Z-Score]],Table2[6M Return vs Nifty Z-Score])</f>
        <v>246</v>
      </c>
      <c r="AU79">
        <f>_xlfn.RANK.AVG(Table2[[#This Row],[Sharpe Ratio Z-Score]],Table2[Sharpe Ratio Z-Score])</f>
        <v>127</v>
      </c>
      <c r="AV79">
        <f>(Table2[[#This Row],[Rank 1Y]]+Table2[[#This Row],[Rank 6M]]+Table2[[#This Row],[Rank Sharpe]])/3</f>
        <v>153.33333333333334</v>
      </c>
    </row>
    <row r="80" spans="1:48" x14ac:dyDescent="0.3">
      <c r="A80" t="s">
        <v>1523</v>
      </c>
      <c r="B80" t="s">
        <v>1524</v>
      </c>
      <c r="C80" t="s">
        <v>3119</v>
      </c>
      <c r="D80" t="s">
        <v>175</v>
      </c>
      <c r="E80">
        <v>6374.1256056583397</v>
      </c>
      <c r="F80">
        <v>407.9</v>
      </c>
      <c r="G80">
        <v>25.012798923874001</v>
      </c>
      <c r="H80">
        <f>(Table2[[#This Row],[1Y Return vs Nifty]]-AVERAGE(Table2[1Y Return vs Nifty]))/_xlfn.STDEV.P(Table2[1Y Return vs Nifty])</f>
        <v>0.21491832781361925</v>
      </c>
      <c r="I80">
        <v>11.7490251302104</v>
      </c>
      <c r="J80">
        <f>(Table2[[#This Row],[1M Return vs Nifty]]-AVERAGE(Table2[1M Return vs Nifty]))/_xlfn.STDEV.P(Table2[1M Return vs Nifty])</f>
        <v>1.5041145311920516</v>
      </c>
      <c r="K80">
        <v>17.913218893030301</v>
      </c>
      <c r="L80">
        <f>(Table2[[#This Row],[6M Return vs Nifty]]-AVERAGE(Table2[6M Return vs Nifty]))/_xlfn.STDEV.P(Table2[6M Return vs Nifty])</f>
        <v>0.5145503267381849</v>
      </c>
      <c r="M80">
        <v>-2.0304213729286298</v>
      </c>
      <c r="N80">
        <f>(Table2[[#This Row],[1W Return vs Nifty]]-AVERAGE(Table2[1W Return vs Nifty]))/_xlfn.STDEV.P(Table2[1W Return vs Nifty])</f>
        <v>0.2527211972048175</v>
      </c>
      <c r="O80">
        <v>409.62</v>
      </c>
      <c r="P80">
        <v>406.046565640658</v>
      </c>
      <c r="Q80">
        <v>362.30213029025498</v>
      </c>
      <c r="R80">
        <v>46.641247938713498</v>
      </c>
      <c r="S80" s="1">
        <f>(Table2[[#This Row],[Close Price]]-Table2[[#This Row],[20D EMA]])/Table2[[#This Row],[20D EMA]]</f>
        <v>-4.199013720033268E-3</v>
      </c>
      <c r="T80" s="1">
        <f>(Table2[[#This Row],[Close Price]]-Table2[[#This Row],[50D EMA]])/Table2[[#This Row],[50D EMA]]</f>
        <v>4.5645857302539583E-3</v>
      </c>
      <c r="U80" s="1">
        <f>(Table2[[#This Row],[Close Price]]-Table2[[#This Row],[200D EMA]])/Table2[[#This Row],[200D EMA]]</f>
        <v>0.12585592492435715</v>
      </c>
      <c r="V80">
        <v>1.3559648679051399</v>
      </c>
      <c r="W80">
        <v>404.35</v>
      </c>
      <c r="X80">
        <v>418</v>
      </c>
      <c r="Y80">
        <v>400.2</v>
      </c>
      <c r="Z80">
        <v>423.4</v>
      </c>
      <c r="AA80">
        <v>400.05</v>
      </c>
      <c r="AB80">
        <v>451.9</v>
      </c>
      <c r="AC80" s="1">
        <f>(Table2[[#This Row],[Close Price]]/Table2[[#This Row],[Day Low]])-1</f>
        <v>8.7795226907381174E-3</v>
      </c>
      <c r="AD80" s="1">
        <f>(Table2[[#This Row],[Day High]]/Table2[[#This Row],[Close Price]])-1</f>
        <v>2.4760970826182893E-2</v>
      </c>
      <c r="AE80" s="1">
        <f>(Table2[[#This Row],[Close Price]]/Table2[[#This Row],[Current Week Low]])-1</f>
        <v>1.9240379810094854E-2</v>
      </c>
      <c r="AF80" s="1">
        <f>(Table2[[#This Row],[Current Week High]]/Table2[[#This Row],[Close Price]])-1</f>
        <v>3.7999509683745991E-2</v>
      </c>
      <c r="AG80" s="1">
        <f>(Table2[[#This Row],[Close Price]]/Table2[[#This Row],[Current Month Low]])-1</f>
        <v>1.9622547181602279E-2</v>
      </c>
      <c r="AH80" s="1">
        <f>(Table2[[#This Row],[Current Month High]]/Table2[[#This Row],[Close Price]])-1</f>
        <v>0.1078695758764403</v>
      </c>
      <c r="AI80">
        <v>10.786957587644</v>
      </c>
      <c r="AJ80">
        <v>58.746837906207404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0.06</v>
      </c>
      <c r="AM80" t="s">
        <v>3160</v>
      </c>
      <c r="AN80">
        <v>7.71</v>
      </c>
      <c r="AO80" t="s">
        <v>3160</v>
      </c>
      <c r="AP80">
        <v>0.16992881186363201</v>
      </c>
      <c r="AQ80">
        <f>(Table2[[#This Row],[Sharpe Ratio]]-AVERAGE(Table2[Sharpe Ratio]))/_xlfn.STDEV.P(Table2[Sharpe Ratio])</f>
        <v>1.3281346057725987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3.814438988721272</v>
      </c>
      <c r="AS80">
        <f>_xlfn.RANK.AVG(Table2[[#This Row],[1Y Return vs Nifty Z-Score]],Table2[1Y Return vs Nifty Z-Score])</f>
        <v>238</v>
      </c>
      <c r="AT80">
        <f>_xlfn.RANK.AVG(Table2[[#This Row],[6M Return vs Nifty Z-Score]],Table2[6M Return vs Nifty Z-Score])</f>
        <v>168</v>
      </c>
      <c r="AU80">
        <f>_xlfn.RANK.AVG(Table2[[#This Row],[Sharpe Ratio Z-Score]],Table2[Sharpe Ratio Z-Score])</f>
        <v>61</v>
      </c>
      <c r="AV80">
        <f>(Table2[[#This Row],[Rank 1Y]]+Table2[[#This Row],[Rank 6M]]+Table2[[#This Row],[Rank Sharpe]])/3</f>
        <v>155.66666666666666</v>
      </c>
    </row>
    <row r="81" spans="1:48" x14ac:dyDescent="0.3">
      <c r="A81" t="s">
        <v>25</v>
      </c>
      <c r="B81" t="s">
        <v>26</v>
      </c>
      <c r="C81" t="s">
        <v>3110</v>
      </c>
      <c r="D81" t="s">
        <v>27</v>
      </c>
      <c r="E81">
        <v>927354.84840791905</v>
      </c>
      <c r="F81">
        <v>1550.5</v>
      </c>
      <c r="G81">
        <v>42.1796446095166</v>
      </c>
      <c r="H81">
        <f>(Table2[[#This Row],[1Y Return vs Nifty]]-AVERAGE(Table2[1Y Return vs Nifty]))/_xlfn.STDEV.P(Table2[1Y Return vs Nifty])</f>
        <v>0.56029628896050654</v>
      </c>
      <c r="I81">
        <v>-2.8701456075152998</v>
      </c>
      <c r="J81">
        <f>(Table2[[#This Row],[1M Return vs Nifty]]-AVERAGE(Table2[1M Return vs Nifty]))/_xlfn.STDEV.P(Table2[1M Return vs Nifty])</f>
        <v>-4.734714254147418E-2</v>
      </c>
      <c r="K81">
        <v>12.4498249725648</v>
      </c>
      <c r="L81">
        <f>(Table2[[#This Row],[6M Return vs Nifty]]-AVERAGE(Table2[6M Return vs Nifty]))/_xlfn.STDEV.P(Table2[6M Return vs Nifty])</f>
        <v>0.32346880943836992</v>
      </c>
      <c r="M81">
        <v>1.2023958234971099</v>
      </c>
      <c r="N81">
        <f>(Table2[[#This Row],[1W Return vs Nifty]]-AVERAGE(Table2[1W Return vs Nifty]))/_xlfn.STDEV.P(Table2[1W Return vs Nifty])</f>
        <v>0.92684997211003406</v>
      </c>
      <c r="O81">
        <v>1605.56</v>
      </c>
      <c r="P81">
        <v>1613.51804851313</v>
      </c>
      <c r="Q81">
        <v>1425.1896439708501</v>
      </c>
      <c r="R81">
        <v>19.162824096181399</v>
      </c>
      <c r="S81" s="1">
        <f>(Table2[[#This Row],[Close Price]]-Table2[[#This Row],[20D EMA]])/Table2[[#This Row],[20D EMA]]</f>
        <v>-3.4293330675901214E-2</v>
      </c>
      <c r="T81" s="1">
        <f>(Table2[[#This Row],[Close Price]]-Table2[[#This Row],[50D EMA]])/Table2[[#This Row],[50D EMA]]</f>
        <v>-3.9056302203251861E-2</v>
      </c>
      <c r="U81" s="1">
        <f>(Table2[[#This Row],[Close Price]]-Table2[[#This Row],[200D EMA]])/Table2[[#This Row],[200D EMA]]</f>
        <v>8.7925390532597056E-2</v>
      </c>
      <c r="V81">
        <v>0.78470112848699902</v>
      </c>
      <c r="W81">
        <v>1536.55</v>
      </c>
      <c r="X81">
        <v>1568</v>
      </c>
      <c r="Y81">
        <v>1536.55</v>
      </c>
      <c r="Z81">
        <v>1595</v>
      </c>
      <c r="AA81">
        <v>1536.55</v>
      </c>
      <c r="AB81">
        <v>1626.35</v>
      </c>
      <c r="AC81" s="1">
        <f>(Table2[[#This Row],[Close Price]]/Table2[[#This Row],[Day Low]])-1</f>
        <v>9.0787803846279491E-3</v>
      </c>
      <c r="AD81" s="1">
        <f>(Table2[[#This Row],[Day High]]/Table2[[#This Row],[Close Price]])-1</f>
        <v>1.1286681715575675E-2</v>
      </c>
      <c r="AE81" s="1">
        <f>(Table2[[#This Row],[Close Price]]/Table2[[#This Row],[Current Week Low]])-1</f>
        <v>9.0787803846279491E-3</v>
      </c>
      <c r="AF81" s="1">
        <f>(Table2[[#This Row],[Current Week High]]/Table2[[#This Row],[Close Price]])-1</f>
        <v>2.8700419219606532E-2</v>
      </c>
      <c r="AG81" s="1">
        <f>(Table2[[#This Row],[Close Price]]/Table2[[#This Row],[Current Month Low]])-1</f>
        <v>9.0787803846279491E-3</v>
      </c>
      <c r="AH81" s="1">
        <f>(Table2[[#This Row],[Current Month High]]/Table2[[#This Row],[Close Price]])-1</f>
        <v>4.8919703321509189E-2</v>
      </c>
      <c r="AI81">
        <v>14.737181554337299</v>
      </c>
      <c r="AJ81">
        <v>65.616321298867703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0.02</v>
      </c>
      <c r="AM81" t="s">
        <v>3160</v>
      </c>
      <c r="AN81">
        <v>-5.29</v>
      </c>
      <c r="AO81" t="s">
        <v>3161</v>
      </c>
      <c r="AP81">
        <v>0.15216987472013599</v>
      </c>
      <c r="AQ81">
        <f>(Table2[[#This Row],[Sharpe Ratio]]-AVERAGE(Table2[Sharpe Ratio]))/_xlfn.STDEV.P(Table2[Sharpe Ratio])</f>
        <v>1.1179415339802858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156</v>
      </c>
      <c r="AT81">
        <f>_xlfn.RANK.AVG(Table2[[#This Row],[6M Return vs Nifty Z-Score]],Table2[6M Return vs Nifty Z-Score])</f>
        <v>213</v>
      </c>
      <c r="AU81">
        <f>_xlfn.RANK.AVG(Table2[[#This Row],[Sharpe Ratio Z-Score]],Table2[Sharpe Ratio Z-Score])</f>
        <v>101</v>
      </c>
      <c r="AV81">
        <f>(Table2[[#This Row],[Rank 1Y]]+Table2[[#This Row],[Rank 6M]]+Table2[[#This Row],[Rank Sharpe]])/3</f>
        <v>156.66666666666666</v>
      </c>
    </row>
    <row r="82" spans="1:48" x14ac:dyDescent="0.3">
      <c r="A82" t="s">
        <v>539</v>
      </c>
      <c r="B82" t="s">
        <v>540</v>
      </c>
      <c r="C82" t="s">
        <v>3119</v>
      </c>
      <c r="D82" t="s">
        <v>242</v>
      </c>
      <c r="E82">
        <v>36007.383683628497</v>
      </c>
      <c r="F82">
        <v>8959.35</v>
      </c>
      <c r="G82">
        <v>38.347036802296998</v>
      </c>
      <c r="H82">
        <f>(Table2[[#This Row],[1Y Return vs Nifty]]-AVERAGE(Table2[1Y Return vs Nifty]))/_xlfn.STDEV.P(Table2[1Y Return vs Nifty])</f>
        <v>0.4831884559565543</v>
      </c>
      <c r="I82">
        <v>-8.4055354334953201</v>
      </c>
      <c r="J82">
        <f>(Table2[[#This Row],[1M Return vs Nifty]]-AVERAGE(Table2[1M Return vs Nifty]))/_xlfn.STDEV.P(Table2[1M Return vs Nifty])</f>
        <v>-0.63479121295107366</v>
      </c>
      <c r="K82">
        <v>4.5004232557552202</v>
      </c>
      <c r="L82">
        <f>(Table2[[#This Row],[6M Return vs Nifty]]-AVERAGE(Table2[6M Return vs Nifty]))/_xlfn.STDEV.P(Table2[6M Return vs Nifty])</f>
        <v>4.5439481188082324E-2</v>
      </c>
      <c r="M82">
        <v>-1.47446309080944</v>
      </c>
      <c r="N82">
        <f>(Table2[[#This Row],[1W Return vs Nifty]]-AVERAGE(Table2[1W Return vs Nifty]))/_xlfn.STDEV.P(Table2[1W Return vs Nifty])</f>
        <v>0.36865335570663132</v>
      </c>
      <c r="O82">
        <v>9379.83</v>
      </c>
      <c r="P82">
        <v>9447.4235879975495</v>
      </c>
      <c r="Q82">
        <v>8169.8694183836797</v>
      </c>
      <c r="R82">
        <v>39.5136176660776</v>
      </c>
      <c r="S82" s="1">
        <f>(Table2[[#This Row],[Close Price]]-Table2[[#This Row],[20D EMA]])/Table2[[#This Row],[20D EMA]]</f>
        <v>-4.4828104560530366E-2</v>
      </c>
      <c r="T82" s="1">
        <f>(Table2[[#This Row],[Close Price]]-Table2[[#This Row],[50D EMA]])/Table2[[#This Row],[50D EMA]]</f>
        <v>-5.1662083683600334E-2</v>
      </c>
      <c r="U82" s="1">
        <f>(Table2[[#This Row],[Close Price]]-Table2[[#This Row],[200D EMA]])/Table2[[#This Row],[200D EMA]]</f>
        <v>9.6633194630975014E-2</v>
      </c>
      <c r="V82">
        <v>0.80963107603316498</v>
      </c>
      <c r="W82">
        <v>8625</v>
      </c>
      <c r="X82">
        <v>9044.7000000000007</v>
      </c>
      <c r="Y82">
        <v>8574.35</v>
      </c>
      <c r="Z82">
        <v>9074.4500000000007</v>
      </c>
      <c r="AA82">
        <v>8574.35</v>
      </c>
      <c r="AB82">
        <v>10263.200000000001</v>
      </c>
      <c r="AC82" s="1">
        <f>(Table2[[#This Row],[Close Price]]/Table2[[#This Row],[Day Low]])-1</f>
        <v>3.8765217391304452E-2</v>
      </c>
      <c r="AD82" s="1">
        <f>(Table2[[#This Row],[Day High]]/Table2[[#This Row],[Close Price]])-1</f>
        <v>9.5263607292939145E-3</v>
      </c>
      <c r="AE82" s="1">
        <f>(Table2[[#This Row],[Close Price]]/Table2[[#This Row],[Current Week Low]])-1</f>
        <v>4.4901362785517263E-2</v>
      </c>
      <c r="AF82" s="1">
        <f>(Table2[[#This Row],[Current Week High]]/Table2[[#This Row],[Close Price]])-1</f>
        <v>1.2846914117653707E-2</v>
      </c>
      <c r="AG82" s="1">
        <f>(Table2[[#This Row],[Close Price]]/Table2[[#This Row],[Current Month Low]])-1</f>
        <v>4.4901362785517263E-2</v>
      </c>
      <c r="AH82" s="1">
        <f>(Table2[[#This Row],[Current Month High]]/Table2[[#This Row],[Close Price]])-1</f>
        <v>0.14552953060210849</v>
      </c>
      <c r="AI82">
        <v>22.7767639393482</v>
      </c>
      <c r="AJ82">
        <v>73.9341875364007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0.1</v>
      </c>
      <c r="AM82" t="s">
        <v>3160</v>
      </c>
      <c r="AN82">
        <v>-6.21</v>
      </c>
      <c r="AO82" t="s">
        <v>3161</v>
      </c>
      <c r="AP82">
        <v>0.272847714938177</v>
      </c>
      <c r="AQ82">
        <f>(Table2[[#This Row],[Sharpe Ratio]]-AVERAGE(Table2[Sharpe Ratio]))/_xlfn.STDEV.P(Table2[Sharpe Ratio])</f>
        <v>2.5462728427591901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175</v>
      </c>
      <c r="AT82">
        <f>_xlfn.RANK.AVG(Table2[[#This Row],[6M Return vs Nifty Z-Score]],Table2[6M Return vs Nifty Z-Score])</f>
        <v>295</v>
      </c>
      <c r="AU82">
        <f>_xlfn.RANK.AVG(Table2[[#This Row],[Sharpe Ratio Z-Score]],Table2[Sharpe Ratio Z-Score])</f>
        <v>2</v>
      </c>
      <c r="AV82">
        <f>(Table2[[#This Row],[Rank 1Y]]+Table2[[#This Row],[Rank 6M]]+Table2[[#This Row],[Rank Sharpe]])/3</f>
        <v>157.33333333333334</v>
      </c>
    </row>
    <row r="83" spans="1:48" x14ac:dyDescent="0.3">
      <c r="A83" t="s">
        <v>911</v>
      </c>
      <c r="B83" t="s">
        <v>912</v>
      </c>
      <c r="C83" t="s">
        <v>3121</v>
      </c>
      <c r="D83" t="s">
        <v>723</v>
      </c>
      <c r="E83">
        <v>16023.685899627601</v>
      </c>
      <c r="F83">
        <v>389.25</v>
      </c>
      <c r="G83">
        <v>21.603783006076</v>
      </c>
      <c r="H83">
        <f>(Table2[[#This Row],[1Y Return vs Nifty]]-AVERAGE(Table2[1Y Return vs Nifty]))/_xlfn.STDEV.P(Table2[1Y Return vs Nifty])</f>
        <v>0.14633269544021998</v>
      </c>
      <c r="I83">
        <v>10.845152629646799</v>
      </c>
      <c r="J83">
        <f>(Table2[[#This Row],[1M Return vs Nifty]]-AVERAGE(Table2[1M Return vs Nifty]))/_xlfn.STDEV.P(Table2[1M Return vs Nifty])</f>
        <v>1.4081909273348694</v>
      </c>
      <c r="K83">
        <v>15.192776036961501</v>
      </c>
      <c r="L83">
        <f>(Table2[[#This Row],[6M Return vs Nifty]]-AVERAGE(Table2[6M Return vs Nifty]))/_xlfn.STDEV.P(Table2[6M Return vs Nifty])</f>
        <v>0.41940317897023166</v>
      </c>
      <c r="M83">
        <v>-4.8964194922238002</v>
      </c>
      <c r="N83">
        <f>(Table2[[#This Row],[1W Return vs Nifty]]-AVERAGE(Table2[1W Return vs Nifty]))/_xlfn.STDEV.P(Table2[1W Return vs Nifty])</f>
        <v>-0.34491599773995663</v>
      </c>
      <c r="O83">
        <v>394.83</v>
      </c>
      <c r="P83">
        <v>389.901841886699</v>
      </c>
      <c r="Q83">
        <v>359.67618655977799</v>
      </c>
      <c r="R83">
        <v>43.609845756561903</v>
      </c>
      <c r="S83" s="1">
        <f>(Table2[[#This Row],[Close Price]]-Table2[[#This Row],[20D EMA]])/Table2[[#This Row],[20D EMA]]</f>
        <v>-1.4132664691132854E-2</v>
      </c>
      <c r="T83" s="1">
        <f>(Table2[[#This Row],[Close Price]]-Table2[[#This Row],[50D EMA]])/Table2[[#This Row],[50D EMA]]</f>
        <v>-1.6718102267606651E-3</v>
      </c>
      <c r="U83" s="1">
        <f>(Table2[[#This Row],[Close Price]]-Table2[[#This Row],[200D EMA]])/Table2[[#This Row],[200D EMA]]</f>
        <v>8.2223440264669448E-2</v>
      </c>
      <c r="V83">
        <v>0.81021511523505196</v>
      </c>
      <c r="W83">
        <v>384.2</v>
      </c>
      <c r="X83">
        <v>396.75</v>
      </c>
      <c r="Y83">
        <v>380.55</v>
      </c>
      <c r="Z83">
        <v>436</v>
      </c>
      <c r="AA83">
        <v>380.55</v>
      </c>
      <c r="AB83">
        <v>436</v>
      </c>
      <c r="AC83" s="1">
        <f>(Table2[[#This Row],[Close Price]]/Table2[[#This Row],[Day Low]])-1</f>
        <v>1.3144195731390029E-2</v>
      </c>
      <c r="AD83" s="1">
        <f>(Table2[[#This Row],[Day High]]/Table2[[#This Row],[Close Price]])-1</f>
        <v>1.9267822736030782E-2</v>
      </c>
      <c r="AE83" s="1">
        <f>(Table2[[#This Row],[Close Price]]/Table2[[#This Row],[Current Week Low]])-1</f>
        <v>2.2861647615293634E-2</v>
      </c>
      <c r="AF83" s="1">
        <f>(Table2[[#This Row],[Current Week High]]/Table2[[#This Row],[Close Price]])-1</f>
        <v>0.12010276172125889</v>
      </c>
      <c r="AG83" s="1">
        <f>(Table2[[#This Row],[Close Price]]/Table2[[#This Row],[Current Month Low]])-1</f>
        <v>2.2861647615293634E-2</v>
      </c>
      <c r="AH83" s="1">
        <f>(Table2[[#This Row],[Current Month High]]/Table2[[#This Row],[Close Price]])-1</f>
        <v>0.12010276172125889</v>
      </c>
      <c r="AI83">
        <v>21.875401412973599</v>
      </c>
      <c r="AJ83">
        <v>51.047729918509901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-0.08</v>
      </c>
      <c r="AM83" t="s">
        <v>3161</v>
      </c>
      <c r="AN83">
        <v>4.6900000000000004</v>
      </c>
      <c r="AO83" t="s">
        <v>3160</v>
      </c>
      <c r="AP83">
        <v>0.21188854545048899</v>
      </c>
      <c r="AQ83">
        <f>(Table2[[#This Row],[Sharpe Ratio]]-AVERAGE(Table2[Sharpe Ratio]))/_xlfn.STDEV.P(Table2[Sharpe Ratio])</f>
        <v>1.8247659763858246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3.4537767803911885</v>
      </c>
      <c r="AS83">
        <f>_xlfn.RANK.AVG(Table2[[#This Row],[1Y Return vs Nifty Z-Score]],Table2[1Y Return vs Nifty Z-Score])</f>
        <v>261</v>
      </c>
      <c r="AT83">
        <f>_xlfn.RANK.AVG(Table2[[#This Row],[6M Return vs Nifty Z-Score]],Table2[6M Return vs Nifty Z-Score])</f>
        <v>192</v>
      </c>
      <c r="AU83">
        <f>_xlfn.RANK.AVG(Table2[[#This Row],[Sharpe Ratio Z-Score]],Table2[Sharpe Ratio Z-Score])</f>
        <v>19</v>
      </c>
      <c r="AV83">
        <f>(Table2[[#This Row],[Rank 1Y]]+Table2[[#This Row],[Rank 6M]]+Table2[[#This Row],[Rank Sharpe]])/3</f>
        <v>157.33333333333334</v>
      </c>
    </row>
    <row r="84" spans="1:48" x14ac:dyDescent="0.3">
      <c r="A84" t="s">
        <v>1537</v>
      </c>
      <c r="B84" t="s">
        <v>1538</v>
      </c>
      <c r="C84" t="s">
        <v>3112</v>
      </c>
      <c r="D84" t="s">
        <v>48</v>
      </c>
      <c r="E84">
        <v>6257.0313215817196</v>
      </c>
      <c r="F84">
        <v>458.1</v>
      </c>
      <c r="G84">
        <v>20.1619060884567</v>
      </c>
      <c r="H84">
        <f>(Table2[[#This Row],[1Y Return vs Nifty]]-AVERAGE(Table2[1Y Return vs Nifty]))/_xlfn.STDEV.P(Table2[1Y Return vs Nifty])</f>
        <v>0.11732372552511171</v>
      </c>
      <c r="I84">
        <v>-10.284794668384899</v>
      </c>
      <c r="J84">
        <f>(Table2[[#This Row],[1M Return vs Nifty]]-AVERAGE(Table2[1M Return vs Nifty]))/_xlfn.STDEV.P(Table2[1M Return vs Nifty])</f>
        <v>-0.83422787938366982</v>
      </c>
      <c r="K84">
        <v>18.396800323516501</v>
      </c>
      <c r="L84">
        <f>(Table2[[#This Row],[6M Return vs Nifty]]-AVERAGE(Table2[6M Return vs Nifty]))/_xlfn.STDEV.P(Table2[6M Return vs Nifty])</f>
        <v>0.53146352663196905</v>
      </c>
      <c r="M84">
        <v>-5.9538228047116499</v>
      </c>
      <c r="N84">
        <f>(Table2[[#This Row],[1W Return vs Nifty]]-AVERAGE(Table2[1W Return vs Nifty]))/_xlfn.STDEV.P(Table2[1W Return vs Nifty])</f>
        <v>-0.56541284501491695</v>
      </c>
      <c r="O84">
        <v>497.17</v>
      </c>
      <c r="P84">
        <v>520.60616059923996</v>
      </c>
      <c r="Q84">
        <v>459.96153670156502</v>
      </c>
      <c r="R84">
        <v>26.115939402229799</v>
      </c>
      <c r="S84" s="1">
        <f>(Table2[[#This Row],[Close Price]]-Table2[[#This Row],[20D EMA]])/Table2[[#This Row],[20D EMA]]</f>
        <v>-7.8584789910895653E-2</v>
      </c>
      <c r="T84" s="1">
        <f>(Table2[[#This Row],[Close Price]]-Table2[[#This Row],[50D EMA]])/Table2[[#This Row],[50D EMA]]</f>
        <v>-0.12006419694936508</v>
      </c>
      <c r="U84" s="1">
        <f>(Table2[[#This Row],[Close Price]]-Table2[[#This Row],[200D EMA]])/Table2[[#This Row],[200D EMA]]</f>
        <v>-4.0471573230107154E-3</v>
      </c>
      <c r="V84">
        <v>0.63578062567532501</v>
      </c>
      <c r="W84">
        <v>453.05</v>
      </c>
      <c r="X84">
        <v>472.15</v>
      </c>
      <c r="Y84">
        <v>453.05</v>
      </c>
      <c r="Z84">
        <v>490.3</v>
      </c>
      <c r="AA84">
        <v>453.05</v>
      </c>
      <c r="AB84">
        <v>507.7</v>
      </c>
      <c r="AC84" s="1">
        <f>(Table2[[#This Row],[Close Price]]/Table2[[#This Row],[Day Low]])-1</f>
        <v>1.11466725526983E-2</v>
      </c>
      <c r="AD84" s="1">
        <f>(Table2[[#This Row],[Day High]]/Table2[[#This Row],[Close Price]])-1</f>
        <v>3.0670159353852755E-2</v>
      </c>
      <c r="AE84" s="1">
        <f>(Table2[[#This Row],[Close Price]]/Table2[[#This Row],[Current Week Low]])-1</f>
        <v>1.11466725526983E-2</v>
      </c>
      <c r="AF84" s="1">
        <f>(Table2[[#This Row],[Current Week High]]/Table2[[#This Row],[Close Price]])-1</f>
        <v>7.0290329622353154E-2</v>
      </c>
      <c r="AG84" s="1">
        <f>(Table2[[#This Row],[Close Price]]/Table2[[#This Row],[Current Month Low]])-1</f>
        <v>1.11466725526983E-2</v>
      </c>
      <c r="AH84" s="1">
        <f>(Table2[[#This Row],[Current Month High]]/Table2[[#This Row],[Close Price]])-1</f>
        <v>0.10827330277232039</v>
      </c>
      <c r="AI84">
        <v>35.123335516262799</v>
      </c>
      <c r="AJ84">
        <v>62.706446457112399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-0.14000000000000001</v>
      </c>
      <c r="AM84" t="s">
        <v>3161</v>
      </c>
      <c r="AN84">
        <v>-6.81</v>
      </c>
      <c r="AO84" t="s">
        <v>3161</v>
      </c>
      <c r="AP84">
        <v>0.185717837160013</v>
      </c>
      <c r="AQ84">
        <f>(Table2[[#This Row],[Sharpe Ratio]]-AVERAGE(Table2[Sharpe Ratio]))/_xlfn.STDEV.P(Table2[Sharpe Ratio])</f>
        <v>1.5150119904289379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270</v>
      </c>
      <c r="AT84">
        <f>_xlfn.RANK.AVG(Table2[[#This Row],[6M Return vs Nifty Z-Score]],Table2[6M Return vs Nifty Z-Score])</f>
        <v>162</v>
      </c>
      <c r="AU84">
        <f>_xlfn.RANK.AVG(Table2[[#This Row],[Sharpe Ratio Z-Score]],Table2[Sharpe Ratio Z-Score])</f>
        <v>43</v>
      </c>
      <c r="AV84">
        <f>(Table2[[#This Row],[Rank 1Y]]+Table2[[#This Row],[Rank 6M]]+Table2[[#This Row],[Rank Sharpe]])/3</f>
        <v>158.33333333333334</v>
      </c>
    </row>
    <row r="85" spans="1:48" x14ac:dyDescent="0.3">
      <c r="A85" t="s">
        <v>1863</v>
      </c>
      <c r="B85" t="s">
        <v>1864</v>
      </c>
      <c r="C85" t="s">
        <v>3115</v>
      </c>
      <c r="D85" t="s">
        <v>211</v>
      </c>
      <c r="E85">
        <v>3933.59499368559</v>
      </c>
      <c r="F85">
        <v>1493.75</v>
      </c>
      <c r="G85">
        <v>44.243515284211803</v>
      </c>
      <c r="H85">
        <f>(Table2[[#This Row],[1Y Return vs Nifty]]-AVERAGE(Table2[1Y Return vs Nifty]))/_xlfn.STDEV.P(Table2[1Y Return vs Nifty])</f>
        <v>0.60181908579517718</v>
      </c>
      <c r="I85">
        <v>-6.3971910143511099</v>
      </c>
      <c r="J85">
        <f>(Table2[[#This Row],[1M Return vs Nifty]]-AVERAGE(Table2[1M Return vs Nifty]))/_xlfn.STDEV.P(Table2[1M Return vs Nifty])</f>
        <v>-0.42165536209749804</v>
      </c>
      <c r="K85">
        <v>22.433101888385099</v>
      </c>
      <c r="L85">
        <f>(Table2[[#This Row],[6M Return vs Nifty]]-AVERAGE(Table2[6M Return vs Nifty]))/_xlfn.STDEV.P(Table2[6M Return vs Nifty])</f>
        <v>0.67263266774141961</v>
      </c>
      <c r="M85">
        <v>-6.3817048570127799</v>
      </c>
      <c r="N85">
        <f>(Table2[[#This Row],[1W Return vs Nifty]]-AVERAGE(Table2[1W Return vs Nifty]))/_xlfn.STDEV.P(Table2[1W Return vs Nifty])</f>
        <v>-0.65463768706308578</v>
      </c>
      <c r="O85">
        <v>1568.59</v>
      </c>
      <c r="P85">
        <v>1571.37174282156</v>
      </c>
      <c r="Q85">
        <v>1374.4131383152801</v>
      </c>
      <c r="R85">
        <v>34.9296912044869</v>
      </c>
      <c r="S85" s="1">
        <f>(Table2[[#This Row],[Close Price]]-Table2[[#This Row],[20D EMA]])/Table2[[#This Row],[20D EMA]]</f>
        <v>-4.7711639115383828E-2</v>
      </c>
      <c r="T85" s="1">
        <f>(Table2[[#This Row],[Close Price]]-Table2[[#This Row],[50D EMA]])/Table2[[#This Row],[50D EMA]]</f>
        <v>-4.9397440915020005E-2</v>
      </c>
      <c r="U85" s="1">
        <f>(Table2[[#This Row],[Close Price]]-Table2[[#This Row],[200D EMA]])/Table2[[#This Row],[200D EMA]]</f>
        <v>8.6827503577999787E-2</v>
      </c>
      <c r="V85">
        <v>0.38779452171461698</v>
      </c>
      <c r="W85">
        <v>1456</v>
      </c>
      <c r="X85">
        <v>1549.9</v>
      </c>
      <c r="Y85">
        <v>1456</v>
      </c>
      <c r="Z85">
        <v>1649</v>
      </c>
      <c r="AA85">
        <v>1456</v>
      </c>
      <c r="AB85">
        <v>1649.75</v>
      </c>
      <c r="AC85" s="1">
        <f>(Table2[[#This Row],[Close Price]]/Table2[[#This Row],[Day Low]])-1</f>
        <v>2.5927197802197766E-2</v>
      </c>
      <c r="AD85" s="1">
        <f>(Table2[[#This Row],[Day High]]/Table2[[#This Row],[Close Price]])-1</f>
        <v>3.7589958158995795E-2</v>
      </c>
      <c r="AE85" s="1">
        <f>(Table2[[#This Row],[Close Price]]/Table2[[#This Row],[Current Week Low]])-1</f>
        <v>2.5927197802197766E-2</v>
      </c>
      <c r="AF85" s="1">
        <f>(Table2[[#This Row],[Current Week High]]/Table2[[#This Row],[Close Price]])-1</f>
        <v>0.10393305439330547</v>
      </c>
      <c r="AG85" s="1">
        <f>(Table2[[#This Row],[Close Price]]/Table2[[#This Row],[Current Month Low]])-1</f>
        <v>2.5927197802197766E-2</v>
      </c>
      <c r="AH85" s="1">
        <f>(Table2[[#This Row],[Current Month High]]/Table2[[#This Row],[Close Price]])-1</f>
        <v>0.1044351464435147</v>
      </c>
      <c r="AI85">
        <v>19.832635983263501</v>
      </c>
      <c r="AJ85">
        <v>65.9722222222222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0.09</v>
      </c>
      <c r="AM85" t="s">
        <v>3160</v>
      </c>
      <c r="AN85">
        <v>0.92</v>
      </c>
      <c r="AO85" t="s">
        <v>3160</v>
      </c>
      <c r="AP85">
        <v>0.11342866966099301</v>
      </c>
      <c r="AQ85">
        <f>(Table2[[#This Row],[Sharpe Ratio]]-AVERAGE(Table2[Sharpe Ratio]))/_xlfn.STDEV.P(Table2[Sharpe Ratio])</f>
        <v>0.65940435742974668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149</v>
      </c>
      <c r="AT85">
        <f>_xlfn.RANK.AVG(Table2[[#This Row],[6M Return vs Nifty Z-Score]],Table2[6M Return vs Nifty Z-Score])</f>
        <v>144</v>
      </c>
      <c r="AU85">
        <f>_xlfn.RANK.AVG(Table2[[#This Row],[Sharpe Ratio Z-Score]],Table2[Sharpe Ratio Z-Score])</f>
        <v>182</v>
      </c>
      <c r="AV85">
        <f>(Table2[[#This Row],[Rank 1Y]]+Table2[[#This Row],[Rank 6M]]+Table2[[#This Row],[Rank Sharpe]])/3</f>
        <v>158.33333333333334</v>
      </c>
    </row>
    <row r="86" spans="1:48" x14ac:dyDescent="0.3">
      <c r="A86" t="s">
        <v>1787</v>
      </c>
      <c r="B86" t="s">
        <v>1788</v>
      </c>
      <c r="C86" t="s">
        <v>3119</v>
      </c>
      <c r="D86" t="s">
        <v>175</v>
      </c>
      <c r="E86">
        <v>4253.7218416591504</v>
      </c>
      <c r="F86">
        <v>3762.35</v>
      </c>
      <c r="G86">
        <v>87.052188920351796</v>
      </c>
      <c r="H86">
        <f>(Table2[[#This Row],[1Y Return vs Nifty]]-AVERAGE(Table2[1Y Return vs Nifty]))/_xlfn.STDEV.P(Table2[1Y Return vs Nifty])</f>
        <v>1.4630822840901347</v>
      </c>
      <c r="I86">
        <v>-17.828234914345199</v>
      </c>
      <c r="J86">
        <f>(Table2[[#This Row],[1M Return vs Nifty]]-AVERAGE(Table2[1M Return vs Nifty]))/_xlfn.STDEV.P(Table2[1M Return vs Nifty])</f>
        <v>-1.6347765999417481</v>
      </c>
      <c r="K86">
        <v>2.89592780357032</v>
      </c>
      <c r="L86">
        <f>(Table2[[#This Row],[6M Return vs Nifty]]-AVERAGE(Table2[6M Return vs Nifty]))/_xlfn.STDEV.P(Table2[6M Return vs Nifty])</f>
        <v>-1.0677546060434456E-2</v>
      </c>
      <c r="M86">
        <v>-19.1265326881826</v>
      </c>
      <c r="N86">
        <f>(Table2[[#This Row],[1W Return vs Nifty]]-AVERAGE(Table2[1W Return vs Nifty]))/_xlfn.STDEV.P(Table2[1W Return vs Nifty])</f>
        <v>-3.3122748654669576</v>
      </c>
      <c r="O86">
        <v>4318.18</v>
      </c>
      <c r="P86">
        <v>4551.23513160927</v>
      </c>
      <c r="Q86">
        <v>4072.1920743501901</v>
      </c>
      <c r="R86">
        <v>27.1286235029579</v>
      </c>
      <c r="S86" s="1">
        <f>(Table2[[#This Row],[Close Price]]-Table2[[#This Row],[20D EMA]])/Table2[[#This Row],[20D EMA]]</f>
        <v>-0.1287185805130866</v>
      </c>
      <c r="T86" s="1">
        <f>(Table2[[#This Row],[Close Price]]-Table2[[#This Row],[50D EMA]])/Table2[[#This Row],[50D EMA]]</f>
        <v>-0.17333429471272524</v>
      </c>
      <c r="U86" s="1">
        <f>(Table2[[#This Row],[Close Price]]-Table2[[#This Row],[200D EMA]])/Table2[[#This Row],[200D EMA]]</f>
        <v>-7.60872936966345E-2</v>
      </c>
      <c r="V86">
        <v>1.6690155147816399</v>
      </c>
      <c r="W86">
        <v>3630</v>
      </c>
      <c r="X86">
        <v>3808.3</v>
      </c>
      <c r="Y86">
        <v>3576.1</v>
      </c>
      <c r="Z86">
        <v>4000</v>
      </c>
      <c r="AA86">
        <v>3576.1</v>
      </c>
      <c r="AB86">
        <v>4816.25</v>
      </c>
      <c r="AC86" s="1">
        <f>(Table2[[#This Row],[Close Price]]/Table2[[#This Row],[Day Low]])-1</f>
        <v>3.6460055096418698E-2</v>
      </c>
      <c r="AD86" s="1">
        <f>(Table2[[#This Row],[Day High]]/Table2[[#This Row],[Close Price]])-1</f>
        <v>1.2213111486172323E-2</v>
      </c>
      <c r="AE86" s="1">
        <f>(Table2[[#This Row],[Close Price]]/Table2[[#This Row],[Current Week Low]])-1</f>
        <v>5.2081876905008206E-2</v>
      </c>
      <c r="AF86" s="1">
        <f>(Table2[[#This Row],[Current Week High]]/Table2[[#This Row],[Close Price]])-1</f>
        <v>6.3165308915970053E-2</v>
      </c>
      <c r="AG86" s="1">
        <f>(Table2[[#This Row],[Close Price]]/Table2[[#This Row],[Current Month Low]])-1</f>
        <v>5.2081876905008206E-2</v>
      </c>
      <c r="AH86" s="1">
        <f>(Table2[[#This Row],[Current Month High]]/Table2[[#This Row],[Close Price]])-1</f>
        <v>0.28011747976663526</v>
      </c>
      <c r="AI86">
        <v>51.2259624968437</v>
      </c>
      <c r="AJ86">
        <v>110.598936467954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-0.22</v>
      </c>
      <c r="AM86" t="s">
        <v>3161</v>
      </c>
      <c r="AN86">
        <v>-16.84</v>
      </c>
      <c r="AO86" t="s">
        <v>3161</v>
      </c>
      <c r="AP86">
        <v>0.15218828237072801</v>
      </c>
      <c r="AQ86">
        <f>(Table2[[#This Row],[Sharpe Ratio]]-AVERAGE(Table2[Sharpe Ratio]))/_xlfn.STDEV.P(Table2[Sharpe Ratio])</f>
        <v>1.1181594051620549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59</v>
      </c>
      <c r="AT86">
        <f>_xlfn.RANK.AVG(Table2[[#This Row],[6M Return vs Nifty Z-Score]],Table2[6M Return vs Nifty Z-Score])</f>
        <v>318</v>
      </c>
      <c r="AU86">
        <f>_xlfn.RANK.AVG(Table2[[#This Row],[Sharpe Ratio Z-Score]],Table2[Sharpe Ratio Z-Score])</f>
        <v>100</v>
      </c>
      <c r="AV86">
        <f>(Table2[[#This Row],[Rank 1Y]]+Table2[[#This Row],[Rank 6M]]+Table2[[#This Row],[Rank Sharpe]])/3</f>
        <v>159</v>
      </c>
    </row>
    <row r="87" spans="1:48" x14ac:dyDescent="0.3">
      <c r="A87" t="s">
        <v>505</v>
      </c>
      <c r="B87" t="s">
        <v>506</v>
      </c>
      <c r="C87" t="s">
        <v>3116</v>
      </c>
      <c r="D87" t="s">
        <v>178</v>
      </c>
      <c r="E87">
        <v>40403.549719413997</v>
      </c>
      <c r="F87">
        <v>219.87</v>
      </c>
      <c r="G87">
        <v>113.247221650147</v>
      </c>
      <c r="H87">
        <f>(Table2[[#This Row],[1Y Return vs Nifty]]-AVERAGE(Table2[1Y Return vs Nifty]))/_xlfn.STDEV.P(Table2[1Y Return vs Nifty])</f>
        <v>1.9900973899554608</v>
      </c>
      <c r="I87">
        <v>3.2502271532077498</v>
      </c>
      <c r="J87">
        <f>(Table2[[#This Row],[1M Return vs Nifty]]-AVERAGE(Table2[1M Return vs Nifty]))/_xlfn.STDEV.P(Table2[1M Return vs Nifty])</f>
        <v>0.60217832901763824</v>
      </c>
      <c r="K87">
        <v>10.108395859866899</v>
      </c>
      <c r="L87">
        <f>(Table2[[#This Row],[6M Return vs Nifty]]-AVERAGE(Table2[6M Return vs Nifty]))/_xlfn.STDEV.P(Table2[6M Return vs Nifty])</f>
        <v>0.24157761981934392</v>
      </c>
      <c r="M87">
        <v>-6.7971917118182299</v>
      </c>
      <c r="N87">
        <f>(Table2[[#This Row],[1W Return vs Nifty]]-AVERAGE(Table2[1W Return vs Nifty]))/_xlfn.STDEV.P(Table2[1W Return vs Nifty])</f>
        <v>-0.74127779920085035</v>
      </c>
      <c r="O87">
        <v>226.48</v>
      </c>
      <c r="P87">
        <v>215.04261612125799</v>
      </c>
      <c r="Q87">
        <v>182.214944153636</v>
      </c>
      <c r="R87">
        <v>35.290948207437303</v>
      </c>
      <c r="S87" s="1">
        <f>(Table2[[#This Row],[Close Price]]-Table2[[#This Row],[20D EMA]])/Table2[[#This Row],[20D EMA]]</f>
        <v>-2.9185800070646351E-2</v>
      </c>
      <c r="T87" s="1">
        <f>(Table2[[#This Row],[Close Price]]-Table2[[#This Row],[50D EMA]])/Table2[[#This Row],[50D EMA]]</f>
        <v>2.244849865488965E-2</v>
      </c>
      <c r="U87" s="1">
        <f>(Table2[[#This Row],[Close Price]]-Table2[[#This Row],[200D EMA]])/Table2[[#This Row],[200D EMA]]</f>
        <v>0.206651852960067</v>
      </c>
      <c r="V87">
        <v>0.91168175000440999</v>
      </c>
      <c r="W87">
        <v>219.05</v>
      </c>
      <c r="X87">
        <v>230.67</v>
      </c>
      <c r="Y87">
        <v>218.6</v>
      </c>
      <c r="Z87">
        <v>238</v>
      </c>
      <c r="AA87">
        <v>218.6</v>
      </c>
      <c r="AB87">
        <v>247.99</v>
      </c>
      <c r="AC87" s="1">
        <f>(Table2[[#This Row],[Close Price]]/Table2[[#This Row],[Day Low]])-1</f>
        <v>3.7434375713307766E-3</v>
      </c>
      <c r="AD87" s="1">
        <f>(Table2[[#This Row],[Day High]]/Table2[[#This Row],[Close Price]])-1</f>
        <v>4.9119934506753893E-2</v>
      </c>
      <c r="AE87" s="1">
        <f>(Table2[[#This Row],[Close Price]]/Table2[[#This Row],[Current Week Low]])-1</f>
        <v>5.8096980786825902E-3</v>
      </c>
      <c r="AF87" s="1">
        <f>(Table2[[#This Row],[Current Week High]]/Table2[[#This Row],[Close Price]])-1</f>
        <v>8.2457815982171168E-2</v>
      </c>
      <c r="AG87" s="1">
        <f>(Table2[[#This Row],[Close Price]]/Table2[[#This Row],[Current Month Low]])-1</f>
        <v>5.8096980786825902E-3</v>
      </c>
      <c r="AH87" s="1">
        <f>(Table2[[#This Row],[Current Month High]]/Table2[[#This Row],[Close Price]])-1</f>
        <v>0.12789375540091874</v>
      </c>
      <c r="AI87">
        <v>12.7893755400918</v>
      </c>
      <c r="AJ87">
        <v>144.02885682574899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0.27</v>
      </c>
      <c r="AM87" t="s">
        <v>3160</v>
      </c>
      <c r="AN87">
        <v>-3.67</v>
      </c>
      <c r="AO87" t="s">
        <v>3161</v>
      </c>
      <c r="AP87">
        <v>0.10304541180372601</v>
      </c>
      <c r="AQ87">
        <f>(Table2[[#This Row],[Sharpe Ratio]]-AVERAGE(Table2[Sharpe Ratio]))/_xlfn.STDEV.P(Table2[Sharpe Ratio])</f>
        <v>0.53650911620018193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2.6290846557917744</v>
      </c>
      <c r="AS87">
        <f>_xlfn.RANK.AVG(Table2[[#This Row],[1Y Return vs Nifty Z-Score]],Table2[1Y Return vs Nifty Z-Score])</f>
        <v>34</v>
      </c>
      <c r="AT87">
        <f>_xlfn.RANK.AVG(Table2[[#This Row],[6M Return vs Nifty Z-Score]],Table2[6M Return vs Nifty Z-Score])</f>
        <v>231</v>
      </c>
      <c r="AU87">
        <f>_xlfn.RANK.AVG(Table2[[#This Row],[Sharpe Ratio Z-Score]],Table2[Sharpe Ratio Z-Score])</f>
        <v>213</v>
      </c>
      <c r="AV87">
        <f>(Table2[[#This Row],[Rank 1Y]]+Table2[[#This Row],[Rank 6M]]+Table2[[#This Row],[Rank Sharpe]])/3</f>
        <v>159.33333333333334</v>
      </c>
    </row>
    <row r="88" spans="1:48" x14ac:dyDescent="0.3">
      <c r="A88" t="s">
        <v>271</v>
      </c>
      <c r="B88" t="s">
        <v>272</v>
      </c>
      <c r="C88" t="s">
        <v>3113</v>
      </c>
      <c r="D88" t="s">
        <v>51</v>
      </c>
      <c r="E88">
        <v>92011.075756775899</v>
      </c>
      <c r="F88">
        <v>2015.85</v>
      </c>
      <c r="G88">
        <v>51.227182809856203</v>
      </c>
      <c r="H88">
        <f>(Table2[[#This Row],[1Y Return vs Nifty]]-AVERAGE(Table2[1Y Return vs Nifty]))/_xlfn.STDEV.P(Table2[1Y Return vs Nifty])</f>
        <v>0.74232275755312038</v>
      </c>
      <c r="I88">
        <v>-3.49719828461761</v>
      </c>
      <c r="J88">
        <f>(Table2[[#This Row],[1M Return vs Nifty]]-AVERAGE(Table2[1M Return vs Nifty]))/_xlfn.STDEV.P(Table2[1M Return vs Nifty])</f>
        <v>-0.11389320136995079</v>
      </c>
      <c r="K88">
        <v>17.067185426636399</v>
      </c>
      <c r="L88">
        <f>(Table2[[#This Row],[6M Return vs Nifty]]-AVERAGE(Table2[6M Return vs Nifty]))/_xlfn.STDEV.P(Table2[6M Return vs Nifty])</f>
        <v>0.48496041233728543</v>
      </c>
      <c r="M88">
        <v>-3.30994560884232</v>
      </c>
      <c r="N88">
        <f>(Table2[[#This Row],[1W Return vs Nifty]]-AVERAGE(Table2[1W Return vs Nifty]))/_xlfn.STDEV.P(Table2[1W Return vs Nifty])</f>
        <v>-1.4093798264674395E-2</v>
      </c>
      <c r="O88">
        <v>2129.73</v>
      </c>
      <c r="P88">
        <v>2135.00103100665</v>
      </c>
      <c r="Q88">
        <v>1847.0226798404599</v>
      </c>
      <c r="R88">
        <v>20.360027125327299</v>
      </c>
      <c r="S88" s="1">
        <f>(Table2[[#This Row],[Close Price]]-Table2[[#This Row],[20D EMA]])/Table2[[#This Row],[20D EMA]]</f>
        <v>-5.3471566818329132E-2</v>
      </c>
      <c r="T88" s="1">
        <f>(Table2[[#This Row],[Close Price]]-Table2[[#This Row],[50D EMA]])/Table2[[#This Row],[50D EMA]]</f>
        <v>-5.5808418486088765E-2</v>
      </c>
      <c r="U88" s="1">
        <f>(Table2[[#This Row],[Close Price]]-Table2[[#This Row],[200D EMA]])/Table2[[#This Row],[200D EMA]]</f>
        <v>9.1405114838179896E-2</v>
      </c>
      <c r="V88">
        <v>1.1219631006234501</v>
      </c>
      <c r="W88">
        <v>2004.65</v>
      </c>
      <c r="X88">
        <v>2053.25</v>
      </c>
      <c r="Y88">
        <v>2004.65</v>
      </c>
      <c r="Z88">
        <v>2142.4499999999998</v>
      </c>
      <c r="AA88">
        <v>2004.65</v>
      </c>
      <c r="AB88">
        <v>2218.85</v>
      </c>
      <c r="AC88" s="1">
        <f>(Table2[[#This Row],[Close Price]]/Table2[[#This Row],[Day Low]])-1</f>
        <v>5.5870102012818279E-3</v>
      </c>
      <c r="AD88" s="1">
        <f>(Table2[[#This Row],[Day High]]/Table2[[#This Row],[Close Price]])-1</f>
        <v>1.8552967730733894E-2</v>
      </c>
      <c r="AE88" s="1">
        <f>(Table2[[#This Row],[Close Price]]/Table2[[#This Row],[Current Week Low]])-1</f>
        <v>5.5870102012818279E-3</v>
      </c>
      <c r="AF88" s="1">
        <f>(Table2[[#This Row],[Current Week High]]/Table2[[#This Row],[Close Price]])-1</f>
        <v>6.2802291837190216E-2</v>
      </c>
      <c r="AG88" s="1">
        <f>(Table2[[#This Row],[Close Price]]/Table2[[#This Row],[Current Month Low]])-1</f>
        <v>5.5870102012818279E-3</v>
      </c>
      <c r="AH88" s="1">
        <f>(Table2[[#This Row],[Current Month High]]/Table2[[#This Row],[Close Price]])-1</f>
        <v>0.10070193714810127</v>
      </c>
      <c r="AI88">
        <v>14.691073244537</v>
      </c>
      <c r="AJ88">
        <v>72.4791443850267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-0.03</v>
      </c>
      <c r="AM88" t="s">
        <v>3161</v>
      </c>
      <c r="AN88">
        <v>-8.6300000000000008</v>
      </c>
      <c r="AO88" t="s">
        <v>3161</v>
      </c>
      <c r="AP88">
        <v>0.11351389636444099</v>
      </c>
      <c r="AQ88">
        <f>(Table2[[#This Row],[Sharpe Ratio]]-AVERAGE(Table2[Sharpe Ratio]))/_xlfn.STDEV.P(Table2[Sharpe Ratio])</f>
        <v>0.660413092493772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127</v>
      </c>
      <c r="AT88">
        <f>_xlfn.RANK.AVG(Table2[[#This Row],[6M Return vs Nifty Z-Score]],Table2[6M Return vs Nifty Z-Score])</f>
        <v>177</v>
      </c>
      <c r="AU88">
        <f>_xlfn.RANK.AVG(Table2[[#This Row],[Sharpe Ratio Z-Score]],Table2[Sharpe Ratio Z-Score])</f>
        <v>180</v>
      </c>
      <c r="AV88">
        <f>(Table2[[#This Row],[Rank 1Y]]+Table2[[#This Row],[Rank 6M]]+Table2[[#This Row],[Rank Sharpe]])/3</f>
        <v>161.33333333333334</v>
      </c>
    </row>
    <row r="89" spans="1:48" x14ac:dyDescent="0.3">
      <c r="A89" t="s">
        <v>218</v>
      </c>
      <c r="B89" t="s">
        <v>219</v>
      </c>
      <c r="C89" t="s">
        <v>3119</v>
      </c>
      <c r="D89" t="s">
        <v>175</v>
      </c>
      <c r="E89">
        <v>106301.844003374</v>
      </c>
      <c r="F89">
        <v>695.1</v>
      </c>
      <c r="G89">
        <v>55.256209341153003</v>
      </c>
      <c r="H89">
        <f>(Table2[[#This Row],[1Y Return vs Nifty]]-AVERAGE(Table2[1Y Return vs Nifty]))/_xlfn.STDEV.P(Table2[1Y Return vs Nifty])</f>
        <v>0.82338231818922536</v>
      </c>
      <c r="I89">
        <v>-12.353246051619999</v>
      </c>
      <c r="J89">
        <f>(Table2[[#This Row],[1M Return vs Nifty]]-AVERAGE(Table2[1M Return vs Nifty]))/_xlfn.STDEV.P(Table2[1M Return vs Nifty])</f>
        <v>-1.053742590761177</v>
      </c>
      <c r="K89">
        <v>2.4374276270188799</v>
      </c>
      <c r="L89">
        <f>(Table2[[#This Row],[6M Return vs Nifty]]-AVERAGE(Table2[6M Return vs Nifty]))/_xlfn.STDEV.P(Table2[6M Return vs Nifty])</f>
        <v>-2.6713532242850793E-2</v>
      </c>
      <c r="M89">
        <v>-2.1432448121506198</v>
      </c>
      <c r="N89">
        <f>(Table2[[#This Row],[1W Return vs Nifty]]-AVERAGE(Table2[1W Return vs Nifty]))/_xlfn.STDEV.P(Table2[1W Return vs Nifty])</f>
        <v>0.22919449518547544</v>
      </c>
      <c r="O89">
        <v>727.29</v>
      </c>
      <c r="P89">
        <v>735.929651059256</v>
      </c>
      <c r="Q89">
        <v>648.82719274078204</v>
      </c>
      <c r="R89">
        <v>35.319909870708798</v>
      </c>
      <c r="S89" s="1">
        <f>(Table2[[#This Row],[Close Price]]-Table2[[#This Row],[20D EMA]])/Table2[[#This Row],[20D EMA]]</f>
        <v>-4.4260198820277936E-2</v>
      </c>
      <c r="T89" s="1">
        <f>(Table2[[#This Row],[Close Price]]-Table2[[#This Row],[50D EMA]])/Table2[[#This Row],[50D EMA]]</f>
        <v>-5.5480372343318499E-2</v>
      </c>
      <c r="U89" s="1">
        <f>(Table2[[#This Row],[Close Price]]-Table2[[#This Row],[200D EMA]])/Table2[[#This Row],[200D EMA]]</f>
        <v>7.1317613960894505E-2</v>
      </c>
      <c r="V89">
        <v>0.62237292904267505</v>
      </c>
      <c r="W89">
        <v>691.75</v>
      </c>
      <c r="X89">
        <v>708</v>
      </c>
      <c r="Y89">
        <v>681.1</v>
      </c>
      <c r="Z89">
        <v>734.4</v>
      </c>
      <c r="AA89">
        <v>681.1</v>
      </c>
      <c r="AB89">
        <v>750</v>
      </c>
      <c r="AC89" s="1">
        <f>(Table2[[#This Row],[Close Price]]/Table2[[#This Row],[Day Low]])-1</f>
        <v>4.8427900252980827E-3</v>
      </c>
      <c r="AD89" s="1">
        <f>(Table2[[#This Row],[Day High]]/Table2[[#This Row],[Close Price]])-1</f>
        <v>1.8558480794130361E-2</v>
      </c>
      <c r="AE89" s="1">
        <f>(Table2[[#This Row],[Close Price]]/Table2[[#This Row],[Current Week Low]])-1</f>
        <v>2.0554984583761593E-2</v>
      </c>
      <c r="AF89" s="1">
        <f>(Table2[[#This Row],[Current Week High]]/Table2[[#This Row],[Close Price]])-1</f>
        <v>5.6538627535606345E-2</v>
      </c>
      <c r="AG89" s="1">
        <f>(Table2[[#This Row],[Close Price]]/Table2[[#This Row],[Current Month Low]])-1</f>
        <v>2.0554984583761593E-2</v>
      </c>
      <c r="AH89" s="1">
        <f>(Table2[[#This Row],[Current Month High]]/Table2[[#This Row],[Close Price]])-1</f>
        <v>7.8981441519205831E-2</v>
      </c>
      <c r="AI89">
        <v>25.838008919579899</v>
      </c>
      <c r="AJ89">
        <v>83.403693931398394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0.08</v>
      </c>
      <c r="AM89" t="s">
        <v>3160</v>
      </c>
      <c r="AN89">
        <v>-3.17</v>
      </c>
      <c r="AO89" t="s">
        <v>3161</v>
      </c>
      <c r="AP89">
        <v>0.188639915075478</v>
      </c>
      <c r="AQ89">
        <f>(Table2[[#This Row],[Sharpe Ratio]]-AVERAGE(Table2[Sharpe Ratio]))/_xlfn.STDEV.P(Table2[Sharpe Ratio])</f>
        <v>1.5495974235607293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119</v>
      </c>
      <c r="AT89">
        <f>_xlfn.RANK.AVG(Table2[[#This Row],[6M Return vs Nifty Z-Score]],Table2[6M Return vs Nifty Z-Score])</f>
        <v>324</v>
      </c>
      <c r="AU89">
        <f>_xlfn.RANK.AVG(Table2[[#This Row],[Sharpe Ratio Z-Score]],Table2[Sharpe Ratio Z-Score])</f>
        <v>42</v>
      </c>
      <c r="AV89">
        <f>(Table2[[#This Row],[Rank 1Y]]+Table2[[#This Row],[Rank 6M]]+Table2[[#This Row],[Rank Sharpe]])/3</f>
        <v>161.66666666666666</v>
      </c>
    </row>
    <row r="90" spans="1:48" x14ac:dyDescent="0.3">
      <c r="A90" t="s">
        <v>254</v>
      </c>
      <c r="B90" t="s">
        <v>255</v>
      </c>
      <c r="C90" t="s">
        <v>3113</v>
      </c>
      <c r="D90" t="s">
        <v>253</v>
      </c>
      <c r="E90">
        <v>97872.933580998404</v>
      </c>
      <c r="F90">
        <v>1006.25</v>
      </c>
      <c r="G90">
        <v>46.915375491423902</v>
      </c>
      <c r="H90">
        <f>(Table2[[#This Row],[1Y Return vs Nifty]]-AVERAGE(Table2[1Y Return vs Nifty]))/_xlfn.STDEV.P(Table2[1Y Return vs Nifty])</f>
        <v>0.65557396002977208</v>
      </c>
      <c r="I90">
        <v>12.593888969969299</v>
      </c>
      <c r="J90">
        <f>(Table2[[#This Row],[1M Return vs Nifty]]-AVERAGE(Table2[1M Return vs Nifty]))/_xlfn.STDEV.P(Table2[1M Return vs Nifty])</f>
        <v>1.5937758321252666</v>
      </c>
      <c r="K90">
        <v>15.390027513229599</v>
      </c>
      <c r="L90">
        <f>(Table2[[#This Row],[6M Return vs Nifty]]-AVERAGE(Table2[6M Return vs Nifty]))/_xlfn.STDEV.P(Table2[6M Return vs Nifty])</f>
        <v>0.4263020246188583</v>
      </c>
      <c r="M90">
        <v>-4.5032384567514097</v>
      </c>
      <c r="N90">
        <f>(Table2[[#This Row],[1W Return vs Nifty]]-AVERAGE(Table2[1W Return vs Nifty]))/_xlfn.STDEV.P(Table2[1W Return vs Nifty])</f>
        <v>-0.26292724500379316</v>
      </c>
      <c r="O90">
        <v>1007.63</v>
      </c>
      <c r="P90">
        <v>973.17049053152903</v>
      </c>
      <c r="Q90">
        <v>867.98598833644201</v>
      </c>
      <c r="R90">
        <v>45.222286226441497</v>
      </c>
      <c r="S90" s="1">
        <f>(Table2[[#This Row],[Close Price]]-Table2[[#This Row],[20D EMA]])/Table2[[#This Row],[20D EMA]]</f>
        <v>-1.3695503309746589E-3</v>
      </c>
      <c r="T90" s="1">
        <f>(Table2[[#This Row],[Close Price]]-Table2[[#This Row],[50D EMA]])/Table2[[#This Row],[50D EMA]]</f>
        <v>3.3991484318850969E-2</v>
      </c>
      <c r="U90" s="1">
        <f>(Table2[[#This Row],[Close Price]]-Table2[[#This Row],[200D EMA]])/Table2[[#This Row],[200D EMA]]</f>
        <v>0.15929290739882909</v>
      </c>
      <c r="V90">
        <v>0.92984302876459801</v>
      </c>
      <c r="W90">
        <v>996.3</v>
      </c>
      <c r="X90">
        <v>1025.4000000000001</v>
      </c>
      <c r="Y90">
        <v>992.9</v>
      </c>
      <c r="Z90">
        <v>1080</v>
      </c>
      <c r="AA90">
        <v>992.9</v>
      </c>
      <c r="AB90">
        <v>1109</v>
      </c>
      <c r="AC90" s="1">
        <f>(Table2[[#This Row],[Close Price]]/Table2[[#This Row],[Day Low]])-1</f>
        <v>9.9869517213690973E-3</v>
      </c>
      <c r="AD90" s="1">
        <f>(Table2[[#This Row],[Day High]]/Table2[[#This Row],[Close Price]])-1</f>
        <v>1.9031055900621263E-2</v>
      </c>
      <c r="AE90" s="1">
        <f>(Table2[[#This Row],[Close Price]]/Table2[[#This Row],[Current Week Low]])-1</f>
        <v>1.3445462785778961E-2</v>
      </c>
      <c r="AF90" s="1">
        <f>(Table2[[#This Row],[Current Week High]]/Table2[[#This Row],[Close Price]])-1</f>
        <v>7.3291925465838403E-2</v>
      </c>
      <c r="AG90" s="1">
        <f>(Table2[[#This Row],[Close Price]]/Table2[[#This Row],[Current Month Low]])-1</f>
        <v>1.3445462785778961E-2</v>
      </c>
      <c r="AH90" s="1">
        <f>(Table2[[#This Row],[Current Month High]]/Table2[[#This Row],[Close Price]])-1</f>
        <v>0.10211180124223596</v>
      </c>
      <c r="AI90">
        <v>11.1055900621118</v>
      </c>
      <c r="AJ90">
        <v>70.521945432977404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0.23</v>
      </c>
      <c r="AM90" t="s">
        <v>3160</v>
      </c>
      <c r="AN90">
        <v>1.18</v>
      </c>
      <c r="AO90" t="s">
        <v>3160</v>
      </c>
      <c r="AP90">
        <v>0.124560271295321</v>
      </c>
      <c r="AQ90">
        <f>(Table2[[#This Row],[Sharpe Ratio]]-AVERAGE(Table2[Sharpe Ratio]))/_xlfn.STDEV.P(Table2[Sharpe Ratio])</f>
        <v>0.79115692362116696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3.2038814953912711</v>
      </c>
      <c r="AS90">
        <f>_xlfn.RANK.AVG(Table2[[#This Row],[1Y Return vs Nifty Z-Score]],Table2[1Y Return vs Nifty Z-Score])</f>
        <v>141</v>
      </c>
      <c r="AT90">
        <f>_xlfn.RANK.AVG(Table2[[#This Row],[6M Return vs Nifty Z-Score]],Table2[6M Return vs Nifty Z-Score])</f>
        <v>190</v>
      </c>
      <c r="AU90">
        <f>_xlfn.RANK.AVG(Table2[[#This Row],[Sharpe Ratio Z-Score]],Table2[Sharpe Ratio Z-Score])</f>
        <v>155</v>
      </c>
      <c r="AV90">
        <f>(Table2[[#This Row],[Rank 1Y]]+Table2[[#This Row],[Rank 6M]]+Table2[[#This Row],[Rank Sharpe]])/3</f>
        <v>162</v>
      </c>
    </row>
    <row r="91" spans="1:48" x14ac:dyDescent="0.3">
      <c r="A91" t="s">
        <v>1673</v>
      </c>
      <c r="B91" t="s">
        <v>1674</v>
      </c>
      <c r="C91" t="s">
        <v>3113</v>
      </c>
      <c r="D91" t="s">
        <v>51</v>
      </c>
      <c r="E91">
        <v>5189.0763214361295</v>
      </c>
      <c r="F91">
        <v>644.4</v>
      </c>
      <c r="G91">
        <v>137.297440602807</v>
      </c>
      <c r="H91">
        <f>(Table2[[#This Row],[1Y Return vs Nifty]]-AVERAGE(Table2[1Y Return vs Nifty]))/_xlfn.STDEV.P(Table2[1Y Return vs Nifty])</f>
        <v>2.4739612132292357</v>
      </c>
      <c r="I91">
        <v>20.5532048341232</v>
      </c>
      <c r="J91">
        <f>(Table2[[#This Row],[1M Return vs Nifty]]-AVERAGE(Table2[1M Return vs Nifty]))/_xlfn.STDEV.P(Table2[1M Return vs Nifty])</f>
        <v>2.4384594146562333</v>
      </c>
      <c r="K91">
        <v>64.175715268032803</v>
      </c>
      <c r="L91">
        <f>(Table2[[#This Row],[6M Return vs Nifty]]-AVERAGE(Table2[6M Return vs Nifty]))/_xlfn.STDEV.P(Table2[6M Return vs Nifty])</f>
        <v>2.1325753364851434</v>
      </c>
      <c r="M91">
        <v>0.38379356183955698</v>
      </c>
      <c r="N91">
        <f>(Table2[[#This Row],[1W Return vs Nifty]]-AVERAGE(Table2[1W Return vs Nifty]))/_xlfn.STDEV.P(Table2[1W Return vs Nifty])</f>
        <v>0.75614952533068214</v>
      </c>
      <c r="O91">
        <v>616.12</v>
      </c>
      <c r="P91">
        <v>584.27936160908996</v>
      </c>
      <c r="Q91">
        <v>466.36843057004802</v>
      </c>
      <c r="R91">
        <v>58.5315582038413</v>
      </c>
      <c r="S91" s="1">
        <f>(Table2[[#This Row],[Close Price]]-Table2[[#This Row],[20D EMA]])/Table2[[#This Row],[20D EMA]]</f>
        <v>4.5900149321560689E-2</v>
      </c>
      <c r="T91" s="1">
        <f>(Table2[[#This Row],[Close Price]]-Table2[[#This Row],[50D EMA]])/Table2[[#This Row],[50D EMA]]</f>
        <v>0.10289707688003794</v>
      </c>
      <c r="U91" s="1">
        <f>(Table2[[#This Row],[Close Price]]-Table2[[#This Row],[200D EMA]])/Table2[[#This Row],[200D EMA]]</f>
        <v>0.38174018171071683</v>
      </c>
      <c r="V91">
        <v>1.0608640820036299</v>
      </c>
      <c r="W91">
        <v>605.15</v>
      </c>
      <c r="X91">
        <v>648.70000000000005</v>
      </c>
      <c r="Y91">
        <v>604.54999999999995</v>
      </c>
      <c r="Z91">
        <v>662.3</v>
      </c>
      <c r="AA91">
        <v>604.54999999999995</v>
      </c>
      <c r="AB91">
        <v>689.85</v>
      </c>
      <c r="AC91" s="1">
        <f>(Table2[[#This Row],[Close Price]]/Table2[[#This Row],[Day Low]])-1</f>
        <v>6.4859952077997107E-2</v>
      </c>
      <c r="AD91" s="1">
        <f>(Table2[[#This Row],[Day High]]/Table2[[#This Row],[Close Price]])-1</f>
        <v>6.6728739913097801E-3</v>
      </c>
      <c r="AE91" s="1">
        <f>(Table2[[#This Row],[Close Price]]/Table2[[#This Row],[Current Week Low]])-1</f>
        <v>6.5916797618063017E-2</v>
      </c>
      <c r="AF91" s="1">
        <f>(Table2[[#This Row],[Current Week High]]/Table2[[#This Row],[Close Price]])-1</f>
        <v>2.7777777777777679E-2</v>
      </c>
      <c r="AG91" s="1">
        <f>(Table2[[#This Row],[Close Price]]/Table2[[#This Row],[Current Month Low]])-1</f>
        <v>6.5916797618063017E-2</v>
      </c>
      <c r="AH91" s="1">
        <f>(Table2[[#This Row],[Current Month High]]/Table2[[#This Row],[Close Price]])-1</f>
        <v>7.0530726256983423E-2</v>
      </c>
      <c r="AI91">
        <v>7.0530726256983396</v>
      </c>
      <c r="AJ91">
        <v>168.72393661384399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0.22</v>
      </c>
      <c r="AM91" t="s">
        <v>3160</v>
      </c>
      <c r="AN91">
        <v>6.81</v>
      </c>
      <c r="AO91" t="s">
        <v>3160</v>
      </c>
      <c r="AP91">
        <v>2.6633207500989999E-2</v>
      </c>
      <c r="AQ91">
        <f>(Table2[[#This Row],[Sharpe Ratio]]-AVERAGE(Table2[Sharpe Ratio]))/_xlfn.STDEV.P(Table2[Sharpe Ratio])</f>
        <v>-0.36789838381150214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7.4332471058897918</v>
      </c>
      <c r="AS91">
        <f>_xlfn.RANK.AVG(Table2[[#This Row],[1Y Return vs Nifty Z-Score]],Table2[1Y Return vs Nifty Z-Score])</f>
        <v>23</v>
      </c>
      <c r="AT91">
        <f>_xlfn.RANK.AVG(Table2[[#This Row],[6M Return vs Nifty Z-Score]],Table2[6M Return vs Nifty Z-Score])</f>
        <v>26</v>
      </c>
      <c r="AU91">
        <f>_xlfn.RANK.AVG(Table2[[#This Row],[Sharpe Ratio Z-Score]],Table2[Sharpe Ratio Z-Score])</f>
        <v>439</v>
      </c>
      <c r="AV91">
        <f>(Table2[[#This Row],[Rank 1Y]]+Table2[[#This Row],[Rank 6M]]+Table2[[#This Row],[Rank Sharpe]])/3</f>
        <v>162.66666666666666</v>
      </c>
    </row>
    <row r="92" spans="1:48" x14ac:dyDescent="0.3">
      <c r="A92" t="s">
        <v>866</v>
      </c>
      <c r="B92" t="s">
        <v>867</v>
      </c>
      <c r="C92" t="s">
        <v>3115</v>
      </c>
      <c r="D92" t="s">
        <v>808</v>
      </c>
      <c r="E92">
        <v>16867.9629392596</v>
      </c>
      <c r="F92">
        <v>932.7</v>
      </c>
      <c r="G92">
        <v>10.1690057603188</v>
      </c>
      <c r="H92">
        <f>(Table2[[#This Row],[1Y Return vs Nifty]]-AVERAGE(Table2[1Y Return vs Nifty]))/_xlfn.STDEV.P(Table2[1Y Return vs Nifty])</f>
        <v>-8.3722384195722352E-2</v>
      </c>
      <c r="I92">
        <v>-5.5112535254170298</v>
      </c>
      <c r="J92">
        <f>(Table2[[#This Row],[1M Return vs Nifty]]-AVERAGE(Table2[1M Return vs Nifty]))/_xlfn.STDEV.P(Table2[1M Return vs Nifty])</f>
        <v>-0.32763511402296358</v>
      </c>
      <c r="K92">
        <v>24.511321221524501</v>
      </c>
      <c r="L92">
        <f>(Table2[[#This Row],[6M Return vs Nifty]]-AVERAGE(Table2[6M Return vs Nifty]))/_xlfn.STDEV.P(Table2[6M Return vs Nifty])</f>
        <v>0.74531812832491195</v>
      </c>
      <c r="M92">
        <v>-1.0508670099293</v>
      </c>
      <c r="N92">
        <f>(Table2[[#This Row],[1W Return vs Nifty]]-AVERAGE(Table2[1W Return vs Nifty]))/_xlfn.STDEV.P(Table2[1W Return vs Nifty])</f>
        <v>0.45698445818099886</v>
      </c>
      <c r="O92">
        <v>944.96</v>
      </c>
      <c r="P92">
        <v>950.154434550475</v>
      </c>
      <c r="Q92">
        <v>849.86813327274501</v>
      </c>
      <c r="R92">
        <v>45.5103780028291</v>
      </c>
      <c r="S92" s="1">
        <f>(Table2[[#This Row],[Close Price]]-Table2[[#This Row],[20D EMA]])/Table2[[#This Row],[20D EMA]]</f>
        <v>-1.2974094141550955E-2</v>
      </c>
      <c r="T92" s="1">
        <f>(Table2[[#This Row],[Close Price]]-Table2[[#This Row],[50D EMA]])/Table2[[#This Row],[50D EMA]]</f>
        <v>-1.8370102707285452E-2</v>
      </c>
      <c r="U92" s="1">
        <f>(Table2[[#This Row],[Close Price]]-Table2[[#This Row],[200D EMA]])/Table2[[#This Row],[200D EMA]]</f>
        <v>9.7464375335828843E-2</v>
      </c>
      <c r="V92">
        <v>0.30339733490168702</v>
      </c>
      <c r="W92">
        <v>923</v>
      </c>
      <c r="X92">
        <v>943.95</v>
      </c>
      <c r="Y92">
        <v>904.75</v>
      </c>
      <c r="Z92">
        <v>981.4</v>
      </c>
      <c r="AA92">
        <v>904.75</v>
      </c>
      <c r="AB92">
        <v>981.4</v>
      </c>
      <c r="AC92" s="1">
        <f>(Table2[[#This Row],[Close Price]]/Table2[[#This Row],[Day Low]])-1</f>
        <v>1.0509209100758365E-2</v>
      </c>
      <c r="AD92" s="1">
        <f>(Table2[[#This Row],[Day High]]/Table2[[#This Row],[Close Price]])-1</f>
        <v>1.2061756191701578E-2</v>
      </c>
      <c r="AE92" s="1">
        <f>(Table2[[#This Row],[Close Price]]/Table2[[#This Row],[Current Week Low]])-1</f>
        <v>3.0892511743575657E-2</v>
      </c>
      <c r="AF92" s="1">
        <f>(Table2[[#This Row],[Current Week High]]/Table2[[#This Row],[Close Price]])-1</f>
        <v>5.2214002358743405E-2</v>
      </c>
      <c r="AG92" s="1">
        <f>(Table2[[#This Row],[Close Price]]/Table2[[#This Row],[Current Month Low]])-1</f>
        <v>3.0892511743575657E-2</v>
      </c>
      <c r="AH92" s="1">
        <f>(Table2[[#This Row],[Current Month High]]/Table2[[#This Row],[Close Price]])-1</f>
        <v>5.2214002358743405E-2</v>
      </c>
      <c r="AI92">
        <v>14.0827704513777</v>
      </c>
      <c r="AJ92">
        <v>54.920687650527299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0.11</v>
      </c>
      <c r="AM92" t="s">
        <v>3160</v>
      </c>
      <c r="AN92">
        <v>5.55</v>
      </c>
      <c r="AO92" t="s">
        <v>3160</v>
      </c>
      <c r="AP92">
        <v>0.19459226047554501</v>
      </c>
      <c r="AQ92">
        <f>(Table2[[#This Row],[Sharpe Ratio]]-AVERAGE(Table2[Sharpe Ratio]))/_xlfn.STDEV.P(Table2[Sharpe Ratio])</f>
        <v>1.6200488111578266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325</v>
      </c>
      <c r="AT92">
        <f>_xlfn.RANK.AVG(Table2[[#This Row],[6M Return vs Nifty Z-Score]],Table2[6M Return vs Nifty Z-Score])</f>
        <v>133</v>
      </c>
      <c r="AU92">
        <f>_xlfn.RANK.AVG(Table2[[#This Row],[Sharpe Ratio Z-Score]],Table2[Sharpe Ratio Z-Score])</f>
        <v>33</v>
      </c>
      <c r="AV92">
        <f>(Table2[[#This Row],[Rank 1Y]]+Table2[[#This Row],[Rank 6M]]+Table2[[#This Row],[Rank Sharpe]])/3</f>
        <v>163.66666666666666</v>
      </c>
    </row>
    <row r="93" spans="1:48" x14ac:dyDescent="0.3">
      <c r="A93" t="s">
        <v>1111</v>
      </c>
      <c r="B93" t="s">
        <v>1112</v>
      </c>
      <c r="C93" t="s">
        <v>3117</v>
      </c>
      <c r="D93" t="s">
        <v>75</v>
      </c>
      <c r="E93">
        <v>11016.517044751899</v>
      </c>
      <c r="F93">
        <v>355.3</v>
      </c>
      <c r="G93">
        <v>45.502982835559898</v>
      </c>
      <c r="H93">
        <f>(Table2[[#This Row],[1Y Return vs Nifty]]-AVERAGE(Table2[1Y Return vs Nifty]))/_xlfn.STDEV.P(Table2[1Y Return vs Nifty])</f>
        <v>0.62715818087302666</v>
      </c>
      <c r="I93">
        <v>4.3487841583690896</v>
      </c>
      <c r="J93">
        <f>(Table2[[#This Row],[1M Return vs Nifty]]-AVERAGE(Table2[1M Return vs Nifty]))/_xlfn.STDEV.P(Table2[1M Return vs Nifty])</f>
        <v>0.71876285494571079</v>
      </c>
      <c r="K93">
        <v>64.407993377682601</v>
      </c>
      <c r="L93">
        <f>(Table2[[#This Row],[6M Return vs Nifty]]-AVERAGE(Table2[6M Return vs Nifty]))/_xlfn.STDEV.P(Table2[6M Return vs Nifty])</f>
        <v>2.1406992342442188</v>
      </c>
      <c r="M93">
        <v>1.2440845486361101</v>
      </c>
      <c r="N93">
        <f>(Table2[[#This Row],[1W Return vs Nifty]]-AVERAGE(Table2[1W Return vs Nifty]))/_xlfn.STDEV.P(Table2[1W Return vs Nifty])</f>
        <v>0.9355431853348295</v>
      </c>
      <c r="O93">
        <v>359.45</v>
      </c>
      <c r="P93">
        <v>357.538102271279</v>
      </c>
      <c r="Q93">
        <v>306.91877506137803</v>
      </c>
      <c r="R93">
        <v>33.852911093329801</v>
      </c>
      <c r="S93" s="1">
        <f>(Table2[[#This Row],[Close Price]]-Table2[[#This Row],[20D EMA]])/Table2[[#This Row],[20D EMA]]</f>
        <v>-1.1545416608707684E-2</v>
      </c>
      <c r="T93" s="1">
        <f>(Table2[[#This Row],[Close Price]]-Table2[[#This Row],[50D EMA]])/Table2[[#This Row],[50D EMA]]</f>
        <v>-6.2597587699362144E-3</v>
      </c>
      <c r="U93" s="1">
        <f>(Table2[[#This Row],[Close Price]]-Table2[[#This Row],[200D EMA]])/Table2[[#This Row],[200D EMA]]</f>
        <v>0.1576352731400894</v>
      </c>
      <c r="V93">
        <v>0.61906779311495896</v>
      </c>
      <c r="W93">
        <v>351.25</v>
      </c>
      <c r="X93">
        <v>356.75</v>
      </c>
      <c r="Y93">
        <v>351.25</v>
      </c>
      <c r="Z93">
        <v>361.65</v>
      </c>
      <c r="AA93">
        <v>351.25</v>
      </c>
      <c r="AB93">
        <v>366</v>
      </c>
      <c r="AC93" s="1">
        <f>(Table2[[#This Row],[Close Price]]/Table2[[#This Row],[Day Low]])-1</f>
        <v>1.1530249110320412E-2</v>
      </c>
      <c r="AD93" s="1">
        <f>(Table2[[#This Row],[Day High]]/Table2[[#This Row],[Close Price]])-1</f>
        <v>4.0810582606247703E-3</v>
      </c>
      <c r="AE93" s="1">
        <f>(Table2[[#This Row],[Close Price]]/Table2[[#This Row],[Current Week Low]])-1</f>
        <v>1.1530249110320412E-2</v>
      </c>
      <c r="AF93" s="1">
        <f>(Table2[[#This Row],[Current Week High]]/Table2[[#This Row],[Close Price]])-1</f>
        <v>1.787222065859817E-2</v>
      </c>
      <c r="AG93" s="1">
        <f>(Table2[[#This Row],[Close Price]]/Table2[[#This Row],[Current Month Low]])-1</f>
        <v>1.1530249110320412E-2</v>
      </c>
      <c r="AH93" s="1">
        <f>(Table2[[#This Row],[Current Month High]]/Table2[[#This Row],[Close Price]])-1</f>
        <v>3.0115395440472703E-2</v>
      </c>
      <c r="AI93">
        <v>8.3591331269349691</v>
      </c>
      <c r="AJ93">
        <v>105.911330049261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0.06</v>
      </c>
      <c r="AM93" t="s">
        <v>3160</v>
      </c>
      <c r="AN93">
        <v>-0.39</v>
      </c>
      <c r="AO93" t="s">
        <v>3161</v>
      </c>
      <c r="AP93">
        <v>6.6042053202217996E-2</v>
      </c>
      <c r="AQ93">
        <f>(Table2[[#This Row],[Sharpe Ratio]]-AVERAGE(Table2[Sharpe Ratio]))/_xlfn.STDEV.P(Table2[Sharpe Ratio])</f>
        <v>9.8540923158178292E-2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4.5207043785559637</v>
      </c>
      <c r="AS93">
        <f>_xlfn.RANK.AVG(Table2[[#This Row],[1Y Return vs Nifty Z-Score]],Table2[1Y Return vs Nifty Z-Score])</f>
        <v>147</v>
      </c>
      <c r="AT93">
        <f>_xlfn.RANK.AVG(Table2[[#This Row],[6M Return vs Nifty Z-Score]],Table2[6M Return vs Nifty Z-Score])</f>
        <v>25</v>
      </c>
      <c r="AU93">
        <f>_xlfn.RANK.AVG(Table2[[#This Row],[Sharpe Ratio Z-Score]],Table2[Sharpe Ratio Z-Score])</f>
        <v>320</v>
      </c>
      <c r="AV93">
        <f>(Table2[[#This Row],[Rank 1Y]]+Table2[[#This Row],[Rank 6M]]+Table2[[#This Row],[Rank Sharpe]])/3</f>
        <v>164</v>
      </c>
    </row>
    <row r="94" spans="1:48" x14ac:dyDescent="0.3">
      <c r="A94" t="s">
        <v>1758</v>
      </c>
      <c r="B94" t="s">
        <v>1759</v>
      </c>
      <c r="C94" t="s">
        <v>3111</v>
      </c>
      <c r="D94" t="s">
        <v>125</v>
      </c>
      <c r="E94">
        <v>4435.6921936943199</v>
      </c>
      <c r="F94">
        <v>477.75</v>
      </c>
      <c r="G94">
        <v>81.534308032968198</v>
      </c>
      <c r="H94">
        <f>(Table2[[#This Row],[1Y Return vs Nifty]]-AVERAGE(Table2[1Y Return vs Nifty]))/_xlfn.STDEV.P(Table2[1Y Return vs Nifty])</f>
        <v>1.3520686193998421</v>
      </c>
      <c r="I94">
        <v>-16.339411400261501</v>
      </c>
      <c r="J94">
        <f>(Table2[[#This Row],[1M Return vs Nifty]]-AVERAGE(Table2[1M Return vs Nifty]))/_xlfn.STDEV.P(Table2[1M Return vs Nifty])</f>
        <v>-1.4767749825795948</v>
      </c>
      <c r="K94">
        <v>27.234184548636001</v>
      </c>
      <c r="L94">
        <f>(Table2[[#This Row],[6M Return vs Nifty]]-AVERAGE(Table2[6M Return vs Nifty]))/_xlfn.STDEV.P(Table2[6M Return vs Nifty])</f>
        <v>0.84054993176407478</v>
      </c>
      <c r="M94">
        <v>-5.0954970190291702</v>
      </c>
      <c r="N94">
        <f>(Table2[[#This Row],[1W Return vs Nifty]]-AVERAGE(Table2[1W Return vs Nifty]))/_xlfn.STDEV.P(Table2[1W Return vs Nifty])</f>
        <v>-0.38642898195844028</v>
      </c>
      <c r="O94">
        <v>527.32000000000005</v>
      </c>
      <c r="P94">
        <v>553.44626925949206</v>
      </c>
      <c r="Q94">
        <v>480.03298083526602</v>
      </c>
      <c r="R94">
        <v>16.955140270464099</v>
      </c>
      <c r="S94" s="1">
        <f>(Table2[[#This Row],[Close Price]]-Table2[[#This Row],[20D EMA]])/Table2[[#This Row],[20D EMA]]</f>
        <v>-9.4003641052871206E-2</v>
      </c>
      <c r="T94" s="1">
        <f>(Table2[[#This Row],[Close Price]]-Table2[[#This Row],[50D EMA]])/Table2[[#This Row],[50D EMA]]</f>
        <v>-0.13677257118522676</v>
      </c>
      <c r="U94" s="1">
        <f>(Table2[[#This Row],[Close Price]]-Table2[[#This Row],[200D EMA]])/Table2[[#This Row],[200D EMA]]</f>
        <v>-4.7558832963801546E-3</v>
      </c>
      <c r="V94">
        <v>0.67106960265497695</v>
      </c>
      <c r="W94">
        <v>475.1</v>
      </c>
      <c r="X94">
        <v>489.85</v>
      </c>
      <c r="Y94">
        <v>474.35</v>
      </c>
      <c r="Z94">
        <v>504.95</v>
      </c>
      <c r="AA94">
        <v>474.35</v>
      </c>
      <c r="AB94">
        <v>534.54999999999995</v>
      </c>
      <c r="AC94" s="1">
        <f>(Table2[[#This Row],[Close Price]]/Table2[[#This Row],[Day Low]])-1</f>
        <v>5.5777731003998632E-3</v>
      </c>
      <c r="AD94" s="1">
        <f>(Table2[[#This Row],[Day High]]/Table2[[#This Row],[Close Price]])-1</f>
        <v>2.5327053898482443E-2</v>
      </c>
      <c r="AE94" s="1">
        <f>(Table2[[#This Row],[Close Price]]/Table2[[#This Row],[Current Week Low]])-1</f>
        <v>7.1677031727626073E-3</v>
      </c>
      <c r="AF94" s="1">
        <f>(Table2[[#This Row],[Current Week High]]/Table2[[#This Row],[Close Price]])-1</f>
        <v>5.693354264782835E-2</v>
      </c>
      <c r="AG94" s="1">
        <f>(Table2[[#This Row],[Close Price]]/Table2[[#This Row],[Current Month Low]])-1</f>
        <v>7.1677031727626073E-3</v>
      </c>
      <c r="AH94" s="1">
        <f>(Table2[[#This Row],[Current Month High]]/Table2[[#This Row],[Close Price]])-1</f>
        <v>0.11889063317634729</v>
      </c>
      <c r="AI94">
        <v>52.244897959183596</v>
      </c>
      <c r="AJ94">
        <v>106.371490280777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-0.03</v>
      </c>
      <c r="AM94" t="s">
        <v>3161</v>
      </c>
      <c r="AN94">
        <v>-6.31</v>
      </c>
      <c r="AO94" t="s">
        <v>3161</v>
      </c>
      <c r="AP94">
        <v>6.7543151852264005E-2</v>
      </c>
      <c r="AQ94">
        <f>(Table2[[#This Row],[Sharpe Ratio]]-AVERAGE(Table2[Sharpe Ratio]))/_xlfn.STDEV.P(Table2[Sharpe Ratio])</f>
        <v>0.11630778238894145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68</v>
      </c>
      <c r="AT94">
        <f>_xlfn.RANK.AVG(Table2[[#This Row],[6M Return vs Nifty Z-Score]],Table2[6M Return vs Nifty Z-Score])</f>
        <v>116</v>
      </c>
      <c r="AU94">
        <f>_xlfn.RANK.AVG(Table2[[#This Row],[Sharpe Ratio Z-Score]],Table2[Sharpe Ratio Z-Score])</f>
        <v>311</v>
      </c>
      <c r="AV94">
        <f>(Table2[[#This Row],[Rank 1Y]]+Table2[[#This Row],[Rank 6M]]+Table2[[#This Row],[Rank Sharpe]])/3</f>
        <v>165</v>
      </c>
    </row>
    <row r="95" spans="1:48" x14ac:dyDescent="0.3">
      <c r="A95" t="s">
        <v>1196</v>
      </c>
      <c r="B95" t="s">
        <v>1197</v>
      </c>
      <c r="C95" t="s">
        <v>3109</v>
      </c>
      <c r="D95" t="s">
        <v>404</v>
      </c>
      <c r="E95">
        <v>9632.9799733666005</v>
      </c>
      <c r="F95">
        <v>104.73</v>
      </c>
      <c r="G95">
        <v>40.2162314576995</v>
      </c>
      <c r="H95">
        <f>(Table2[[#This Row],[1Y Return vs Nifty]]-AVERAGE(Table2[1Y Return vs Nifty]))/_xlfn.STDEV.P(Table2[1Y Return vs Nifty])</f>
        <v>0.520794586453172</v>
      </c>
      <c r="I95">
        <v>-11.5103151950669</v>
      </c>
      <c r="J95">
        <f>(Table2[[#This Row],[1M Return vs Nifty]]-AVERAGE(Table2[1M Return vs Nifty]))/_xlfn.STDEV.P(Table2[1M Return vs Nifty])</f>
        <v>-0.9642864279588157</v>
      </c>
      <c r="K95">
        <v>27.326285444752799</v>
      </c>
      <c r="L95">
        <f>(Table2[[#This Row],[6M Return vs Nifty]]-AVERAGE(Table2[6M Return vs Nifty]))/_xlfn.STDEV.P(Table2[6M Return vs Nifty])</f>
        <v>0.84377114905700079</v>
      </c>
      <c r="M95">
        <v>1.5473927983644999</v>
      </c>
      <c r="N95">
        <f>(Table2[[#This Row],[1W Return vs Nifty]]-AVERAGE(Table2[1W Return vs Nifty]))/_xlfn.STDEV.P(Table2[1W Return vs Nifty])</f>
        <v>0.99879106060414868</v>
      </c>
      <c r="O95">
        <v>110.76</v>
      </c>
      <c r="P95">
        <v>111.481395083368</v>
      </c>
      <c r="Q95">
        <v>90.8770386217723</v>
      </c>
      <c r="R95">
        <v>40.2978520557119</v>
      </c>
      <c r="S95" s="1">
        <f>(Table2[[#This Row],[Close Price]]-Table2[[#This Row],[20D EMA]])/Table2[[#This Row],[20D EMA]]</f>
        <v>-5.4442036836403043E-2</v>
      </c>
      <c r="T95" s="1">
        <f>(Table2[[#This Row],[Close Price]]-Table2[[#This Row],[50D EMA]])/Table2[[#This Row],[50D EMA]]</f>
        <v>-6.0560733728880663E-2</v>
      </c>
      <c r="U95" s="1">
        <f>(Table2[[#This Row],[Close Price]]-Table2[[#This Row],[200D EMA]])/Table2[[#This Row],[200D EMA]]</f>
        <v>0.15243632042064378</v>
      </c>
      <c r="V95">
        <v>0.385255355781569</v>
      </c>
      <c r="W95">
        <v>103.16</v>
      </c>
      <c r="X95">
        <v>109.99</v>
      </c>
      <c r="Y95">
        <v>100.32</v>
      </c>
      <c r="Z95">
        <v>112.83</v>
      </c>
      <c r="AA95">
        <v>100.32</v>
      </c>
      <c r="AB95">
        <v>115.3</v>
      </c>
      <c r="AC95" s="1">
        <f>(Table2[[#This Row],[Close Price]]/Table2[[#This Row],[Day Low]])-1</f>
        <v>1.5219077161690686E-2</v>
      </c>
      <c r="AD95" s="1">
        <f>(Table2[[#This Row],[Day High]]/Table2[[#This Row],[Close Price]])-1</f>
        <v>5.0224386517712105E-2</v>
      </c>
      <c r="AE95" s="1">
        <f>(Table2[[#This Row],[Close Price]]/Table2[[#This Row],[Current Week Low]])-1</f>
        <v>4.3959330143540809E-2</v>
      </c>
      <c r="AF95" s="1">
        <f>(Table2[[#This Row],[Current Week High]]/Table2[[#This Row],[Close Price]])-1</f>
        <v>7.7341735892294317E-2</v>
      </c>
      <c r="AG95" s="1">
        <f>(Table2[[#This Row],[Close Price]]/Table2[[#This Row],[Current Month Low]])-1</f>
        <v>4.3959330143540809E-2</v>
      </c>
      <c r="AH95" s="1">
        <f>(Table2[[#This Row],[Current Month High]]/Table2[[#This Row],[Close Price]])-1</f>
        <v>0.10092619115821622</v>
      </c>
      <c r="AI95">
        <v>38.957318819822397</v>
      </c>
      <c r="AJ95">
        <v>76.283453963979099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-0.08</v>
      </c>
      <c r="AM95" t="s">
        <v>3161</v>
      </c>
      <c r="AN95">
        <v>-7.52</v>
      </c>
      <c r="AO95" t="s">
        <v>3161</v>
      </c>
      <c r="AP95">
        <v>0.101345657735896</v>
      </c>
      <c r="AQ95">
        <f>(Table2[[#This Row],[Sharpe Ratio]]-AVERAGE(Table2[Sharpe Ratio]))/_xlfn.STDEV.P(Table2[Sharpe Ratio])</f>
        <v>0.51639099055325854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167</v>
      </c>
      <c r="AT95">
        <f>_xlfn.RANK.AVG(Table2[[#This Row],[6M Return vs Nifty Z-Score]],Table2[6M Return vs Nifty Z-Score])</f>
        <v>115</v>
      </c>
      <c r="AU95">
        <f>_xlfn.RANK.AVG(Table2[[#This Row],[Sharpe Ratio Z-Score]],Table2[Sharpe Ratio Z-Score])</f>
        <v>216</v>
      </c>
      <c r="AV95">
        <f>(Table2[[#This Row],[Rank 1Y]]+Table2[[#This Row],[Rank 6M]]+Table2[[#This Row],[Rank Sharpe]])/3</f>
        <v>166</v>
      </c>
    </row>
    <row r="96" spans="1:48" x14ac:dyDescent="0.3">
      <c r="A96" t="s">
        <v>724</v>
      </c>
      <c r="B96" t="s">
        <v>725</v>
      </c>
      <c r="C96" t="s">
        <v>3114</v>
      </c>
      <c r="D96" t="s">
        <v>57</v>
      </c>
      <c r="E96">
        <v>23204.543398498801</v>
      </c>
      <c r="F96">
        <v>174.96</v>
      </c>
      <c r="G96">
        <v>70.601100769083203</v>
      </c>
      <c r="H96">
        <f>(Table2[[#This Row],[1Y Return vs Nifty]]-AVERAGE(Table2[1Y Return vs Nifty]))/_xlfn.STDEV.P(Table2[1Y Return vs Nifty])</f>
        <v>1.1321045734274915</v>
      </c>
      <c r="I96">
        <v>-1.0800630942266001</v>
      </c>
      <c r="J96">
        <f>(Table2[[#This Row],[1M Return vs Nifty]]-AVERAGE(Table2[1M Return vs Nifty]))/_xlfn.STDEV.P(Table2[1M Return vs Nifty])</f>
        <v>0.14262563101818793</v>
      </c>
      <c r="K96">
        <v>18.564401243916901</v>
      </c>
      <c r="L96">
        <f>(Table2[[#This Row],[6M Return vs Nifty]]-AVERAGE(Table2[6M Return vs Nifty]))/_xlfn.STDEV.P(Table2[6M Return vs Nifty])</f>
        <v>0.53732534780707941</v>
      </c>
      <c r="M96">
        <v>-2.5698492652976999</v>
      </c>
      <c r="N96">
        <f>(Table2[[#This Row],[1W Return vs Nifty]]-AVERAGE(Table2[1W Return vs Nifty]))/_xlfn.STDEV.P(Table2[1W Return vs Nifty])</f>
        <v>0.14023606670176422</v>
      </c>
      <c r="O96">
        <v>184.08</v>
      </c>
      <c r="P96">
        <v>185.901877955835</v>
      </c>
      <c r="Q96">
        <v>162.54537139453601</v>
      </c>
      <c r="R96">
        <v>31.056938230863398</v>
      </c>
      <c r="S96" s="1">
        <f>(Table2[[#This Row],[Close Price]]-Table2[[#This Row],[20D EMA]])/Table2[[#This Row],[20D EMA]]</f>
        <v>-4.9543676662320749E-2</v>
      </c>
      <c r="T96" s="1">
        <f>(Table2[[#This Row],[Close Price]]-Table2[[#This Row],[50D EMA]])/Table2[[#This Row],[50D EMA]]</f>
        <v>-5.8858350846969255E-2</v>
      </c>
      <c r="U96" s="1">
        <f>(Table2[[#This Row],[Close Price]]-Table2[[#This Row],[200D EMA]])/Table2[[#This Row],[200D EMA]]</f>
        <v>7.6376389551756393E-2</v>
      </c>
      <c r="V96">
        <v>0.437406153788515</v>
      </c>
      <c r="W96">
        <v>174.3</v>
      </c>
      <c r="X96">
        <v>178.79</v>
      </c>
      <c r="Y96">
        <v>174.03</v>
      </c>
      <c r="Z96">
        <v>188.62</v>
      </c>
      <c r="AA96">
        <v>174.03</v>
      </c>
      <c r="AB96">
        <v>192.56</v>
      </c>
      <c r="AC96" s="1">
        <f>(Table2[[#This Row],[Close Price]]/Table2[[#This Row],[Day Low]])-1</f>
        <v>3.7865748709122737E-3</v>
      </c>
      <c r="AD96" s="1">
        <f>(Table2[[#This Row],[Day High]]/Table2[[#This Row],[Close Price]])-1</f>
        <v>2.1890717878372046E-2</v>
      </c>
      <c r="AE96" s="1">
        <f>(Table2[[#This Row],[Close Price]]/Table2[[#This Row],[Current Week Low]])-1</f>
        <v>5.3439062230651313E-3</v>
      </c>
      <c r="AF96" s="1">
        <f>(Table2[[#This Row],[Current Week High]]/Table2[[#This Row],[Close Price]])-1</f>
        <v>7.8074988568815673E-2</v>
      </c>
      <c r="AG96" s="1">
        <f>(Table2[[#This Row],[Close Price]]/Table2[[#This Row],[Current Month Low]])-1</f>
        <v>5.3439062230651313E-3</v>
      </c>
      <c r="AH96" s="1">
        <f>(Table2[[#This Row],[Current Month High]]/Table2[[#This Row],[Close Price]])-1</f>
        <v>0.10059442158207577</v>
      </c>
      <c r="AI96">
        <v>21.450617283950599</v>
      </c>
      <c r="AJ96">
        <v>94.832962138084596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0</v>
      </c>
      <c r="AM96" t="s">
        <v>3162</v>
      </c>
      <c r="AN96">
        <v>-4.04</v>
      </c>
      <c r="AO96" t="s">
        <v>3161</v>
      </c>
      <c r="AP96">
        <v>8.8506135751423007E-2</v>
      </c>
      <c r="AQ96">
        <f>(Table2[[#This Row],[Sharpe Ratio]]-AVERAGE(Table2[Sharpe Ratio]))/_xlfn.STDEV.P(Table2[Sharpe Ratio])</f>
        <v>0.36442364338295197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83</v>
      </c>
      <c r="AT96">
        <f>_xlfn.RANK.AVG(Table2[[#This Row],[6M Return vs Nifty Z-Score]],Table2[6M Return vs Nifty Z-Score])</f>
        <v>161</v>
      </c>
      <c r="AU96">
        <f>_xlfn.RANK.AVG(Table2[[#This Row],[Sharpe Ratio Z-Score]],Table2[Sharpe Ratio Z-Score])</f>
        <v>255</v>
      </c>
      <c r="AV96">
        <f>(Table2[[#This Row],[Rank 1Y]]+Table2[[#This Row],[Rank 6M]]+Table2[[#This Row],[Rank Sharpe]])/3</f>
        <v>166.33333333333334</v>
      </c>
    </row>
    <row r="97" spans="1:48" x14ac:dyDescent="0.3">
      <c r="A97" t="s">
        <v>743</v>
      </c>
      <c r="B97" t="s">
        <v>744</v>
      </c>
      <c r="C97" t="s">
        <v>3113</v>
      </c>
      <c r="D97" t="s">
        <v>253</v>
      </c>
      <c r="E97">
        <v>22423.728894188898</v>
      </c>
      <c r="F97">
        <v>560.1</v>
      </c>
      <c r="G97">
        <v>26.7254693634505</v>
      </c>
      <c r="H97">
        <f>(Table2[[#This Row],[1Y Return vs Nifty]]-AVERAGE(Table2[1Y Return vs Nifty]))/_xlfn.STDEV.P(Table2[1Y Return vs Nifty])</f>
        <v>0.24937536408978195</v>
      </c>
      <c r="I97">
        <v>8.7808419115211294</v>
      </c>
      <c r="J97">
        <f>(Table2[[#This Row],[1M Return vs Nifty]]-AVERAGE(Table2[1M Return vs Nifty]))/_xlfn.STDEV.P(Table2[1M Return vs Nifty])</f>
        <v>1.1891156446593247</v>
      </c>
      <c r="K97">
        <v>37.414405650562898</v>
      </c>
      <c r="L97">
        <f>(Table2[[#This Row],[6M Return vs Nifty]]-AVERAGE(Table2[6M Return vs Nifty]))/_xlfn.STDEV.P(Table2[6M Return vs Nifty])</f>
        <v>1.1966018882808847</v>
      </c>
      <c r="M97">
        <v>2.7369752917946002</v>
      </c>
      <c r="N97">
        <f>(Table2[[#This Row],[1W Return vs Nifty]]-AVERAGE(Table2[1W Return vs Nifty]))/_xlfn.STDEV.P(Table2[1W Return vs Nifty])</f>
        <v>1.2468507992838849</v>
      </c>
      <c r="O97">
        <v>549.9</v>
      </c>
      <c r="P97">
        <v>534.23002942207097</v>
      </c>
      <c r="Q97">
        <v>465.69360962850902</v>
      </c>
      <c r="R97">
        <v>59.426424157219103</v>
      </c>
      <c r="S97" s="1">
        <f>(Table2[[#This Row],[Close Price]]-Table2[[#This Row],[20D EMA]])/Table2[[#This Row],[20D EMA]]</f>
        <v>1.854882705946544E-2</v>
      </c>
      <c r="T97" s="1">
        <f>(Table2[[#This Row],[Close Price]]-Table2[[#This Row],[50D EMA]])/Table2[[#This Row],[50D EMA]]</f>
        <v>4.8424778004177597E-2</v>
      </c>
      <c r="U97" s="1">
        <f>(Table2[[#This Row],[Close Price]]-Table2[[#This Row],[200D EMA]])/Table2[[#This Row],[200D EMA]]</f>
        <v>0.20272210831237394</v>
      </c>
      <c r="V97">
        <v>1.16198875565105</v>
      </c>
      <c r="W97">
        <v>555</v>
      </c>
      <c r="X97">
        <v>566</v>
      </c>
      <c r="Y97">
        <v>545.1</v>
      </c>
      <c r="Z97">
        <v>603.45000000000005</v>
      </c>
      <c r="AA97">
        <v>533.4</v>
      </c>
      <c r="AB97">
        <v>603.45000000000005</v>
      </c>
      <c r="AC97" s="1">
        <f>(Table2[[#This Row],[Close Price]]/Table2[[#This Row],[Day Low]])-1</f>
        <v>9.1891891891893174E-3</v>
      </c>
      <c r="AD97" s="1">
        <f>(Table2[[#This Row],[Day High]]/Table2[[#This Row],[Close Price]])-1</f>
        <v>1.0533833244063429E-2</v>
      </c>
      <c r="AE97" s="1">
        <f>(Table2[[#This Row],[Close Price]]/Table2[[#This Row],[Current Week Low]])-1</f>
        <v>2.7517886626307053E-2</v>
      </c>
      <c r="AF97" s="1">
        <f>(Table2[[#This Row],[Current Week High]]/Table2[[#This Row],[Close Price]])-1</f>
        <v>7.739689341189071E-2</v>
      </c>
      <c r="AG97" s="1">
        <f>(Table2[[#This Row],[Close Price]]/Table2[[#This Row],[Current Month Low]])-1</f>
        <v>5.0056242969628961E-2</v>
      </c>
      <c r="AH97" s="1">
        <f>(Table2[[#This Row],[Current Month High]]/Table2[[#This Row],[Close Price]])-1</f>
        <v>7.739689341189071E-2</v>
      </c>
      <c r="AI97">
        <v>7.7396893411890701</v>
      </c>
      <c r="AJ97">
        <v>60.028571428571396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0.18</v>
      </c>
      <c r="AM97" t="s">
        <v>3160</v>
      </c>
      <c r="AN97">
        <v>6.3</v>
      </c>
      <c r="AO97" t="s">
        <v>3160</v>
      </c>
      <c r="AP97">
        <v>0.107324224515256</v>
      </c>
      <c r="AQ97">
        <f>(Table2[[#This Row],[Sharpe Ratio]]-AVERAGE(Table2[Sharpe Ratio]))/_xlfn.STDEV.P(Table2[Sharpe Ratio])</f>
        <v>0.58715273187342454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4.4690964281873002</v>
      </c>
      <c r="AS97">
        <f>_xlfn.RANK.AVG(Table2[[#This Row],[1Y Return vs Nifty Z-Score]],Table2[1Y Return vs Nifty Z-Score])</f>
        <v>225</v>
      </c>
      <c r="AT97">
        <f>_xlfn.RANK.AVG(Table2[[#This Row],[6M Return vs Nifty Z-Score]],Table2[6M Return vs Nifty Z-Score])</f>
        <v>75</v>
      </c>
      <c r="AU97">
        <f>_xlfn.RANK.AVG(Table2[[#This Row],[Sharpe Ratio Z-Score]],Table2[Sharpe Ratio Z-Score])</f>
        <v>201</v>
      </c>
      <c r="AV97">
        <f>(Table2[[#This Row],[Rank 1Y]]+Table2[[#This Row],[Rank 6M]]+Table2[[#This Row],[Rank Sharpe]])/3</f>
        <v>167</v>
      </c>
    </row>
    <row r="98" spans="1:48" x14ac:dyDescent="0.3">
      <c r="A98" t="s">
        <v>948</v>
      </c>
      <c r="B98" t="s">
        <v>949</v>
      </c>
      <c r="C98" t="s">
        <v>3109</v>
      </c>
      <c r="D98" t="s">
        <v>144</v>
      </c>
      <c r="E98">
        <v>15101.329092677999</v>
      </c>
      <c r="F98">
        <v>57.78</v>
      </c>
      <c r="G98">
        <v>109.62780092845701</v>
      </c>
      <c r="H98">
        <f>(Table2[[#This Row],[1Y Return vs Nifty]]-AVERAGE(Table2[1Y Return vs Nifty]))/_xlfn.STDEV.P(Table2[1Y Return vs Nifty])</f>
        <v>1.9172786454824693</v>
      </c>
      <c r="I98">
        <v>2.1217554750708301</v>
      </c>
      <c r="J98">
        <f>(Table2[[#This Row],[1M Return vs Nifty]]-AVERAGE(Table2[1M Return vs Nifty]))/_xlfn.STDEV.P(Table2[1M Return vs Nifty])</f>
        <v>0.48241910396083082</v>
      </c>
      <c r="K98">
        <v>0.98302821191077305</v>
      </c>
      <c r="L98">
        <f>(Table2[[#This Row],[6M Return vs Nifty]]-AVERAGE(Table2[6M Return vs Nifty]))/_xlfn.STDEV.P(Table2[6M Return vs Nifty])</f>
        <v>-7.7580969415519771E-2</v>
      </c>
      <c r="M98">
        <v>-10.3056614519073</v>
      </c>
      <c r="N98">
        <f>(Table2[[#This Row],[1W Return vs Nifty]]-AVERAGE(Table2[1W Return vs Nifty]))/_xlfn.STDEV.P(Table2[1W Return vs Nifty])</f>
        <v>-1.4728874956269988</v>
      </c>
      <c r="O98">
        <v>60.1</v>
      </c>
      <c r="P98">
        <v>62.393926323540697</v>
      </c>
      <c r="Q98">
        <v>56.967561070636101</v>
      </c>
      <c r="R98">
        <v>42.283856692834703</v>
      </c>
      <c r="S98" s="1">
        <f>(Table2[[#This Row],[Close Price]]-Table2[[#This Row],[20D EMA]])/Table2[[#This Row],[20D EMA]]</f>
        <v>-3.8602329450915143E-2</v>
      </c>
      <c r="T98" s="1">
        <f>(Table2[[#This Row],[Close Price]]-Table2[[#This Row],[50D EMA]])/Table2[[#This Row],[50D EMA]]</f>
        <v>-7.3948324707366606E-2</v>
      </c>
      <c r="U98" s="1">
        <f>(Table2[[#This Row],[Close Price]]-Table2[[#This Row],[200D EMA]])/Table2[[#This Row],[200D EMA]]</f>
        <v>1.4261430787892217E-2</v>
      </c>
      <c r="V98">
        <v>1.0590127865255601</v>
      </c>
      <c r="W98">
        <v>57.1</v>
      </c>
      <c r="X98">
        <v>61.69</v>
      </c>
      <c r="Y98">
        <v>57.1</v>
      </c>
      <c r="Z98">
        <v>67.400000000000006</v>
      </c>
      <c r="AA98">
        <v>55.86</v>
      </c>
      <c r="AB98">
        <v>69.5</v>
      </c>
      <c r="AC98" s="1">
        <f>(Table2[[#This Row],[Close Price]]/Table2[[#This Row],[Day Low]])-1</f>
        <v>1.1908931698774161E-2</v>
      </c>
      <c r="AD98" s="1">
        <f>(Table2[[#This Row],[Day High]]/Table2[[#This Row],[Close Price]])-1</f>
        <v>6.7670474212530252E-2</v>
      </c>
      <c r="AE98" s="1">
        <f>(Table2[[#This Row],[Close Price]]/Table2[[#This Row],[Current Week Low]])-1</f>
        <v>1.1908931698774161E-2</v>
      </c>
      <c r="AF98" s="1">
        <f>(Table2[[#This Row],[Current Week High]]/Table2[[#This Row],[Close Price]])-1</f>
        <v>0.16649359640013861</v>
      </c>
      <c r="AG98" s="1">
        <f>(Table2[[#This Row],[Close Price]]/Table2[[#This Row],[Current Month Low]])-1</f>
        <v>3.4371643394199847E-2</v>
      </c>
      <c r="AH98" s="1">
        <f>(Table2[[#This Row],[Current Month High]]/Table2[[#This Row],[Close Price]])-1</f>
        <v>0.20283835237106262</v>
      </c>
      <c r="AI98">
        <v>58.186223606784303</v>
      </c>
      <c r="AJ98">
        <v>144.83050847457599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-0.24</v>
      </c>
      <c r="AM98" t="s">
        <v>3161</v>
      </c>
      <c r="AN98">
        <v>8.34</v>
      </c>
      <c r="AO98" t="s">
        <v>3160</v>
      </c>
      <c r="AP98">
        <v>0.13701926154444499</v>
      </c>
      <c r="AQ98">
        <f>(Table2[[#This Row],[Sharpe Ratio]]-AVERAGE(Table2[Sharpe Ratio]))/_xlfn.STDEV.P(Table2[Sharpe Ratio])</f>
        <v>0.93862033377535781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38</v>
      </c>
      <c r="AT98">
        <f>_xlfn.RANK.AVG(Table2[[#This Row],[6M Return vs Nifty Z-Score]],Table2[6M Return vs Nifty Z-Score])</f>
        <v>338</v>
      </c>
      <c r="AU98">
        <f>_xlfn.RANK.AVG(Table2[[#This Row],[Sharpe Ratio Z-Score]],Table2[Sharpe Ratio Z-Score])</f>
        <v>125</v>
      </c>
      <c r="AV98">
        <f>(Table2[[#This Row],[Rank 1Y]]+Table2[[#This Row],[Rank 6M]]+Table2[[#This Row],[Rank Sharpe]])/3</f>
        <v>167</v>
      </c>
    </row>
    <row r="99" spans="1:48" x14ac:dyDescent="0.3">
      <c r="A99" t="s">
        <v>958</v>
      </c>
      <c r="B99" t="s">
        <v>959</v>
      </c>
      <c r="C99" t="s">
        <v>3113</v>
      </c>
      <c r="D99" t="s">
        <v>51</v>
      </c>
      <c r="E99">
        <v>14841.5899292823</v>
      </c>
      <c r="F99">
        <v>1951.5</v>
      </c>
      <c r="G99">
        <v>27.581234198231598</v>
      </c>
      <c r="H99">
        <f>(Table2[[#This Row],[1Y Return vs Nifty]]-AVERAGE(Table2[1Y Return vs Nifty]))/_xlfn.STDEV.P(Table2[1Y Return vs Nifty])</f>
        <v>0.2665924067119505</v>
      </c>
      <c r="I99">
        <v>8.2518528945390699</v>
      </c>
      <c r="J99">
        <f>(Table2[[#This Row],[1M Return vs Nifty]]-AVERAGE(Table2[1M Return vs Nifty]))/_xlfn.STDEV.P(Table2[1M Return vs Nifty])</f>
        <v>1.1329766063788733</v>
      </c>
      <c r="K99">
        <v>38.707200541843697</v>
      </c>
      <c r="L99">
        <f>(Table2[[#This Row],[6M Return vs Nifty]]-AVERAGE(Table2[6M Return vs Nifty]))/_xlfn.STDEV.P(Table2[6M Return vs Nifty])</f>
        <v>1.2418172274966841</v>
      </c>
      <c r="M99">
        <v>-4.6626846743083599</v>
      </c>
      <c r="N99">
        <f>(Table2[[#This Row],[1W Return vs Nifty]]-AVERAGE(Table2[1W Return vs Nifty]))/_xlfn.STDEV.P(Table2[1W Return vs Nifty])</f>
        <v>-0.29617604219027721</v>
      </c>
      <c r="O99">
        <v>1971.57</v>
      </c>
      <c r="P99">
        <v>1912.7835927674801</v>
      </c>
      <c r="Q99">
        <v>1616.7874159549999</v>
      </c>
      <c r="R99">
        <v>43.7393527662189</v>
      </c>
      <c r="S99" s="1">
        <f>(Table2[[#This Row],[Close Price]]-Table2[[#This Row],[20D EMA]])/Table2[[#This Row],[20D EMA]]</f>
        <v>-1.0179704499459789E-2</v>
      </c>
      <c r="T99" s="1">
        <f>(Table2[[#This Row],[Close Price]]-Table2[[#This Row],[50D EMA]])/Table2[[#This Row],[50D EMA]]</f>
        <v>2.0240871669389288E-2</v>
      </c>
      <c r="U99" s="1">
        <f>(Table2[[#This Row],[Close Price]]-Table2[[#This Row],[200D EMA]])/Table2[[#This Row],[200D EMA]]</f>
        <v>0.20702324915566769</v>
      </c>
      <c r="V99">
        <v>0.29575714101484502</v>
      </c>
      <c r="W99">
        <v>1914.55</v>
      </c>
      <c r="X99">
        <v>2009</v>
      </c>
      <c r="Y99">
        <v>1914.55</v>
      </c>
      <c r="Z99">
        <v>2070.9499999999998</v>
      </c>
      <c r="AA99">
        <v>1914.55</v>
      </c>
      <c r="AB99">
        <v>2176.75</v>
      </c>
      <c r="AC99" s="1">
        <f>(Table2[[#This Row],[Close Price]]/Table2[[#This Row],[Day Low]])-1</f>
        <v>1.9299574312501733E-2</v>
      </c>
      <c r="AD99" s="1">
        <f>(Table2[[#This Row],[Day High]]/Table2[[#This Row],[Close Price]])-1</f>
        <v>2.9464514476044146E-2</v>
      </c>
      <c r="AE99" s="1">
        <f>(Table2[[#This Row],[Close Price]]/Table2[[#This Row],[Current Week Low]])-1</f>
        <v>1.9299574312501733E-2</v>
      </c>
      <c r="AF99" s="1">
        <f>(Table2[[#This Row],[Current Week High]]/Table2[[#This Row],[Close Price]])-1</f>
        <v>6.1209326159364474E-2</v>
      </c>
      <c r="AG99" s="1">
        <f>(Table2[[#This Row],[Close Price]]/Table2[[#This Row],[Current Month Low]])-1</f>
        <v>1.9299574312501733E-2</v>
      </c>
      <c r="AH99" s="1">
        <f>(Table2[[#This Row],[Current Month High]]/Table2[[#This Row],[Close Price]])-1</f>
        <v>0.11542403279528557</v>
      </c>
      <c r="AI99">
        <v>11.5424032795285</v>
      </c>
      <c r="AJ99">
        <v>65.662139219015202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0.12</v>
      </c>
      <c r="AM99" t="s">
        <v>3160</v>
      </c>
      <c r="AN99">
        <v>4.41</v>
      </c>
      <c r="AO99" t="s">
        <v>3160</v>
      </c>
      <c r="AP99">
        <v>0.105343848160102</v>
      </c>
      <c r="AQ99">
        <f>(Table2[[#This Row],[Sharpe Ratio]]-AVERAGE(Table2[Sharpe Ratio]))/_xlfn.STDEV.P(Table2[Sharpe Ratio])</f>
        <v>0.56371318782688618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2.9089233862241173</v>
      </c>
      <c r="AS99">
        <f>_xlfn.RANK.AVG(Table2[[#This Row],[1Y Return vs Nifty Z-Score]],Table2[1Y Return vs Nifty Z-Score])</f>
        <v>222</v>
      </c>
      <c r="AT99">
        <f>_xlfn.RANK.AVG(Table2[[#This Row],[6M Return vs Nifty Z-Score]],Table2[6M Return vs Nifty Z-Score])</f>
        <v>72</v>
      </c>
      <c r="AU99">
        <f>_xlfn.RANK.AVG(Table2[[#This Row],[Sharpe Ratio Z-Score]],Table2[Sharpe Ratio Z-Score])</f>
        <v>207</v>
      </c>
      <c r="AV99">
        <f>(Table2[[#This Row],[Rank 1Y]]+Table2[[#This Row],[Rank 6M]]+Table2[[#This Row],[Rank Sharpe]])/3</f>
        <v>167</v>
      </c>
    </row>
    <row r="100" spans="1:48" x14ac:dyDescent="0.3">
      <c r="A100" t="s">
        <v>190</v>
      </c>
      <c r="B100" t="s">
        <v>191</v>
      </c>
      <c r="C100" t="s">
        <v>3114</v>
      </c>
      <c r="D100" t="s">
        <v>57</v>
      </c>
      <c r="E100">
        <v>127807.70101585401</v>
      </c>
      <c r="F100">
        <v>732</v>
      </c>
      <c r="G100">
        <v>62.014879734087302</v>
      </c>
      <c r="H100">
        <f>(Table2[[#This Row],[1Y Return vs Nifty]]-AVERAGE(Table2[1Y Return vs Nifty]))/_xlfn.STDEV.P(Table2[1Y Return vs Nifty])</f>
        <v>0.95935929632026062</v>
      </c>
      <c r="I100">
        <v>9.8918989560295092</v>
      </c>
      <c r="J100">
        <f>(Table2[[#This Row],[1M Return vs Nifty]]-AVERAGE(Table2[1M Return vs Nifty]))/_xlfn.STDEV.P(Table2[1M Return vs Nifty])</f>
        <v>1.3070267391264081</v>
      </c>
      <c r="K100">
        <v>16.4798034622792</v>
      </c>
      <c r="L100">
        <f>(Table2[[#This Row],[6M Return vs Nifty]]-AVERAGE(Table2[6M Return vs Nifty]))/_xlfn.STDEV.P(Table2[6M Return vs Nifty])</f>
        <v>0.46441680178716854</v>
      </c>
      <c r="M100">
        <v>4.2804848665898199</v>
      </c>
      <c r="N100">
        <f>(Table2[[#This Row],[1W Return vs Nifty]]-AVERAGE(Table2[1W Return vs Nifty]))/_xlfn.STDEV.P(Table2[1W Return vs Nifty])</f>
        <v>1.5687137922986445</v>
      </c>
      <c r="O100">
        <v>704.57</v>
      </c>
      <c r="P100">
        <v>705.04232993451205</v>
      </c>
      <c r="Q100">
        <v>635.79244650985504</v>
      </c>
      <c r="R100">
        <v>62.237357424922102</v>
      </c>
      <c r="S100" s="1">
        <f>(Table2[[#This Row],[Close Price]]-Table2[[#This Row],[20D EMA]])/Table2[[#This Row],[20D EMA]]</f>
        <v>3.8931546900946599E-2</v>
      </c>
      <c r="T100" s="1">
        <f>(Table2[[#This Row],[Close Price]]-Table2[[#This Row],[50D EMA]])/Table2[[#This Row],[50D EMA]]</f>
        <v>3.823553412458499E-2</v>
      </c>
      <c r="U100" s="1">
        <f>(Table2[[#This Row],[Close Price]]-Table2[[#This Row],[200D EMA]])/Table2[[#This Row],[200D EMA]]</f>
        <v>0.15131911997110162</v>
      </c>
      <c r="V100">
        <v>1.1199018706733499</v>
      </c>
      <c r="W100">
        <v>718.75</v>
      </c>
      <c r="X100">
        <v>748.95</v>
      </c>
      <c r="Y100">
        <v>706.15</v>
      </c>
      <c r="Z100">
        <v>776.9</v>
      </c>
      <c r="AA100">
        <v>652.1</v>
      </c>
      <c r="AB100">
        <v>776.9</v>
      </c>
      <c r="AC100" s="1">
        <f>(Table2[[#This Row],[Close Price]]/Table2[[#This Row],[Day Low]])-1</f>
        <v>1.8434782608695688E-2</v>
      </c>
      <c r="AD100" s="1">
        <f>(Table2[[#This Row],[Day High]]/Table2[[#This Row],[Close Price]])-1</f>
        <v>2.3155737704918078E-2</v>
      </c>
      <c r="AE100" s="1">
        <f>(Table2[[#This Row],[Close Price]]/Table2[[#This Row],[Current Week Low]])-1</f>
        <v>3.6606953196912873E-2</v>
      </c>
      <c r="AF100" s="1">
        <f>(Table2[[#This Row],[Current Week High]]/Table2[[#This Row],[Close Price]])-1</f>
        <v>6.1338797814207702E-2</v>
      </c>
      <c r="AG100" s="1">
        <f>(Table2[[#This Row],[Close Price]]/Table2[[#This Row],[Current Month Low]])-1</f>
        <v>0.12252721975157188</v>
      </c>
      <c r="AH100" s="1">
        <f>(Table2[[#This Row],[Current Month High]]/Table2[[#This Row],[Close Price]])-1</f>
        <v>6.1338797814207702E-2</v>
      </c>
      <c r="AI100">
        <v>9.9590163934426101</v>
      </c>
      <c r="AJ100">
        <v>86.212159755787297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0.16</v>
      </c>
      <c r="AM100" t="s">
        <v>3160</v>
      </c>
      <c r="AN100">
        <v>7.13</v>
      </c>
      <c r="AO100" t="s">
        <v>3160</v>
      </c>
      <c r="AP100">
        <v>9.9305132997556E-2</v>
      </c>
      <c r="AQ100">
        <f>(Table2[[#This Row],[Sharpe Ratio]]-AVERAGE(Table2[Sharpe Ratio]))/_xlfn.STDEV.P(Table2[Sharpe Ratio])</f>
        <v>0.49223953602902365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98</v>
      </c>
      <c r="AT100">
        <f>_xlfn.RANK.AVG(Table2[[#This Row],[6M Return vs Nifty Z-Score]],Table2[6M Return vs Nifty Z-Score])</f>
        <v>182</v>
      </c>
      <c r="AU100">
        <f>_xlfn.RANK.AVG(Table2[[#This Row],[Sharpe Ratio Z-Score]],Table2[Sharpe Ratio Z-Score])</f>
        <v>223</v>
      </c>
      <c r="AV100">
        <f>(Table2[[#This Row],[Rank 1Y]]+Table2[[#This Row],[Rank 6M]]+Table2[[#This Row],[Rank Sharpe]])/3</f>
        <v>167.66666666666666</v>
      </c>
    </row>
    <row r="101" spans="1:48" x14ac:dyDescent="0.3">
      <c r="A101" t="s">
        <v>1423</v>
      </c>
      <c r="B101" t="s">
        <v>1424</v>
      </c>
      <c r="C101" t="s">
        <v>3118</v>
      </c>
      <c r="D101" t="s">
        <v>85</v>
      </c>
      <c r="E101">
        <v>7218.7222260097897</v>
      </c>
      <c r="F101">
        <v>2947.2</v>
      </c>
      <c r="G101">
        <v>25.5157842974067</v>
      </c>
      <c r="H101">
        <f>(Table2[[#This Row],[1Y Return vs Nifty]]-AVERAGE(Table2[1Y Return vs Nifty]))/_xlfn.STDEV.P(Table2[1Y Return vs Nifty])</f>
        <v>0.22503783759302612</v>
      </c>
      <c r="I101">
        <v>1.1305437425359799</v>
      </c>
      <c r="J101">
        <f>(Table2[[#This Row],[1M Return vs Nifty]]-AVERAGE(Table2[1M Return vs Nifty]))/_xlfn.STDEV.P(Table2[1M Return vs Nifty])</f>
        <v>0.37722661109156247</v>
      </c>
      <c r="K101">
        <v>13.324606524895</v>
      </c>
      <c r="L101">
        <f>(Table2[[#This Row],[6M Return vs Nifty]]-AVERAGE(Table2[6M Return vs Nifty]))/_xlfn.STDEV.P(Table2[6M Return vs Nifty])</f>
        <v>0.35406418454009786</v>
      </c>
      <c r="M101">
        <v>2.85672131105889</v>
      </c>
      <c r="N101">
        <f>(Table2[[#This Row],[1W Return vs Nifty]]-AVERAGE(Table2[1W Return vs Nifty]))/_xlfn.STDEV.P(Table2[1W Return vs Nifty])</f>
        <v>1.271821044231747</v>
      </c>
      <c r="O101">
        <v>2928.7</v>
      </c>
      <c r="P101">
        <v>3015.2745648380401</v>
      </c>
      <c r="Q101">
        <v>2756.92022025605</v>
      </c>
      <c r="R101">
        <v>54.289247584587301</v>
      </c>
      <c r="S101" s="1">
        <f>(Table2[[#This Row],[Close Price]]-Table2[[#This Row],[20D EMA]])/Table2[[#This Row],[20D EMA]]</f>
        <v>6.3167958479871623E-3</v>
      </c>
      <c r="T101" s="1">
        <f>(Table2[[#This Row],[Close Price]]-Table2[[#This Row],[50D EMA]])/Table2[[#This Row],[50D EMA]]</f>
        <v>-2.2576572505826432E-2</v>
      </c>
      <c r="U101" s="1">
        <f>(Table2[[#This Row],[Close Price]]-Table2[[#This Row],[200D EMA]])/Table2[[#This Row],[200D EMA]]</f>
        <v>6.9018964838335986E-2</v>
      </c>
      <c r="V101">
        <v>0.54444511501997905</v>
      </c>
      <c r="W101">
        <v>2878.05</v>
      </c>
      <c r="X101">
        <v>2961</v>
      </c>
      <c r="Y101">
        <v>2790</v>
      </c>
      <c r="Z101">
        <v>3039.85</v>
      </c>
      <c r="AA101">
        <v>2784</v>
      </c>
      <c r="AB101">
        <v>3080</v>
      </c>
      <c r="AC101" s="1">
        <f>(Table2[[#This Row],[Close Price]]/Table2[[#This Row],[Day Low]])-1</f>
        <v>2.4026684734455461E-2</v>
      </c>
      <c r="AD101" s="1">
        <f>(Table2[[#This Row],[Day High]]/Table2[[#This Row],[Close Price]])-1</f>
        <v>4.6824104234528541E-3</v>
      </c>
      <c r="AE101" s="1">
        <f>(Table2[[#This Row],[Close Price]]/Table2[[#This Row],[Current Week Low]])-1</f>
        <v>5.6344086021505202E-2</v>
      </c>
      <c r="AF101" s="1">
        <f>(Table2[[#This Row],[Current Week High]]/Table2[[#This Row],[Close Price]])-1</f>
        <v>3.1436617806731793E-2</v>
      </c>
      <c r="AG101" s="1">
        <f>(Table2[[#This Row],[Close Price]]/Table2[[#This Row],[Current Month Low]])-1</f>
        <v>5.862068965517242E-2</v>
      </c>
      <c r="AH101" s="1">
        <f>(Table2[[#This Row],[Current Month High]]/Table2[[#This Row],[Close Price]])-1</f>
        <v>4.50597176981542E-2</v>
      </c>
      <c r="AI101">
        <v>19.6033523344191</v>
      </c>
      <c r="AJ101">
        <v>65.294447560291601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0</v>
      </c>
      <c r="AM101" t="s">
        <v>3162</v>
      </c>
      <c r="AN101">
        <v>7.38</v>
      </c>
      <c r="AO101" t="s">
        <v>3160</v>
      </c>
      <c r="AP101">
        <v>0.17001603401423401</v>
      </c>
      <c r="AQ101">
        <f>(Table2[[#This Row],[Sharpe Ratio]]-AVERAGE(Table2[Sharpe Ratio]))/_xlfn.STDEV.P(Table2[Sharpe Ratio])</f>
        <v>1.3291669587571961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235</v>
      </c>
      <c r="AT101">
        <f>_xlfn.RANK.AVG(Table2[[#This Row],[6M Return vs Nifty Z-Score]],Table2[6M Return vs Nifty Z-Score])</f>
        <v>208</v>
      </c>
      <c r="AU101">
        <f>_xlfn.RANK.AVG(Table2[[#This Row],[Sharpe Ratio Z-Score]],Table2[Sharpe Ratio Z-Score])</f>
        <v>60</v>
      </c>
      <c r="AV101">
        <f>(Table2[[#This Row],[Rank 1Y]]+Table2[[#This Row],[Rank 6M]]+Table2[[#This Row],[Rank Sharpe]])/3</f>
        <v>167.66666666666666</v>
      </c>
    </row>
    <row r="102" spans="1:48" x14ac:dyDescent="0.3">
      <c r="A102" t="s">
        <v>840</v>
      </c>
      <c r="B102" t="s">
        <v>841</v>
      </c>
      <c r="C102" t="s">
        <v>3112</v>
      </c>
      <c r="D102" t="s">
        <v>48</v>
      </c>
      <c r="E102">
        <v>17589.0757526286</v>
      </c>
      <c r="F102">
        <v>280</v>
      </c>
      <c r="G102">
        <v>48.306886663851202</v>
      </c>
      <c r="H102">
        <f>(Table2[[#This Row],[1Y Return vs Nifty]]-AVERAGE(Table2[1Y Return vs Nifty]))/_xlfn.STDEV.P(Table2[1Y Return vs Nifty])</f>
        <v>0.68356962681950739</v>
      </c>
      <c r="I102">
        <v>0.60873388559881603</v>
      </c>
      <c r="J102">
        <f>(Table2[[#This Row],[1M Return vs Nifty]]-AVERAGE(Table2[1M Return vs Nifty]))/_xlfn.STDEV.P(Table2[1M Return vs Nifty])</f>
        <v>0.32184946224103006</v>
      </c>
      <c r="K102">
        <v>5.4583033961335099</v>
      </c>
      <c r="L102">
        <f>(Table2[[#This Row],[6M Return vs Nifty]]-AVERAGE(Table2[6M Return vs Nifty]))/_xlfn.STDEV.P(Table2[6M Return vs Nifty])</f>
        <v>7.8941218986854897E-2</v>
      </c>
      <c r="M102">
        <v>-9.1117147023472693</v>
      </c>
      <c r="N102">
        <f>(Table2[[#This Row],[1W Return vs Nifty]]-AVERAGE(Table2[1W Return vs Nifty]))/_xlfn.STDEV.P(Table2[1W Return vs Nifty])</f>
        <v>-1.2239176929196725</v>
      </c>
      <c r="O102">
        <v>298.2</v>
      </c>
      <c r="P102">
        <v>303.16815178958598</v>
      </c>
      <c r="Q102">
        <v>278.81735163924202</v>
      </c>
      <c r="R102">
        <v>29.319848808342201</v>
      </c>
      <c r="S102" s="1">
        <f>(Table2[[#This Row],[Close Price]]-Table2[[#This Row],[20D EMA]])/Table2[[#This Row],[20D EMA]]</f>
        <v>-6.1032863849765223E-2</v>
      </c>
      <c r="T102" s="1">
        <f>(Table2[[#This Row],[Close Price]]-Table2[[#This Row],[50D EMA]])/Table2[[#This Row],[50D EMA]]</f>
        <v>-7.6420137315960035E-2</v>
      </c>
      <c r="U102" s="1">
        <f>(Table2[[#This Row],[Close Price]]-Table2[[#This Row],[200D EMA]])/Table2[[#This Row],[200D EMA]]</f>
        <v>4.2416598314447551E-3</v>
      </c>
      <c r="V102">
        <v>1.05581020505864</v>
      </c>
      <c r="W102">
        <v>277.35000000000002</v>
      </c>
      <c r="X102">
        <v>284.8</v>
      </c>
      <c r="Y102">
        <v>277.35000000000002</v>
      </c>
      <c r="Z102">
        <v>309.5</v>
      </c>
      <c r="AA102">
        <v>277.35000000000002</v>
      </c>
      <c r="AB102">
        <v>321.89999999999998</v>
      </c>
      <c r="AC102" s="1">
        <f>(Table2[[#This Row],[Close Price]]/Table2[[#This Row],[Day Low]])-1</f>
        <v>9.5547142599603507E-3</v>
      </c>
      <c r="AD102" s="1">
        <f>(Table2[[#This Row],[Day High]]/Table2[[#This Row],[Close Price]])-1</f>
        <v>1.7142857142857126E-2</v>
      </c>
      <c r="AE102" s="1">
        <f>(Table2[[#This Row],[Close Price]]/Table2[[#This Row],[Current Week Low]])-1</f>
        <v>9.5547142599603507E-3</v>
      </c>
      <c r="AF102" s="1">
        <f>(Table2[[#This Row],[Current Week High]]/Table2[[#This Row],[Close Price]])-1</f>
        <v>0.10535714285714293</v>
      </c>
      <c r="AG102" s="1">
        <f>(Table2[[#This Row],[Close Price]]/Table2[[#This Row],[Current Month Low]])-1</f>
        <v>9.5547142599603507E-3</v>
      </c>
      <c r="AH102" s="1">
        <f>(Table2[[#This Row],[Current Month High]]/Table2[[#This Row],[Close Price]])-1</f>
        <v>0.14964285714285697</v>
      </c>
      <c r="AI102">
        <v>30.178571428571399</v>
      </c>
      <c r="AJ102">
        <v>81.053992887164497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-0.04</v>
      </c>
      <c r="AM102" t="s">
        <v>3161</v>
      </c>
      <c r="AN102">
        <v>-4.32</v>
      </c>
      <c r="AO102" t="s">
        <v>3161</v>
      </c>
      <c r="AP102">
        <v>0.15653266533297799</v>
      </c>
      <c r="AQ102">
        <f>(Table2[[#This Row],[Sharpe Ratio]]-AVERAGE(Table2[Sharpe Ratio]))/_xlfn.STDEV.P(Table2[Sharpe Ratio])</f>
        <v>1.169579104015595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135</v>
      </c>
      <c r="AT102">
        <f>_xlfn.RANK.AVG(Table2[[#This Row],[6M Return vs Nifty Z-Score]],Table2[6M Return vs Nifty Z-Score])</f>
        <v>281</v>
      </c>
      <c r="AU102">
        <f>_xlfn.RANK.AVG(Table2[[#This Row],[Sharpe Ratio Z-Score]],Table2[Sharpe Ratio Z-Score])</f>
        <v>88</v>
      </c>
      <c r="AV102">
        <f>(Table2[[#This Row],[Rank 1Y]]+Table2[[#This Row],[Rank 6M]]+Table2[[#This Row],[Rank Sharpe]])/3</f>
        <v>168</v>
      </c>
    </row>
    <row r="103" spans="1:48" x14ac:dyDescent="0.3">
      <c r="A103" t="s">
        <v>1153</v>
      </c>
      <c r="B103" t="s">
        <v>1154</v>
      </c>
      <c r="C103" t="s">
        <v>3114</v>
      </c>
      <c r="D103" t="s">
        <v>224</v>
      </c>
      <c r="E103">
        <v>10245.6881037731</v>
      </c>
      <c r="F103">
        <v>258.8</v>
      </c>
      <c r="G103">
        <v>21.362515817798698</v>
      </c>
      <c r="H103">
        <f>(Table2[[#This Row],[1Y Return vs Nifty]]-AVERAGE(Table2[1Y Return vs Nifty]))/_xlfn.STDEV.P(Table2[1Y Return vs Nifty])</f>
        <v>0.14147866627815045</v>
      </c>
      <c r="I103">
        <v>-5.5943293655530901</v>
      </c>
      <c r="J103">
        <f>(Table2[[#This Row],[1M Return vs Nifty]]-AVERAGE(Table2[1M Return vs Nifty]))/_xlfn.STDEV.P(Table2[1M Return vs Nifty])</f>
        <v>-0.33645154994102183</v>
      </c>
      <c r="K103">
        <v>44.897861451443298</v>
      </c>
      <c r="L103">
        <f>(Table2[[#This Row],[6M Return vs Nifty]]-AVERAGE(Table2[6M Return vs Nifty]))/_xlfn.STDEV.P(Table2[6M Return vs Nifty])</f>
        <v>1.4583348165476591</v>
      </c>
      <c r="M103">
        <v>-4.3521373289928</v>
      </c>
      <c r="N103">
        <f>(Table2[[#This Row],[1W Return vs Nifty]]-AVERAGE(Table2[1W Return vs Nifty]))/_xlfn.STDEV.P(Table2[1W Return vs Nifty])</f>
        <v>-0.23141862204319763</v>
      </c>
      <c r="O103">
        <v>275.81</v>
      </c>
      <c r="P103">
        <v>269.88366228381801</v>
      </c>
      <c r="Q103">
        <v>230.43858564795499</v>
      </c>
      <c r="R103">
        <v>37.502401091697102</v>
      </c>
      <c r="S103" s="1">
        <f>(Table2[[#This Row],[Close Price]]-Table2[[#This Row],[20D EMA]])/Table2[[#This Row],[20D EMA]]</f>
        <v>-6.1672890758130566E-2</v>
      </c>
      <c r="T103" s="1">
        <f>(Table2[[#This Row],[Close Price]]-Table2[[#This Row],[50D EMA]])/Table2[[#This Row],[50D EMA]]</f>
        <v>-4.1068296576478494E-2</v>
      </c>
      <c r="U103" s="1">
        <f>(Table2[[#This Row],[Close Price]]-Table2[[#This Row],[200D EMA]])/Table2[[#This Row],[200D EMA]]</f>
        <v>0.12307580465440471</v>
      </c>
      <c r="V103">
        <v>0.17223275198653701</v>
      </c>
      <c r="W103">
        <v>249</v>
      </c>
      <c r="X103">
        <v>261.8</v>
      </c>
      <c r="Y103">
        <v>249</v>
      </c>
      <c r="Z103">
        <v>275</v>
      </c>
      <c r="AA103">
        <v>249</v>
      </c>
      <c r="AB103">
        <v>308.89999999999998</v>
      </c>
      <c r="AC103" s="1">
        <f>(Table2[[#This Row],[Close Price]]/Table2[[#This Row],[Day Low]])-1</f>
        <v>3.9357429718875458E-2</v>
      </c>
      <c r="AD103" s="1">
        <f>(Table2[[#This Row],[Day High]]/Table2[[#This Row],[Close Price]])-1</f>
        <v>1.1591962905718622E-2</v>
      </c>
      <c r="AE103" s="1">
        <f>(Table2[[#This Row],[Close Price]]/Table2[[#This Row],[Current Week Low]])-1</f>
        <v>3.9357429718875458E-2</v>
      </c>
      <c r="AF103" s="1">
        <f>(Table2[[#This Row],[Current Week High]]/Table2[[#This Row],[Close Price]])-1</f>
        <v>6.259659969088105E-2</v>
      </c>
      <c r="AG103" s="1">
        <f>(Table2[[#This Row],[Close Price]]/Table2[[#This Row],[Current Month Low]])-1</f>
        <v>3.9357429718875458E-2</v>
      </c>
      <c r="AH103" s="1">
        <f>(Table2[[#This Row],[Current Month High]]/Table2[[#This Row],[Close Price]])-1</f>
        <v>0.19358578052550213</v>
      </c>
      <c r="AI103">
        <v>35.625965996908803</v>
      </c>
      <c r="AJ103">
        <v>79.162339910003396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0.42</v>
      </c>
      <c r="AM103" t="s">
        <v>3160</v>
      </c>
      <c r="AN103">
        <v>-5.41</v>
      </c>
      <c r="AO103" t="s">
        <v>3161</v>
      </c>
      <c r="AP103">
        <v>0.111762826162889</v>
      </c>
      <c r="AQ103">
        <f>(Table2[[#This Row],[Sharpe Ratio]]-AVERAGE(Table2[Sharpe Ratio]))/_xlfn.STDEV.P(Table2[Sharpe Ratio])</f>
        <v>0.63968759402423114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1.6716309048658213</v>
      </c>
      <c r="AS103">
        <f>_xlfn.RANK.AVG(Table2[[#This Row],[1Y Return vs Nifty Z-Score]],Table2[1Y Return vs Nifty Z-Score])</f>
        <v>263</v>
      </c>
      <c r="AT103">
        <f>_xlfn.RANK.AVG(Table2[[#This Row],[6M Return vs Nifty Z-Score]],Table2[6M Return vs Nifty Z-Score])</f>
        <v>57</v>
      </c>
      <c r="AU103">
        <f>_xlfn.RANK.AVG(Table2[[#This Row],[Sharpe Ratio Z-Score]],Table2[Sharpe Ratio Z-Score])</f>
        <v>184</v>
      </c>
      <c r="AV103">
        <f>(Table2[[#This Row],[Rank 1Y]]+Table2[[#This Row],[Rank 6M]]+Table2[[#This Row],[Rank Sharpe]])/3</f>
        <v>168</v>
      </c>
    </row>
    <row r="104" spans="1:48" x14ac:dyDescent="0.3">
      <c r="A104" t="s">
        <v>278</v>
      </c>
      <c r="B104" t="s">
        <v>279</v>
      </c>
      <c r="C104" t="s">
        <v>3123</v>
      </c>
      <c r="D104" t="s">
        <v>280</v>
      </c>
      <c r="E104">
        <v>90615.703163058293</v>
      </c>
      <c r="F104">
        <v>10008.549999999999</v>
      </c>
      <c r="G104">
        <v>31.555923187579399</v>
      </c>
      <c r="H104">
        <f>(Table2[[#This Row],[1Y Return vs Nifty]]-AVERAGE(Table2[1Y Return vs Nifty]))/_xlfn.STDEV.P(Table2[1Y Return vs Nifty])</f>
        <v>0.34655875606185077</v>
      </c>
      <c r="I104">
        <v>-4.6114133773228101</v>
      </c>
      <c r="J104">
        <f>(Table2[[#This Row],[1M Return vs Nifty]]-AVERAGE(Table2[1M Return vs Nifty]))/_xlfn.STDEV.P(Table2[1M Return vs Nifty])</f>
        <v>-0.23213944417267304</v>
      </c>
      <c r="K104">
        <v>13.8674188745757</v>
      </c>
      <c r="L104">
        <f>(Table2[[#This Row],[6M Return vs Nifty]]-AVERAGE(Table2[6M Return vs Nifty]))/_xlfn.STDEV.P(Table2[6M Return vs Nifty])</f>
        <v>0.37304897840559831</v>
      </c>
      <c r="M104">
        <v>0.54231995288029899</v>
      </c>
      <c r="N104">
        <f>(Table2[[#This Row],[1W Return vs Nifty]]-AVERAGE(Table2[1W Return vs Nifty]))/_xlfn.STDEV.P(Table2[1W Return vs Nifty])</f>
        <v>0.78920651410833254</v>
      </c>
      <c r="O104">
        <v>10335.209999999999</v>
      </c>
      <c r="P104">
        <v>10611.5536904443</v>
      </c>
      <c r="Q104">
        <v>9544.3787694870407</v>
      </c>
      <c r="R104">
        <v>42.550266887735702</v>
      </c>
      <c r="S104" s="1">
        <f>(Table2[[#This Row],[Close Price]]-Table2[[#This Row],[20D EMA]])/Table2[[#This Row],[20D EMA]]</f>
        <v>-3.160651791303707E-2</v>
      </c>
      <c r="T104" s="1">
        <f>(Table2[[#This Row],[Close Price]]-Table2[[#This Row],[50D EMA]])/Table2[[#This Row],[50D EMA]]</f>
        <v>-5.682520279639211E-2</v>
      </c>
      <c r="U104" s="1">
        <f>(Table2[[#This Row],[Close Price]]-Table2[[#This Row],[200D EMA]])/Table2[[#This Row],[200D EMA]]</f>
        <v>4.8632943193421201E-2</v>
      </c>
      <c r="V104">
        <v>1.0608923943238799</v>
      </c>
      <c r="W104">
        <v>9735</v>
      </c>
      <c r="X104">
        <v>10132</v>
      </c>
      <c r="Y104">
        <v>9630.5499999999993</v>
      </c>
      <c r="Z104">
        <v>10350</v>
      </c>
      <c r="AA104">
        <v>9630.5499999999993</v>
      </c>
      <c r="AB104">
        <v>10533.6</v>
      </c>
      <c r="AC104" s="1">
        <f>(Table2[[#This Row],[Close Price]]/Table2[[#This Row],[Day Low]])-1</f>
        <v>2.8099640472521781E-2</v>
      </c>
      <c r="AD104" s="1">
        <f>(Table2[[#This Row],[Day High]]/Table2[[#This Row],[Close Price]])-1</f>
        <v>1.2334454041794229E-2</v>
      </c>
      <c r="AE104" s="1">
        <f>(Table2[[#This Row],[Close Price]]/Table2[[#This Row],[Current Week Low]])-1</f>
        <v>3.9250094750559406E-2</v>
      </c>
      <c r="AF104" s="1">
        <f>(Table2[[#This Row],[Current Week High]]/Table2[[#This Row],[Close Price]])-1</f>
        <v>3.4115830964525307E-2</v>
      </c>
      <c r="AG104" s="1">
        <f>(Table2[[#This Row],[Close Price]]/Table2[[#This Row],[Current Month Low]])-1</f>
        <v>3.9250094750559406E-2</v>
      </c>
      <c r="AH104" s="1">
        <f>(Table2[[#This Row],[Current Month High]]/Table2[[#This Row],[Close Price]])-1</f>
        <v>5.246014657467879E-2</v>
      </c>
      <c r="AI104">
        <v>32.866399228659503</v>
      </c>
      <c r="AJ104">
        <v>69.368035401524594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0.08</v>
      </c>
      <c r="AM104" t="s">
        <v>3160</v>
      </c>
      <c r="AN104">
        <v>-3.19</v>
      </c>
      <c r="AO104" t="s">
        <v>3161</v>
      </c>
      <c r="AP104">
        <v>0.14881974279481</v>
      </c>
      <c r="AQ104">
        <f>(Table2[[#This Row],[Sharpe Ratio]]-AVERAGE(Table2[Sharpe Ratio]))/_xlfn.STDEV.P(Table2[Sharpe Ratio])</f>
        <v>1.0782896947624383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200</v>
      </c>
      <c r="AT104">
        <f>_xlfn.RANK.AVG(Table2[[#This Row],[6M Return vs Nifty Z-Score]],Table2[6M Return vs Nifty Z-Score])</f>
        <v>202</v>
      </c>
      <c r="AU104">
        <f>_xlfn.RANK.AVG(Table2[[#This Row],[Sharpe Ratio Z-Score]],Table2[Sharpe Ratio Z-Score])</f>
        <v>106</v>
      </c>
      <c r="AV104">
        <f>(Table2[[#This Row],[Rank 1Y]]+Table2[[#This Row],[Rank 6M]]+Table2[[#This Row],[Rank Sharpe]])/3</f>
        <v>169.33333333333334</v>
      </c>
    </row>
    <row r="105" spans="1:48" x14ac:dyDescent="0.3">
      <c r="A105" t="s">
        <v>1241</v>
      </c>
      <c r="B105" t="s">
        <v>1242</v>
      </c>
      <c r="C105" t="s">
        <v>3115</v>
      </c>
      <c r="D105" t="s">
        <v>211</v>
      </c>
      <c r="E105">
        <v>9181.7793775579594</v>
      </c>
      <c r="F105">
        <v>1486.85</v>
      </c>
      <c r="G105">
        <v>55.1153095032995</v>
      </c>
      <c r="H105">
        <f>(Table2[[#This Row],[1Y Return vs Nifty]]-AVERAGE(Table2[1Y Return vs Nifty]))/_xlfn.STDEV.P(Table2[1Y Return vs Nifty])</f>
        <v>0.82054756918437655</v>
      </c>
      <c r="I105">
        <v>0.48272802412006199</v>
      </c>
      <c r="J105">
        <f>(Table2[[#This Row],[1M Return vs Nifty]]-AVERAGE(Table2[1M Return vs Nifty]))/_xlfn.STDEV.P(Table2[1M Return vs Nifty])</f>
        <v>0.30847707140865682</v>
      </c>
      <c r="K105">
        <v>38.956803581125001</v>
      </c>
      <c r="L105">
        <f>(Table2[[#This Row],[6M Return vs Nifty]]-AVERAGE(Table2[6M Return vs Nifty]))/_xlfn.STDEV.P(Table2[6M Return vs Nifty])</f>
        <v>1.2505470624972057</v>
      </c>
      <c r="M105">
        <v>-2.60464690456369</v>
      </c>
      <c r="N105">
        <f>(Table2[[#This Row],[1W Return vs Nifty]]-AVERAGE(Table2[1W Return vs Nifty]))/_xlfn.STDEV.P(Table2[1W Return vs Nifty])</f>
        <v>0.13297982902958427</v>
      </c>
      <c r="O105">
        <v>1527.17</v>
      </c>
      <c r="P105">
        <v>1526.05292594303</v>
      </c>
      <c r="Q105">
        <v>1315.4672946631999</v>
      </c>
      <c r="R105">
        <v>41.4484184511292</v>
      </c>
      <c r="S105" s="1">
        <f>(Table2[[#This Row],[Close Price]]-Table2[[#This Row],[20D EMA]])/Table2[[#This Row],[20D EMA]]</f>
        <v>-2.640177583373178E-2</v>
      </c>
      <c r="T105" s="1">
        <f>(Table2[[#This Row],[Close Price]]-Table2[[#This Row],[50D EMA]])/Table2[[#This Row],[50D EMA]]</f>
        <v>-2.5689099818608521E-2</v>
      </c>
      <c r="U105" s="1">
        <f>(Table2[[#This Row],[Close Price]]-Table2[[#This Row],[200D EMA]])/Table2[[#This Row],[200D EMA]]</f>
        <v>0.13028275657790428</v>
      </c>
      <c r="V105">
        <v>0.65458507203726501</v>
      </c>
      <c r="W105">
        <v>1432.2</v>
      </c>
      <c r="X105">
        <v>1543.85</v>
      </c>
      <c r="Y105">
        <v>1430.45</v>
      </c>
      <c r="Z105">
        <v>1549.9</v>
      </c>
      <c r="AA105">
        <v>1430.45</v>
      </c>
      <c r="AB105">
        <v>1606.55</v>
      </c>
      <c r="AC105" s="1">
        <f>(Table2[[#This Row],[Close Price]]/Table2[[#This Row],[Day Low]])-1</f>
        <v>3.8158078480658997E-2</v>
      </c>
      <c r="AD105" s="1">
        <f>(Table2[[#This Row],[Day High]]/Table2[[#This Row],[Close Price]])-1</f>
        <v>3.8336079631435593E-2</v>
      </c>
      <c r="AE105" s="1">
        <f>(Table2[[#This Row],[Close Price]]/Table2[[#This Row],[Current Week Low]])-1</f>
        <v>3.9428151980146042E-2</v>
      </c>
      <c r="AF105" s="1">
        <f>(Table2[[#This Row],[Current Week High]]/Table2[[#This Row],[Close Price]])-1</f>
        <v>4.2405084574772323E-2</v>
      </c>
      <c r="AG105" s="1">
        <f>(Table2[[#This Row],[Close Price]]/Table2[[#This Row],[Current Month Low]])-1</f>
        <v>3.9428151980146042E-2</v>
      </c>
      <c r="AH105" s="1">
        <f>(Table2[[#This Row],[Current Month High]]/Table2[[#This Row],[Close Price]])-1</f>
        <v>8.0505767226014768E-2</v>
      </c>
      <c r="AI105">
        <v>18.256717220970501</v>
      </c>
      <c r="AJ105">
        <v>81.212675198049894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0.11</v>
      </c>
      <c r="AM105" t="s">
        <v>3160</v>
      </c>
      <c r="AN105">
        <v>1.42</v>
      </c>
      <c r="AO105" t="s">
        <v>3160</v>
      </c>
      <c r="AP105">
        <v>6.6185340781600002E-2</v>
      </c>
      <c r="AQ105">
        <f>(Table2[[#This Row],[Sharpe Ratio]]-AVERAGE(Table2[Sharpe Ratio]))/_xlfn.STDEV.P(Table2[Sharpe Ratio])</f>
        <v>0.10023686116486352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2.6127883932846867</v>
      </c>
      <c r="AS105">
        <f>_xlfn.RANK.AVG(Table2[[#This Row],[1Y Return vs Nifty Z-Score]],Table2[1Y Return vs Nifty Z-Score])</f>
        <v>120</v>
      </c>
      <c r="AT105">
        <f>_xlfn.RANK.AVG(Table2[[#This Row],[6M Return vs Nifty Z-Score]],Table2[6M Return vs Nifty Z-Score])</f>
        <v>70</v>
      </c>
      <c r="AU105">
        <f>_xlfn.RANK.AVG(Table2[[#This Row],[Sharpe Ratio Z-Score]],Table2[Sharpe Ratio Z-Score])</f>
        <v>319</v>
      </c>
      <c r="AV105">
        <f>(Table2[[#This Row],[Rank 1Y]]+Table2[[#This Row],[Rank 6M]]+Table2[[#This Row],[Rank Sharpe]])/3</f>
        <v>169.66666666666666</v>
      </c>
    </row>
    <row r="106" spans="1:48" x14ac:dyDescent="0.3">
      <c r="A106" t="s">
        <v>552</v>
      </c>
      <c r="B106" t="s">
        <v>553</v>
      </c>
      <c r="C106" t="s">
        <v>3119</v>
      </c>
      <c r="D106" t="s">
        <v>315</v>
      </c>
      <c r="E106">
        <v>34545.1268750862</v>
      </c>
      <c r="F106">
        <v>1312.4</v>
      </c>
      <c r="G106">
        <v>117.967524849611</v>
      </c>
      <c r="H106">
        <f>(Table2[[#This Row],[1Y Return vs Nifty]]-AVERAGE(Table2[1Y Return vs Nifty]))/_xlfn.STDEV.P(Table2[1Y Return vs Nifty])</f>
        <v>2.0850646731057654</v>
      </c>
      <c r="I106">
        <v>-13.136154242342201</v>
      </c>
      <c r="J106">
        <f>(Table2[[#This Row],[1M Return vs Nifty]]-AVERAGE(Table2[1M Return vs Nifty]))/_xlfn.STDEV.P(Table2[1M Return vs Nifty])</f>
        <v>-1.1368288392050143</v>
      </c>
      <c r="K106">
        <v>-7.2783801949222902</v>
      </c>
      <c r="L106">
        <f>(Table2[[#This Row],[6M Return vs Nifty]]-AVERAGE(Table2[6M Return vs Nifty]))/_xlfn.STDEV.P(Table2[6M Return vs Nifty])</f>
        <v>-0.36652269252608871</v>
      </c>
      <c r="M106">
        <v>-8.5694982649467004</v>
      </c>
      <c r="N106">
        <f>(Table2[[#This Row],[1W Return vs Nifty]]-AVERAGE(Table2[1W Return vs Nifty]))/_xlfn.STDEV.P(Table2[1W Return vs Nifty])</f>
        <v>-1.1108510762602319</v>
      </c>
      <c r="O106">
        <v>1462.18</v>
      </c>
      <c r="P106">
        <v>1620.0916167391599</v>
      </c>
      <c r="Q106">
        <v>1570.2608075969199</v>
      </c>
      <c r="R106">
        <v>23.854807381011199</v>
      </c>
      <c r="S106" s="1">
        <f>(Table2[[#This Row],[Close Price]]-Table2[[#This Row],[20D EMA]])/Table2[[#This Row],[20D EMA]]</f>
        <v>-0.10243608858006537</v>
      </c>
      <c r="T106" s="1">
        <f>(Table2[[#This Row],[Close Price]]-Table2[[#This Row],[50D EMA]])/Table2[[#This Row],[50D EMA]]</f>
        <v>-0.18992235597050139</v>
      </c>
      <c r="U106" s="1">
        <f>(Table2[[#This Row],[Close Price]]-Table2[[#This Row],[200D EMA]])/Table2[[#This Row],[200D EMA]]</f>
        <v>-0.16421527325230914</v>
      </c>
      <c r="V106">
        <v>0.30560450635782699</v>
      </c>
      <c r="W106">
        <v>1301</v>
      </c>
      <c r="X106">
        <v>1343.95</v>
      </c>
      <c r="Y106">
        <v>1301</v>
      </c>
      <c r="Z106">
        <v>1430.8</v>
      </c>
      <c r="AA106">
        <v>1301</v>
      </c>
      <c r="AB106">
        <v>1555</v>
      </c>
      <c r="AC106" s="1">
        <f>(Table2[[#This Row],[Close Price]]/Table2[[#This Row],[Day Low]])-1</f>
        <v>8.7624903920062724E-3</v>
      </c>
      <c r="AD106" s="1">
        <f>(Table2[[#This Row],[Day High]]/Table2[[#This Row],[Close Price]])-1</f>
        <v>2.4039926851569637E-2</v>
      </c>
      <c r="AE106" s="1">
        <f>(Table2[[#This Row],[Close Price]]/Table2[[#This Row],[Current Week Low]])-1</f>
        <v>8.7624903920062724E-3</v>
      </c>
      <c r="AF106" s="1">
        <f>(Table2[[#This Row],[Current Week High]]/Table2[[#This Row],[Close Price]])-1</f>
        <v>9.0216397439804918E-2</v>
      </c>
      <c r="AG106" s="1">
        <f>(Table2[[#This Row],[Close Price]]/Table2[[#This Row],[Current Month Low]])-1</f>
        <v>8.7624903920062724E-3</v>
      </c>
      <c r="AH106" s="1">
        <f>(Table2[[#This Row],[Current Month High]]/Table2[[#This Row],[Close Price]])-1</f>
        <v>0.18485217921365438</v>
      </c>
      <c r="AI106">
        <v>127.02301127704899</v>
      </c>
      <c r="AJ106">
        <v>149.790635706128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-0.28000000000000003</v>
      </c>
      <c r="AM106" t="s">
        <v>3161</v>
      </c>
      <c r="AN106">
        <v>-6.39</v>
      </c>
      <c r="AO106" t="s">
        <v>3161</v>
      </c>
      <c r="AP106">
        <v>0.18438618617547001</v>
      </c>
      <c r="AQ106">
        <f>(Table2[[#This Row],[Sharpe Ratio]]-AVERAGE(Table2[Sharpe Ratio]))/_xlfn.STDEV.P(Table2[Sharpe Ratio])</f>
        <v>1.4992506974678408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30</v>
      </c>
      <c r="AT106">
        <f>_xlfn.RANK.AVG(Table2[[#This Row],[6M Return vs Nifty Z-Score]],Table2[6M Return vs Nifty Z-Score])</f>
        <v>436</v>
      </c>
      <c r="AU106">
        <f>_xlfn.RANK.AVG(Table2[[#This Row],[Sharpe Ratio Z-Score]],Table2[Sharpe Ratio Z-Score])</f>
        <v>45</v>
      </c>
      <c r="AV106">
        <f>(Table2[[#This Row],[Rank 1Y]]+Table2[[#This Row],[Rank 6M]]+Table2[[#This Row],[Rank Sharpe]])/3</f>
        <v>170.33333333333334</v>
      </c>
    </row>
    <row r="107" spans="1:48" x14ac:dyDescent="0.3">
      <c r="A107" t="s">
        <v>610</v>
      </c>
      <c r="B107" t="s">
        <v>611</v>
      </c>
      <c r="C107" t="s">
        <v>3111</v>
      </c>
      <c r="D107" t="s">
        <v>232</v>
      </c>
      <c r="E107">
        <v>30104.533392702899</v>
      </c>
      <c r="F107">
        <v>2249.15</v>
      </c>
      <c r="G107">
        <v>38.772308460340597</v>
      </c>
      <c r="H107">
        <f>(Table2[[#This Row],[1Y Return vs Nifty]]-AVERAGE(Table2[1Y Return vs Nifty]))/_xlfn.STDEV.P(Table2[1Y Return vs Nifty])</f>
        <v>0.49174445167517927</v>
      </c>
      <c r="I107">
        <v>9.9076859939437902</v>
      </c>
      <c r="J107">
        <f>(Table2[[#This Row],[1M Return vs Nifty]]-AVERAGE(Table2[1M Return vs Nifty]))/_xlfn.STDEV.P(Table2[1M Return vs Nifty])</f>
        <v>1.3087021408783406</v>
      </c>
      <c r="K107">
        <v>33.1244191420218</v>
      </c>
      <c r="L107">
        <f>(Table2[[#This Row],[6M Return vs Nifty]]-AVERAGE(Table2[6M Return vs Nifty]))/_xlfn.STDEV.P(Table2[6M Return vs Nifty])</f>
        <v>1.0465601480766702</v>
      </c>
      <c r="M107">
        <v>-2.54611497344274</v>
      </c>
      <c r="N107">
        <f>(Table2[[#This Row],[1W Return vs Nifty]]-AVERAGE(Table2[1W Return vs Nifty]))/_xlfn.STDEV.P(Table2[1W Return vs Nifty])</f>
        <v>0.14518530079675629</v>
      </c>
      <c r="O107">
        <v>2288.48</v>
      </c>
      <c r="P107">
        <v>2174.6378714582502</v>
      </c>
      <c r="Q107">
        <v>1858.0373250862899</v>
      </c>
      <c r="R107">
        <v>36.451019554730102</v>
      </c>
      <c r="S107" s="1">
        <f>(Table2[[#This Row],[Close Price]]-Table2[[#This Row],[20D EMA]])/Table2[[#This Row],[20D EMA]]</f>
        <v>-1.7186079843389466E-2</v>
      </c>
      <c r="T107" s="1">
        <f>(Table2[[#This Row],[Close Price]]-Table2[[#This Row],[50D EMA]])/Table2[[#This Row],[50D EMA]]</f>
        <v>3.4264154744892861E-2</v>
      </c>
      <c r="U107" s="1">
        <f>(Table2[[#This Row],[Close Price]]-Table2[[#This Row],[200D EMA]])/Table2[[#This Row],[200D EMA]]</f>
        <v>0.21049774922877093</v>
      </c>
      <c r="V107">
        <v>0.393203589917486</v>
      </c>
      <c r="W107">
        <v>2228.0500000000002</v>
      </c>
      <c r="X107">
        <v>2283.6</v>
      </c>
      <c r="Y107">
        <v>2215.4</v>
      </c>
      <c r="Z107">
        <v>2339.8000000000002</v>
      </c>
      <c r="AA107">
        <v>2215.4</v>
      </c>
      <c r="AB107">
        <v>2449.1999999999998</v>
      </c>
      <c r="AC107" s="1">
        <f>(Table2[[#This Row],[Close Price]]/Table2[[#This Row],[Day Low]])-1</f>
        <v>9.470164493615485E-3</v>
      </c>
      <c r="AD107" s="1">
        <f>(Table2[[#This Row],[Day High]]/Table2[[#This Row],[Close Price]])-1</f>
        <v>1.5316897494608961E-2</v>
      </c>
      <c r="AE107" s="1">
        <f>(Table2[[#This Row],[Close Price]]/Table2[[#This Row],[Current Week Low]])-1</f>
        <v>1.5234269206463757E-2</v>
      </c>
      <c r="AF107" s="1">
        <f>(Table2[[#This Row],[Current Week High]]/Table2[[#This Row],[Close Price]])-1</f>
        <v>4.0304114887846465E-2</v>
      </c>
      <c r="AG107" s="1">
        <f>(Table2[[#This Row],[Close Price]]/Table2[[#This Row],[Current Month Low]])-1</f>
        <v>1.5234269206463757E-2</v>
      </c>
      <c r="AH107" s="1">
        <f>(Table2[[#This Row],[Current Month High]]/Table2[[#This Row],[Close Price]])-1</f>
        <v>8.8944712446924257E-2</v>
      </c>
      <c r="AI107">
        <v>12.2201720650023</v>
      </c>
      <c r="AJ107">
        <v>63.088245957508498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0.33</v>
      </c>
      <c r="AM107" t="s">
        <v>3160</v>
      </c>
      <c r="AN107">
        <v>0.59</v>
      </c>
      <c r="AO107" t="s">
        <v>3160</v>
      </c>
      <c r="AP107">
        <v>8.9645776275156006E-2</v>
      </c>
      <c r="AQ107">
        <f>(Table2[[#This Row],[Sharpe Ratio]]-AVERAGE(Table2[Sharpe Ratio]))/_xlfn.STDEV.P(Table2[Sharpe Ratio])</f>
        <v>0.37791231899945243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3.3701043604263985</v>
      </c>
      <c r="AS107">
        <f>_xlfn.RANK.AVG(Table2[[#This Row],[1Y Return vs Nifty Z-Score]],Table2[1Y Return vs Nifty Z-Score])</f>
        <v>173</v>
      </c>
      <c r="AT107">
        <f>_xlfn.RANK.AVG(Table2[[#This Row],[6M Return vs Nifty Z-Score]],Table2[6M Return vs Nifty Z-Score])</f>
        <v>90</v>
      </c>
      <c r="AU107">
        <f>_xlfn.RANK.AVG(Table2[[#This Row],[Sharpe Ratio Z-Score]],Table2[Sharpe Ratio Z-Score])</f>
        <v>250</v>
      </c>
      <c r="AV107">
        <f>(Table2[[#This Row],[Rank 1Y]]+Table2[[#This Row],[Rank 6M]]+Table2[[#This Row],[Rank Sharpe]])/3</f>
        <v>171</v>
      </c>
    </row>
    <row r="108" spans="1:48" x14ac:dyDescent="0.3">
      <c r="A108" t="s">
        <v>394</v>
      </c>
      <c r="B108" t="s">
        <v>395</v>
      </c>
      <c r="C108" t="s">
        <v>3115</v>
      </c>
      <c r="D108" t="s">
        <v>211</v>
      </c>
      <c r="E108">
        <v>57168.373789162099</v>
      </c>
      <c r="F108">
        <v>995.15</v>
      </c>
      <c r="G108">
        <v>34.158202114389901</v>
      </c>
      <c r="H108">
        <f>(Table2[[#This Row],[1Y Return vs Nifty]]-AVERAGE(Table2[1Y Return vs Nifty]))/_xlfn.STDEV.P(Table2[1Y Return vs Nifty])</f>
        <v>0.39891373184106477</v>
      </c>
      <c r="I108">
        <v>3.0260232709553101</v>
      </c>
      <c r="J108">
        <f>(Table2[[#This Row],[1M Return vs Nifty]]-AVERAGE(Table2[1M Return vs Nifty]))/_xlfn.STDEV.P(Table2[1M Return vs Nifty])</f>
        <v>0.5783846585928657</v>
      </c>
      <c r="K108">
        <v>30.394591965638401</v>
      </c>
      <c r="L108">
        <f>(Table2[[#This Row],[6M Return vs Nifty]]-AVERAGE(Table2[6M Return vs Nifty]))/_xlfn.STDEV.P(Table2[6M Return vs Nifty])</f>
        <v>0.95108478488243708</v>
      </c>
      <c r="M108">
        <v>7.2928795285724197</v>
      </c>
      <c r="N108">
        <f>(Table2[[#This Row],[1W Return vs Nifty]]-AVERAGE(Table2[1W Return vs Nifty]))/_xlfn.STDEV.P(Table2[1W Return vs Nifty])</f>
        <v>2.1968785784976812</v>
      </c>
      <c r="O108">
        <v>971.3</v>
      </c>
      <c r="P108">
        <v>999.86578119966498</v>
      </c>
      <c r="Q108">
        <v>915.38140642733595</v>
      </c>
      <c r="R108">
        <v>57.902236522259997</v>
      </c>
      <c r="S108" s="1">
        <f>(Table2[[#This Row],[Close Price]]-Table2[[#This Row],[20D EMA]])/Table2[[#This Row],[20D EMA]]</f>
        <v>2.4554720477710311E-2</v>
      </c>
      <c r="T108" s="1">
        <f>(Table2[[#This Row],[Close Price]]-Table2[[#This Row],[50D EMA]])/Table2[[#This Row],[50D EMA]]</f>
        <v>-4.7164142311249876E-3</v>
      </c>
      <c r="U108" s="1">
        <f>(Table2[[#This Row],[Close Price]]-Table2[[#This Row],[200D EMA]])/Table2[[#This Row],[200D EMA]]</f>
        <v>8.7142466530967438E-2</v>
      </c>
      <c r="V108">
        <v>1.5743811436591799</v>
      </c>
      <c r="W108">
        <v>941.3</v>
      </c>
      <c r="X108">
        <v>1008.9</v>
      </c>
      <c r="Y108">
        <v>916.05</v>
      </c>
      <c r="Z108">
        <v>1042.95</v>
      </c>
      <c r="AA108">
        <v>916.05</v>
      </c>
      <c r="AB108">
        <v>1042.95</v>
      </c>
      <c r="AC108" s="1">
        <f>(Table2[[#This Row],[Close Price]]/Table2[[#This Row],[Day Low]])-1</f>
        <v>5.7208116434718015E-2</v>
      </c>
      <c r="AD108" s="1">
        <f>(Table2[[#This Row],[Day High]]/Table2[[#This Row],[Close Price]])-1</f>
        <v>1.3817012510676685E-2</v>
      </c>
      <c r="AE108" s="1">
        <f>(Table2[[#This Row],[Close Price]]/Table2[[#This Row],[Current Week Low]])-1</f>
        <v>8.6348998417117073E-2</v>
      </c>
      <c r="AF108" s="1">
        <f>(Table2[[#This Row],[Current Week High]]/Table2[[#This Row],[Close Price]])-1</f>
        <v>4.8032959855298207E-2</v>
      </c>
      <c r="AG108" s="1">
        <f>(Table2[[#This Row],[Close Price]]/Table2[[#This Row],[Current Month Low]])-1</f>
        <v>8.6348998417117073E-2</v>
      </c>
      <c r="AH108" s="1">
        <f>(Table2[[#This Row],[Current Month High]]/Table2[[#This Row],[Close Price]])-1</f>
        <v>4.8032959855298207E-2</v>
      </c>
      <c r="AI108">
        <v>26.111641461086201</v>
      </c>
      <c r="AJ108">
        <v>64.610040526011005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</v>
      </c>
      <c r="AM108" t="s">
        <v>3162</v>
      </c>
      <c r="AN108">
        <v>2.88</v>
      </c>
      <c r="AO108" t="s">
        <v>3160</v>
      </c>
      <c r="AP108">
        <v>9.8628448045639999E-2</v>
      </c>
      <c r="AQ108">
        <f>(Table2[[#This Row],[Sharpe Ratio]]-AVERAGE(Table2[Sharpe Ratio]))/_xlfn.STDEV.P(Table2[Sharpe Ratio])</f>
        <v>0.48423035802869779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187</v>
      </c>
      <c r="AT108">
        <f>_xlfn.RANK.AVG(Table2[[#This Row],[6M Return vs Nifty Z-Score]],Table2[6M Return vs Nifty Z-Score])</f>
        <v>101</v>
      </c>
      <c r="AU108">
        <f>_xlfn.RANK.AVG(Table2[[#This Row],[Sharpe Ratio Z-Score]],Table2[Sharpe Ratio Z-Score])</f>
        <v>227</v>
      </c>
      <c r="AV108">
        <f>(Table2[[#This Row],[Rank 1Y]]+Table2[[#This Row],[Rank 6M]]+Table2[[#This Row],[Rank Sharpe]])/3</f>
        <v>171.66666666666666</v>
      </c>
    </row>
    <row r="109" spans="1:48" x14ac:dyDescent="0.3">
      <c r="A109" t="s">
        <v>661</v>
      </c>
      <c r="B109" t="s">
        <v>662</v>
      </c>
      <c r="C109" t="s">
        <v>3112</v>
      </c>
      <c r="D109" t="s">
        <v>48</v>
      </c>
      <c r="E109">
        <v>26790.000451893</v>
      </c>
      <c r="F109">
        <v>1005.85</v>
      </c>
      <c r="G109">
        <v>48.646918563632703</v>
      </c>
      <c r="H109">
        <f>(Table2[[#This Row],[1Y Return vs Nifty]]-AVERAGE(Table2[1Y Return vs Nifty]))/_xlfn.STDEV.P(Table2[1Y Return vs Nifty])</f>
        <v>0.69041069281508849</v>
      </c>
      <c r="I109">
        <v>6.0215004564277601</v>
      </c>
      <c r="J109">
        <f>(Table2[[#This Row],[1M Return vs Nifty]]-AVERAGE(Table2[1M Return vs Nifty]))/_xlfn.STDEV.P(Table2[1M Return vs Nifty])</f>
        <v>0.89628012141900593</v>
      </c>
      <c r="K109">
        <v>26.3002163536339</v>
      </c>
      <c r="L109">
        <f>(Table2[[#This Row],[6M Return vs Nifty]]-AVERAGE(Table2[6M Return vs Nifty]))/_xlfn.STDEV.P(Table2[6M Return vs Nifty])</f>
        <v>0.80788451125645644</v>
      </c>
      <c r="M109">
        <v>-0.68666381294646806</v>
      </c>
      <c r="N109">
        <f>(Table2[[#This Row],[1W Return vs Nifty]]-AVERAGE(Table2[1W Return vs Nifty]))/_xlfn.STDEV.P(Table2[1W Return vs Nifty])</f>
        <v>0.53293055722738203</v>
      </c>
      <c r="O109">
        <v>983.37</v>
      </c>
      <c r="P109">
        <v>967.67243355047401</v>
      </c>
      <c r="Q109">
        <v>849.68382880652996</v>
      </c>
      <c r="R109">
        <v>55.236920800586702</v>
      </c>
      <c r="S109" s="1">
        <f>(Table2[[#This Row],[Close Price]]-Table2[[#This Row],[20D EMA]])/Table2[[#This Row],[20D EMA]]</f>
        <v>2.286016453623765E-2</v>
      </c>
      <c r="T109" s="1">
        <f>(Table2[[#This Row],[Close Price]]-Table2[[#This Row],[50D EMA]])/Table2[[#This Row],[50D EMA]]</f>
        <v>3.9452985458570122E-2</v>
      </c>
      <c r="U109" s="1">
        <f>(Table2[[#This Row],[Close Price]]-Table2[[#This Row],[200D EMA]])/Table2[[#This Row],[200D EMA]]</f>
        <v>0.18379327215491653</v>
      </c>
      <c r="V109">
        <v>0.93323555810956405</v>
      </c>
      <c r="W109">
        <v>956.75</v>
      </c>
      <c r="X109">
        <v>1014.85</v>
      </c>
      <c r="Y109">
        <v>956.75</v>
      </c>
      <c r="Z109">
        <v>1028.8</v>
      </c>
      <c r="AA109">
        <v>941.05</v>
      </c>
      <c r="AB109">
        <v>1075</v>
      </c>
      <c r="AC109" s="1">
        <f>(Table2[[#This Row],[Close Price]]/Table2[[#This Row],[Day Low]])-1</f>
        <v>5.1319571465900271E-2</v>
      </c>
      <c r="AD109" s="1">
        <f>(Table2[[#This Row],[Day High]]/Table2[[#This Row],[Close Price]])-1</f>
        <v>8.9476562111647784E-3</v>
      </c>
      <c r="AE109" s="1">
        <f>(Table2[[#This Row],[Close Price]]/Table2[[#This Row],[Current Week Low]])-1</f>
        <v>5.1319571465900271E-2</v>
      </c>
      <c r="AF109" s="1">
        <f>(Table2[[#This Row],[Current Week High]]/Table2[[#This Row],[Close Price]])-1</f>
        <v>2.2816523338469841E-2</v>
      </c>
      <c r="AG109" s="1">
        <f>(Table2[[#This Row],[Close Price]]/Table2[[#This Row],[Current Month Low]])-1</f>
        <v>6.8859252962116813E-2</v>
      </c>
      <c r="AH109" s="1">
        <f>(Table2[[#This Row],[Current Month High]]/Table2[[#This Row],[Close Price]])-1</f>
        <v>6.8747825222448711E-2</v>
      </c>
      <c r="AI109">
        <v>6.8747825222448702</v>
      </c>
      <c r="AJ109">
        <v>77.664929788925207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0.28000000000000003</v>
      </c>
      <c r="AM109" t="s">
        <v>3160</v>
      </c>
      <c r="AN109">
        <v>8.7899999999999991</v>
      </c>
      <c r="AO109" t="s">
        <v>3160</v>
      </c>
      <c r="AP109">
        <v>8.2865664616169996E-2</v>
      </c>
      <c r="AQ109">
        <f>(Table2[[#This Row],[Sharpe Ratio]]-AVERAGE(Table2[Sharpe Ratio]))/_xlfn.STDEV.P(Table2[Sharpe Ratio])</f>
        <v>0.29766356958490309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3.2251694523028358</v>
      </c>
      <c r="AS109">
        <f>_xlfn.RANK.AVG(Table2[[#This Row],[1Y Return vs Nifty Z-Score]],Table2[1Y Return vs Nifty Z-Score])</f>
        <v>134</v>
      </c>
      <c r="AT109">
        <f>_xlfn.RANK.AVG(Table2[[#This Row],[6M Return vs Nifty Z-Score]],Table2[6M Return vs Nifty Z-Score])</f>
        <v>119</v>
      </c>
      <c r="AU109">
        <f>_xlfn.RANK.AVG(Table2[[#This Row],[Sharpe Ratio Z-Score]],Table2[Sharpe Ratio Z-Score])</f>
        <v>272</v>
      </c>
      <c r="AV109">
        <f>(Table2[[#This Row],[Rank 1Y]]+Table2[[#This Row],[Rank 6M]]+Table2[[#This Row],[Rank Sharpe]])/3</f>
        <v>175</v>
      </c>
    </row>
    <row r="110" spans="1:48" x14ac:dyDescent="0.3">
      <c r="A110" t="s">
        <v>597</v>
      </c>
      <c r="B110" t="s">
        <v>598</v>
      </c>
      <c r="C110" t="s">
        <v>3109</v>
      </c>
      <c r="D110" t="s">
        <v>378</v>
      </c>
      <c r="E110">
        <v>30796.883280124599</v>
      </c>
      <c r="F110">
        <v>1472.75</v>
      </c>
      <c r="G110">
        <v>41.533277463659303</v>
      </c>
      <c r="H110">
        <f>(Table2[[#This Row],[1Y Return vs Nifty]]-AVERAGE(Table2[1Y Return vs Nifty]))/_xlfn.STDEV.P(Table2[1Y Return vs Nifty])</f>
        <v>0.5472920963979071</v>
      </c>
      <c r="I110">
        <v>-2.0625613173964701</v>
      </c>
      <c r="J110">
        <f>(Table2[[#This Row],[1M Return vs Nifty]]-AVERAGE(Table2[1M Return vs Nifty]))/_xlfn.STDEV.P(Table2[1M Return vs Nifty])</f>
        <v>3.8357860629148879E-2</v>
      </c>
      <c r="K110">
        <v>32.909366058130999</v>
      </c>
      <c r="L110">
        <f>(Table2[[#This Row],[6M Return vs Nifty]]-AVERAGE(Table2[6M Return vs Nifty]))/_xlfn.STDEV.P(Table2[6M Return vs Nifty])</f>
        <v>1.0390386934336271</v>
      </c>
      <c r="M110">
        <v>-5.80409608143946</v>
      </c>
      <c r="N110">
        <f>(Table2[[#This Row],[1W Return vs Nifty]]-AVERAGE(Table2[1W Return vs Nifty]))/_xlfn.STDEV.P(Table2[1W Return vs Nifty])</f>
        <v>-0.53419082211747337</v>
      </c>
      <c r="O110">
        <v>1514.89</v>
      </c>
      <c r="P110">
        <v>1471.6582188321199</v>
      </c>
      <c r="Q110">
        <v>1219.95733977549</v>
      </c>
      <c r="R110">
        <v>40.777352783894699</v>
      </c>
      <c r="S110" s="1">
        <f>(Table2[[#This Row],[Close Price]]-Table2[[#This Row],[20D EMA]])/Table2[[#This Row],[20D EMA]]</f>
        <v>-2.7817201248935629E-2</v>
      </c>
      <c r="T110" s="1">
        <f>(Table2[[#This Row],[Close Price]]-Table2[[#This Row],[50D EMA]])/Table2[[#This Row],[50D EMA]]</f>
        <v>7.4187141682019659E-4</v>
      </c>
      <c r="U110" s="1">
        <f>(Table2[[#This Row],[Close Price]]-Table2[[#This Row],[200D EMA]])/Table2[[#This Row],[200D EMA]]</f>
        <v>0.20721434429095009</v>
      </c>
      <c r="V110">
        <v>0.89268576067008798</v>
      </c>
      <c r="W110">
        <v>1444</v>
      </c>
      <c r="X110">
        <v>1497.25</v>
      </c>
      <c r="Y110">
        <v>1427</v>
      </c>
      <c r="Z110">
        <v>1589.75</v>
      </c>
      <c r="AA110">
        <v>1427</v>
      </c>
      <c r="AB110">
        <v>1678.85</v>
      </c>
      <c r="AC110" s="1">
        <f>(Table2[[#This Row],[Close Price]]/Table2[[#This Row],[Day Low]])-1</f>
        <v>1.990997229916891E-2</v>
      </c>
      <c r="AD110" s="1">
        <f>(Table2[[#This Row],[Day High]]/Table2[[#This Row],[Close Price]])-1</f>
        <v>1.6635545747750724E-2</v>
      </c>
      <c r="AE110" s="1">
        <f>(Table2[[#This Row],[Close Price]]/Table2[[#This Row],[Current Week Low]])-1</f>
        <v>3.2060266292922135E-2</v>
      </c>
      <c r="AF110" s="1">
        <f>(Table2[[#This Row],[Current Week High]]/Table2[[#This Row],[Close Price]])-1</f>
        <v>7.9443218468850718E-2</v>
      </c>
      <c r="AG110" s="1">
        <f>(Table2[[#This Row],[Close Price]]/Table2[[#This Row],[Current Month Low]])-1</f>
        <v>3.2060266292922135E-2</v>
      </c>
      <c r="AH110" s="1">
        <f>(Table2[[#This Row],[Current Month High]]/Table2[[#This Row],[Close Price]])-1</f>
        <v>0.13994228484128324</v>
      </c>
      <c r="AI110">
        <v>13.9942284841283</v>
      </c>
      <c r="AJ110">
        <v>81.596794081381006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</v>
      </c>
      <c r="AM110" t="s">
        <v>3162</v>
      </c>
      <c r="AN110">
        <v>0.74</v>
      </c>
      <c r="AO110" t="s">
        <v>3160</v>
      </c>
      <c r="AP110">
        <v>8.2118567853976004E-2</v>
      </c>
      <c r="AQ110">
        <f>(Table2[[#This Row],[Sharpe Ratio]]-AVERAGE(Table2[Sharpe Ratio]))/_xlfn.STDEV.P(Table2[Sharpe Ratio])</f>
        <v>0.28882100417106255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1.3793188325142722</v>
      </c>
      <c r="AS110">
        <f>_xlfn.RANK.AVG(Table2[[#This Row],[1Y Return vs Nifty Z-Score]],Table2[1Y Return vs Nifty Z-Score])</f>
        <v>161</v>
      </c>
      <c r="AT110">
        <f>_xlfn.RANK.AVG(Table2[[#This Row],[6M Return vs Nifty Z-Score]],Table2[6M Return vs Nifty Z-Score])</f>
        <v>92</v>
      </c>
      <c r="AU110">
        <f>_xlfn.RANK.AVG(Table2[[#This Row],[Sharpe Ratio Z-Score]],Table2[Sharpe Ratio Z-Score])</f>
        <v>274</v>
      </c>
      <c r="AV110">
        <f>(Table2[[#This Row],[Rank 1Y]]+Table2[[#This Row],[Rank 6M]]+Table2[[#This Row],[Rank Sharpe]])/3</f>
        <v>175.66666666666666</v>
      </c>
    </row>
    <row r="111" spans="1:48" x14ac:dyDescent="0.3">
      <c r="A111" t="s">
        <v>1658</v>
      </c>
      <c r="B111" t="s">
        <v>1659</v>
      </c>
      <c r="C111" t="s">
        <v>3112</v>
      </c>
      <c r="D111" t="s">
        <v>48</v>
      </c>
      <c r="E111">
        <v>5299.4088935583204</v>
      </c>
      <c r="F111">
        <v>700</v>
      </c>
      <c r="G111">
        <v>38.786469891900701</v>
      </c>
      <c r="H111">
        <f>(Table2[[#This Row],[1Y Return vs Nifty]]-AVERAGE(Table2[1Y Return vs Nifty]))/_xlfn.STDEV.P(Table2[1Y Return vs Nifty])</f>
        <v>0.49202936402592296</v>
      </c>
      <c r="I111">
        <v>-1.2300498911634901</v>
      </c>
      <c r="J111">
        <f>(Table2[[#This Row],[1M Return vs Nifty]]-AVERAGE(Table2[1M Return vs Nifty]))/_xlfn.STDEV.P(Table2[1M Return vs Nifty])</f>
        <v>0.12670825983562528</v>
      </c>
      <c r="K111">
        <v>4.5705277218525104</v>
      </c>
      <c r="L111">
        <f>(Table2[[#This Row],[6M Return vs Nifty]]-AVERAGE(Table2[6M Return vs Nifty]))/_xlfn.STDEV.P(Table2[6M Return vs Nifty])</f>
        <v>4.7891376099262792E-2</v>
      </c>
      <c r="M111">
        <v>-4.76878844620399</v>
      </c>
      <c r="N111">
        <f>(Table2[[#This Row],[1W Return vs Nifty]]-AVERAGE(Table2[1W Return vs Nifty]))/_xlfn.STDEV.P(Table2[1W Return vs Nifty])</f>
        <v>-0.31830151400473855</v>
      </c>
      <c r="O111">
        <v>738.43</v>
      </c>
      <c r="P111">
        <v>755.45996931551997</v>
      </c>
      <c r="Q111">
        <v>711.03660168618296</v>
      </c>
      <c r="R111">
        <v>31.979902279542301</v>
      </c>
      <c r="S111" s="1">
        <f>(Table2[[#This Row],[Close Price]]-Table2[[#This Row],[20D EMA]])/Table2[[#This Row],[20D EMA]]</f>
        <v>-5.2042847663285555E-2</v>
      </c>
      <c r="T111" s="1">
        <f>(Table2[[#This Row],[Close Price]]-Table2[[#This Row],[50D EMA]])/Table2[[#This Row],[50D EMA]]</f>
        <v>-7.341218802866438E-2</v>
      </c>
      <c r="U111" s="1">
        <f>(Table2[[#This Row],[Close Price]]-Table2[[#This Row],[200D EMA]])/Table2[[#This Row],[200D EMA]]</f>
        <v>-1.5521847482971042E-2</v>
      </c>
      <c r="V111">
        <v>0.63018754645097097</v>
      </c>
      <c r="W111">
        <v>687</v>
      </c>
      <c r="X111">
        <v>709.5</v>
      </c>
      <c r="Y111">
        <v>687</v>
      </c>
      <c r="Z111">
        <v>756.6</v>
      </c>
      <c r="AA111">
        <v>687</v>
      </c>
      <c r="AB111">
        <v>798.95</v>
      </c>
      <c r="AC111" s="1">
        <f>(Table2[[#This Row],[Close Price]]/Table2[[#This Row],[Day Low]])-1</f>
        <v>1.8922852983988436E-2</v>
      </c>
      <c r="AD111" s="1">
        <f>(Table2[[#This Row],[Day High]]/Table2[[#This Row],[Close Price]])-1</f>
        <v>1.3571428571428568E-2</v>
      </c>
      <c r="AE111" s="1">
        <f>(Table2[[#This Row],[Close Price]]/Table2[[#This Row],[Current Week Low]])-1</f>
        <v>1.8922852983988436E-2</v>
      </c>
      <c r="AF111" s="1">
        <f>(Table2[[#This Row],[Current Week High]]/Table2[[#This Row],[Close Price]])-1</f>
        <v>8.0857142857142961E-2</v>
      </c>
      <c r="AG111" s="1">
        <f>(Table2[[#This Row],[Close Price]]/Table2[[#This Row],[Current Month Low]])-1</f>
        <v>1.8922852983988436E-2</v>
      </c>
      <c r="AH111" s="1">
        <f>(Table2[[#This Row],[Current Month High]]/Table2[[#This Row],[Close Price]])-1</f>
        <v>0.14135714285714296</v>
      </c>
      <c r="AI111">
        <v>33.828571428571401</v>
      </c>
      <c r="AJ111">
        <v>71.421574629606894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-7.0000000000000007E-2</v>
      </c>
      <c r="AM111" t="s">
        <v>3161</v>
      </c>
      <c r="AN111">
        <v>-7.19</v>
      </c>
      <c r="AO111" t="s">
        <v>3161</v>
      </c>
      <c r="AP111">
        <v>0.166071682951283</v>
      </c>
      <c r="AQ111">
        <f>(Table2[[#This Row],[Sharpe Ratio]]-AVERAGE(Table2[Sharpe Ratio]))/_xlfn.STDEV.P(Table2[Sharpe Ratio])</f>
        <v>1.2824819989845564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172</v>
      </c>
      <c r="AT111">
        <f>_xlfn.RANK.AVG(Table2[[#This Row],[6M Return vs Nifty Z-Score]],Table2[6M Return vs Nifty Z-Score])</f>
        <v>294</v>
      </c>
      <c r="AU111">
        <f>_xlfn.RANK.AVG(Table2[[#This Row],[Sharpe Ratio Z-Score]],Table2[Sharpe Ratio Z-Score])</f>
        <v>64</v>
      </c>
      <c r="AV111">
        <f>(Table2[[#This Row],[Rank 1Y]]+Table2[[#This Row],[Rank 6M]]+Table2[[#This Row],[Rank Sharpe]])/3</f>
        <v>176.66666666666666</v>
      </c>
    </row>
    <row r="112" spans="1:48" x14ac:dyDescent="0.3">
      <c r="A112" t="s">
        <v>214</v>
      </c>
      <c r="B112" t="s">
        <v>215</v>
      </c>
      <c r="C112" t="s">
        <v>3115</v>
      </c>
      <c r="D112" t="s">
        <v>94</v>
      </c>
      <c r="E112">
        <v>113814.53323335601</v>
      </c>
      <c r="F112">
        <v>2396.15</v>
      </c>
      <c r="G112">
        <v>22.1810239806052</v>
      </c>
      <c r="H112">
        <f>(Table2[[#This Row],[1Y Return vs Nifty]]-AVERAGE(Table2[1Y Return vs Nifty]))/_xlfn.STDEV.P(Table2[1Y Return vs Nifty])</f>
        <v>0.15794614583897765</v>
      </c>
      <c r="I112">
        <v>-9.1907937453167801</v>
      </c>
      <c r="J112">
        <f>(Table2[[#This Row],[1M Return vs Nifty]]-AVERAGE(Table2[1M Return vs Nifty]))/_xlfn.STDEV.P(Table2[1M Return vs Nifty])</f>
        <v>-0.71812686834688821</v>
      </c>
      <c r="K112">
        <v>8.1871083760149403</v>
      </c>
      <c r="L112">
        <f>(Table2[[#This Row],[6M Return vs Nifty]]-AVERAGE(Table2[6M Return vs Nifty]))/_xlfn.STDEV.P(Table2[6M Return vs Nifty])</f>
        <v>0.17438083098660753</v>
      </c>
      <c r="M112">
        <v>-0.62622232771915098</v>
      </c>
      <c r="N112">
        <f>(Table2[[#This Row],[1W Return vs Nifty]]-AVERAGE(Table2[1W Return vs Nifty]))/_xlfn.STDEV.P(Table2[1W Return vs Nifty])</f>
        <v>0.54553422205408242</v>
      </c>
      <c r="O112">
        <v>2506.44</v>
      </c>
      <c r="P112">
        <v>2590.4429374043498</v>
      </c>
      <c r="Q112">
        <v>2371.4021650884602</v>
      </c>
      <c r="R112">
        <v>30.198643499941198</v>
      </c>
      <c r="S112" s="1">
        <f>(Table2[[#This Row],[Close Price]]-Table2[[#This Row],[20D EMA]])/Table2[[#This Row],[20D EMA]]</f>
        <v>-4.4002649175723323E-2</v>
      </c>
      <c r="T112" s="1">
        <f>(Table2[[#This Row],[Close Price]]-Table2[[#This Row],[50D EMA]])/Table2[[#This Row],[50D EMA]]</f>
        <v>-7.5003751134172125E-2</v>
      </c>
      <c r="U112" s="1">
        <f>(Table2[[#This Row],[Close Price]]-Table2[[#This Row],[200D EMA]])/Table2[[#This Row],[200D EMA]]</f>
        <v>1.0435950205273079E-2</v>
      </c>
      <c r="V112">
        <v>0.63884135460208102</v>
      </c>
      <c r="W112">
        <v>2360</v>
      </c>
      <c r="X112">
        <v>2415</v>
      </c>
      <c r="Y112">
        <v>2356.9499999999998</v>
      </c>
      <c r="Z112">
        <v>2493.6</v>
      </c>
      <c r="AA112">
        <v>2356.9499999999998</v>
      </c>
      <c r="AB112">
        <v>2525</v>
      </c>
      <c r="AC112" s="1">
        <f>(Table2[[#This Row],[Close Price]]/Table2[[#This Row],[Day Low]])-1</f>
        <v>1.5317796610169632E-2</v>
      </c>
      <c r="AD112" s="1">
        <f>(Table2[[#This Row],[Day High]]/Table2[[#This Row],[Close Price]])-1</f>
        <v>7.8667863030277285E-3</v>
      </c>
      <c r="AE112" s="1">
        <f>(Table2[[#This Row],[Close Price]]/Table2[[#This Row],[Current Week Low]])-1</f>
        <v>1.6631663802796126E-2</v>
      </c>
      <c r="AF112" s="1">
        <f>(Table2[[#This Row],[Current Week High]]/Table2[[#This Row],[Close Price]])-1</f>
        <v>4.0669407174008132E-2</v>
      </c>
      <c r="AG112" s="1">
        <f>(Table2[[#This Row],[Close Price]]/Table2[[#This Row],[Current Month Low]])-1</f>
        <v>1.6631663802796126E-2</v>
      </c>
      <c r="AH112" s="1">
        <f>(Table2[[#This Row],[Current Month High]]/Table2[[#This Row],[Close Price]])-1</f>
        <v>5.3773762076664511E-2</v>
      </c>
      <c r="AI112">
        <v>23.448031216743502</v>
      </c>
      <c r="AJ112">
        <v>45.4813150784736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-0.01</v>
      </c>
      <c r="AM112" t="s">
        <v>3161</v>
      </c>
      <c r="AN112">
        <v>-2.09</v>
      </c>
      <c r="AO112" t="s">
        <v>3161</v>
      </c>
      <c r="AP112">
        <v>0.200670074732303</v>
      </c>
      <c r="AQ112">
        <f>(Table2[[#This Row],[Sharpe Ratio]]-AVERAGE(Table2[Sharpe Ratio]))/_xlfn.STDEV.P(Table2[Sharpe Ratio])</f>
        <v>1.6919852360738272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257</v>
      </c>
      <c r="AT112">
        <f>_xlfn.RANK.AVG(Table2[[#This Row],[6M Return vs Nifty Z-Score]],Table2[6M Return vs Nifty Z-Score])</f>
        <v>247</v>
      </c>
      <c r="AU112">
        <f>_xlfn.RANK.AVG(Table2[[#This Row],[Sharpe Ratio Z-Score]],Table2[Sharpe Ratio Z-Score])</f>
        <v>27</v>
      </c>
      <c r="AV112">
        <f>(Table2[[#This Row],[Rank 1Y]]+Table2[[#This Row],[Rank 6M]]+Table2[[#This Row],[Rank Sharpe]])/3</f>
        <v>177</v>
      </c>
    </row>
    <row r="113" spans="1:48" x14ac:dyDescent="0.3">
      <c r="A113" t="s">
        <v>1469</v>
      </c>
      <c r="B113" t="s">
        <v>1470</v>
      </c>
      <c r="C113" t="s">
        <v>3117</v>
      </c>
      <c r="D113" t="s">
        <v>75</v>
      </c>
      <c r="E113">
        <v>6852.4135461449796</v>
      </c>
      <c r="F113">
        <v>334.3</v>
      </c>
      <c r="G113">
        <v>27.086087722172</v>
      </c>
      <c r="H113">
        <f>(Table2[[#This Row],[1Y Return vs Nifty]]-AVERAGE(Table2[1Y Return vs Nifty]))/_xlfn.STDEV.P(Table2[1Y Return vs Nifty])</f>
        <v>0.25663060688558192</v>
      </c>
      <c r="I113">
        <v>20.444071474276502</v>
      </c>
      <c r="J113">
        <f>(Table2[[#This Row],[1M Return vs Nifty]]-AVERAGE(Table2[1M Return vs Nifty]))/_xlfn.STDEV.P(Table2[1M Return vs Nifty])</f>
        <v>2.4268776205746447</v>
      </c>
      <c r="K113">
        <v>54.533174542479998</v>
      </c>
      <c r="L113">
        <f>(Table2[[#This Row],[6M Return vs Nifty]]-AVERAGE(Table2[6M Return vs Nifty]))/_xlfn.STDEV.P(Table2[6M Return vs Nifty])</f>
        <v>1.7953286837109463</v>
      </c>
      <c r="M113">
        <v>0.90514901886087995</v>
      </c>
      <c r="N113">
        <f>(Table2[[#This Row],[1W Return vs Nifty]]-AVERAGE(Table2[1W Return vs Nifty]))/_xlfn.STDEV.P(Table2[1W Return vs Nifty])</f>
        <v>0.86486607012032102</v>
      </c>
      <c r="O113">
        <v>334.67</v>
      </c>
      <c r="P113">
        <v>322.66776296673498</v>
      </c>
      <c r="Q113">
        <v>279.71901440797302</v>
      </c>
      <c r="R113">
        <v>42.502940603582601</v>
      </c>
      <c r="S113" s="1">
        <f>(Table2[[#This Row],[Close Price]]-Table2[[#This Row],[20D EMA]])/Table2[[#This Row],[20D EMA]]</f>
        <v>-1.1055666776227464E-3</v>
      </c>
      <c r="T113" s="1">
        <f>(Table2[[#This Row],[Close Price]]-Table2[[#This Row],[50D EMA]])/Table2[[#This Row],[50D EMA]]</f>
        <v>3.6050198899058403E-2</v>
      </c>
      <c r="U113" s="1">
        <f>(Table2[[#This Row],[Close Price]]-Table2[[#This Row],[200D EMA]])/Table2[[#This Row],[200D EMA]]</f>
        <v>0.19512790615092068</v>
      </c>
      <c r="V113">
        <v>0.33545218855438802</v>
      </c>
      <c r="W113">
        <v>333.65</v>
      </c>
      <c r="X113">
        <v>339.95</v>
      </c>
      <c r="Y113">
        <v>332.2</v>
      </c>
      <c r="Z113">
        <v>341.85</v>
      </c>
      <c r="AA113">
        <v>332.2</v>
      </c>
      <c r="AB113">
        <v>348</v>
      </c>
      <c r="AC113" s="1">
        <f>(Table2[[#This Row],[Close Price]]/Table2[[#This Row],[Day Low]])-1</f>
        <v>1.9481492582047455E-3</v>
      </c>
      <c r="AD113" s="1">
        <f>(Table2[[#This Row],[Day High]]/Table2[[#This Row],[Close Price]])-1</f>
        <v>1.6900987137301815E-2</v>
      </c>
      <c r="AE113" s="1">
        <f>(Table2[[#This Row],[Close Price]]/Table2[[#This Row],[Current Week Low]])-1</f>
        <v>6.3214930764601274E-3</v>
      </c>
      <c r="AF113" s="1">
        <f>(Table2[[#This Row],[Current Week High]]/Table2[[#This Row],[Close Price]])-1</f>
        <v>2.2584504935686533E-2</v>
      </c>
      <c r="AG113" s="1">
        <f>(Table2[[#This Row],[Close Price]]/Table2[[#This Row],[Current Month Low]])-1</f>
        <v>6.3214930764601274E-3</v>
      </c>
      <c r="AH113" s="1">
        <f>(Table2[[#This Row],[Current Month High]]/Table2[[#This Row],[Close Price]])-1</f>
        <v>4.0981154651510643E-2</v>
      </c>
      <c r="AI113">
        <v>13.3712234519892</v>
      </c>
      <c r="AJ113">
        <v>83.6813186813187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0.31</v>
      </c>
      <c r="AM113" t="s">
        <v>3160</v>
      </c>
      <c r="AN113">
        <v>-1.39</v>
      </c>
      <c r="AO113" t="s">
        <v>3161</v>
      </c>
      <c r="AP113">
        <v>8.3370308543224997E-2</v>
      </c>
      <c r="AQ113">
        <f>(Table2[[#This Row],[Sharpe Ratio]]-AVERAGE(Table2[Sharpe Ratio]))/_xlfn.STDEV.P(Table2[Sharpe Ratio])</f>
        <v>0.30363648656365794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5.6473394678551525</v>
      </c>
      <c r="AS113">
        <f>_xlfn.RANK.AVG(Table2[[#This Row],[1Y Return vs Nifty Z-Score]],Table2[1Y Return vs Nifty Z-Score])</f>
        <v>224</v>
      </c>
      <c r="AT113">
        <f>_xlfn.RANK.AVG(Table2[[#This Row],[6M Return vs Nifty Z-Score]],Table2[6M Return vs Nifty Z-Score])</f>
        <v>39</v>
      </c>
      <c r="AU113">
        <f>_xlfn.RANK.AVG(Table2[[#This Row],[Sharpe Ratio Z-Score]],Table2[Sharpe Ratio Z-Score])</f>
        <v>270</v>
      </c>
      <c r="AV113">
        <f>(Table2[[#This Row],[Rank 1Y]]+Table2[[#This Row],[Rank 6M]]+Table2[[#This Row],[Rank Sharpe]])/3</f>
        <v>177.66666666666666</v>
      </c>
    </row>
    <row r="114" spans="1:48" x14ac:dyDescent="0.3">
      <c r="A114" t="s">
        <v>954</v>
      </c>
      <c r="B114" t="s">
        <v>955</v>
      </c>
      <c r="C114" t="s">
        <v>3115</v>
      </c>
      <c r="D114" t="s">
        <v>547</v>
      </c>
      <c r="E114">
        <v>15001.4672651131</v>
      </c>
      <c r="F114">
        <v>540.9</v>
      </c>
      <c r="G114">
        <v>46.976572867418703</v>
      </c>
      <c r="H114">
        <f>(Table2[[#This Row],[1Y Return vs Nifty]]-AVERAGE(Table2[1Y Return vs Nifty]))/_xlfn.STDEV.P(Table2[1Y Return vs Nifty])</f>
        <v>0.65680518359499007</v>
      </c>
      <c r="I114">
        <v>-4.7753825627961604</v>
      </c>
      <c r="J114">
        <f>(Table2[[#This Row],[1M Return vs Nifty]]-AVERAGE(Table2[1M Return vs Nifty]))/_xlfn.STDEV.P(Table2[1M Return vs Nifty])</f>
        <v>-0.24954069842293861</v>
      </c>
      <c r="K114">
        <v>-2.7518631008179</v>
      </c>
      <c r="L114">
        <f>(Table2[[#This Row],[6M Return vs Nifty]]-AVERAGE(Table2[6M Return vs Nifty]))/_xlfn.STDEV.P(Table2[6M Return vs Nifty])</f>
        <v>-0.20820832475095297</v>
      </c>
      <c r="M114">
        <v>-4.0909502258200003</v>
      </c>
      <c r="N114">
        <f>(Table2[[#This Row],[1W Return vs Nifty]]-AVERAGE(Table2[1W Return vs Nifty]))/_xlfn.STDEV.P(Table2[1W Return vs Nifty])</f>
        <v>-0.17695413141948027</v>
      </c>
      <c r="O114">
        <v>559.96</v>
      </c>
      <c r="P114">
        <v>578.78791802205001</v>
      </c>
      <c r="Q114">
        <v>530.18101308204996</v>
      </c>
      <c r="R114">
        <v>44.297022836505299</v>
      </c>
      <c r="S114" s="1">
        <f>(Table2[[#This Row],[Close Price]]-Table2[[#This Row],[20D EMA]])/Table2[[#This Row],[20D EMA]]</f>
        <v>-3.4038145581827377E-2</v>
      </c>
      <c r="T114" s="1">
        <f>(Table2[[#This Row],[Close Price]]-Table2[[#This Row],[50D EMA]])/Table2[[#This Row],[50D EMA]]</f>
        <v>-6.546079633370408E-2</v>
      </c>
      <c r="U114" s="1">
        <f>(Table2[[#This Row],[Close Price]]-Table2[[#This Row],[200D EMA]])/Table2[[#This Row],[200D EMA]]</f>
        <v>2.0217598619079871E-2</v>
      </c>
      <c r="V114">
        <v>0.702735798572235</v>
      </c>
      <c r="W114">
        <v>520.1</v>
      </c>
      <c r="X114">
        <v>548</v>
      </c>
      <c r="Y114">
        <v>514.04999999999995</v>
      </c>
      <c r="Z114">
        <v>579</v>
      </c>
      <c r="AA114">
        <v>514.04999999999995</v>
      </c>
      <c r="AB114">
        <v>589.95000000000005</v>
      </c>
      <c r="AC114" s="1">
        <f>(Table2[[#This Row],[Close Price]]/Table2[[#This Row],[Day Low]])-1</f>
        <v>3.9992309171313023E-2</v>
      </c>
      <c r="AD114" s="1">
        <f>(Table2[[#This Row],[Day High]]/Table2[[#This Row],[Close Price]])-1</f>
        <v>1.3126271029765268E-2</v>
      </c>
      <c r="AE114" s="1">
        <f>(Table2[[#This Row],[Close Price]]/Table2[[#This Row],[Current Week Low]])-1</f>
        <v>5.2232273125182527E-2</v>
      </c>
      <c r="AF114" s="1">
        <f>(Table2[[#This Row],[Current Week High]]/Table2[[#This Row],[Close Price]])-1</f>
        <v>7.0438158624514635E-2</v>
      </c>
      <c r="AG114" s="1">
        <f>(Table2[[#This Row],[Close Price]]/Table2[[#This Row],[Current Month Low]])-1</f>
        <v>5.2232273125182527E-2</v>
      </c>
      <c r="AH114" s="1">
        <f>(Table2[[#This Row],[Current Month High]]/Table2[[#This Row],[Close Price]])-1</f>
        <v>9.0682196339434418E-2</v>
      </c>
      <c r="AI114">
        <v>33.850989092253599</v>
      </c>
      <c r="AJ114">
        <v>73.420968259057304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-0.06</v>
      </c>
      <c r="AM114" t="s">
        <v>3161</v>
      </c>
      <c r="AN114">
        <v>-0.28999999999999998</v>
      </c>
      <c r="AO114" t="s">
        <v>3161</v>
      </c>
      <c r="AP114">
        <v>0.229293052970693</v>
      </c>
      <c r="AQ114">
        <f>(Table2[[#This Row],[Sharpe Ratio]]-AVERAGE(Table2[Sharpe Ratio]))/_xlfn.STDEV.P(Table2[Sharpe Ratio])</f>
        <v>2.0307640532495572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140</v>
      </c>
      <c r="AT114">
        <f>_xlfn.RANK.AVG(Table2[[#This Row],[6M Return vs Nifty Z-Score]],Table2[6M Return vs Nifty Z-Score])</f>
        <v>376</v>
      </c>
      <c r="AU114">
        <f>_xlfn.RANK.AVG(Table2[[#This Row],[Sharpe Ratio Z-Score]],Table2[Sharpe Ratio Z-Score])</f>
        <v>17</v>
      </c>
      <c r="AV114">
        <f>(Table2[[#This Row],[Rank 1Y]]+Table2[[#This Row],[Rank 6M]]+Table2[[#This Row],[Rank Sharpe]])/3</f>
        <v>177.66666666666666</v>
      </c>
    </row>
    <row r="115" spans="1:48" x14ac:dyDescent="0.3">
      <c r="A115" t="s">
        <v>1511</v>
      </c>
      <c r="B115" t="s">
        <v>1512</v>
      </c>
      <c r="C115" t="s">
        <v>3112</v>
      </c>
      <c r="D115" t="s">
        <v>48</v>
      </c>
      <c r="E115">
        <v>6452.4922893268204</v>
      </c>
      <c r="F115">
        <v>229.73</v>
      </c>
      <c r="G115">
        <v>42.419847571564198</v>
      </c>
      <c r="H115">
        <f>(Table2[[#This Row],[1Y Return vs Nifty]]-AVERAGE(Table2[1Y Return vs Nifty]))/_xlfn.STDEV.P(Table2[1Y Return vs Nifty])</f>
        <v>0.56512890706709484</v>
      </c>
      <c r="I115">
        <v>-4.7122737020469696</v>
      </c>
      <c r="J115">
        <f>(Table2[[#This Row],[1M Return vs Nifty]]-AVERAGE(Table2[1M Return vs Nifty]))/_xlfn.STDEV.P(Table2[1M Return vs Nifty])</f>
        <v>-0.24284326116867014</v>
      </c>
      <c r="K115">
        <v>24.8332912275105</v>
      </c>
      <c r="L115">
        <f>(Table2[[#This Row],[6M Return vs Nifty]]-AVERAGE(Table2[6M Return vs Nifty]))/_xlfn.STDEV.P(Table2[6M Return vs Nifty])</f>
        <v>0.75657898891165754</v>
      </c>
      <c r="M115">
        <v>-1.27642132971086</v>
      </c>
      <c r="N115">
        <f>(Table2[[#This Row],[1W Return vs Nifty]]-AVERAGE(Table2[1W Return vs Nifty]))/_xlfn.STDEV.P(Table2[1W Return vs Nifty])</f>
        <v>0.4099503550968423</v>
      </c>
      <c r="O115">
        <v>235.57</v>
      </c>
      <c r="P115">
        <v>237.353466417904</v>
      </c>
      <c r="Q115">
        <v>210.058758787546</v>
      </c>
      <c r="R115">
        <v>42.461469350338497</v>
      </c>
      <c r="S115" s="1">
        <f>(Table2[[#This Row],[Close Price]]-Table2[[#This Row],[20D EMA]])/Table2[[#This Row],[20D EMA]]</f>
        <v>-2.4790932631489595E-2</v>
      </c>
      <c r="T115" s="1">
        <f>(Table2[[#This Row],[Close Price]]-Table2[[#This Row],[50D EMA]])/Table2[[#This Row],[50D EMA]]</f>
        <v>-3.2118622630442274E-2</v>
      </c>
      <c r="U115" s="1">
        <f>(Table2[[#This Row],[Close Price]]-Table2[[#This Row],[200D EMA]])/Table2[[#This Row],[200D EMA]]</f>
        <v>9.3646374595355672E-2</v>
      </c>
      <c r="V115">
        <v>0.928300962544238</v>
      </c>
      <c r="W115">
        <v>228.4</v>
      </c>
      <c r="X115">
        <v>239</v>
      </c>
      <c r="Y115">
        <v>223.05</v>
      </c>
      <c r="Z115">
        <v>244</v>
      </c>
      <c r="AA115">
        <v>223.05</v>
      </c>
      <c r="AB115">
        <v>247</v>
      </c>
      <c r="AC115" s="1">
        <f>(Table2[[#This Row],[Close Price]]/Table2[[#This Row],[Day Low]])-1</f>
        <v>5.8231173380034473E-3</v>
      </c>
      <c r="AD115" s="1">
        <f>(Table2[[#This Row],[Day High]]/Table2[[#This Row],[Close Price]])-1</f>
        <v>4.0351717233273909E-2</v>
      </c>
      <c r="AE115" s="1">
        <f>(Table2[[#This Row],[Close Price]]/Table2[[#This Row],[Current Week Low]])-1</f>
        <v>2.9948442053351121E-2</v>
      </c>
      <c r="AF115" s="1">
        <f>(Table2[[#This Row],[Current Week High]]/Table2[[#This Row],[Close Price]])-1</f>
        <v>6.2116397510120658E-2</v>
      </c>
      <c r="AG115" s="1">
        <f>(Table2[[#This Row],[Close Price]]/Table2[[#This Row],[Current Month Low]])-1</f>
        <v>2.9948442053351121E-2</v>
      </c>
      <c r="AH115" s="1">
        <f>(Table2[[#This Row],[Current Month High]]/Table2[[#This Row],[Close Price]])-1</f>
        <v>7.5175205676228707E-2</v>
      </c>
      <c r="AI115">
        <v>23.945501240586701</v>
      </c>
      <c r="AJ115">
        <v>75.567443637753101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0.09</v>
      </c>
      <c r="AM115" t="s">
        <v>3160</v>
      </c>
      <c r="AN115">
        <v>-0.39</v>
      </c>
      <c r="AO115" t="s">
        <v>3161</v>
      </c>
      <c r="AP115">
        <v>8.8891929160084995E-2</v>
      </c>
      <c r="AQ115">
        <f>(Table2[[#This Row],[Sharpe Ratio]]-AVERAGE(Table2[Sharpe Ratio]))/_xlfn.STDEV.P(Table2[Sharpe Ratio])</f>
        <v>0.36898985705827819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154</v>
      </c>
      <c r="AT115">
        <f>_xlfn.RANK.AVG(Table2[[#This Row],[6M Return vs Nifty Z-Score]],Table2[6M Return vs Nifty Z-Score])</f>
        <v>131</v>
      </c>
      <c r="AU115">
        <f>_xlfn.RANK.AVG(Table2[[#This Row],[Sharpe Ratio Z-Score]],Table2[Sharpe Ratio Z-Score])</f>
        <v>252</v>
      </c>
      <c r="AV115">
        <f>(Table2[[#This Row],[Rank 1Y]]+Table2[[#This Row],[Rank 6M]]+Table2[[#This Row],[Rank Sharpe]])/3</f>
        <v>179</v>
      </c>
    </row>
    <row r="116" spans="1:48" x14ac:dyDescent="0.3">
      <c r="A116" t="s">
        <v>86</v>
      </c>
      <c r="B116" t="s">
        <v>87</v>
      </c>
      <c r="C116" t="s">
        <v>3119</v>
      </c>
      <c r="D116" t="s">
        <v>88</v>
      </c>
      <c r="E116">
        <v>273331.68637499999</v>
      </c>
      <c r="F116">
        <v>4087.05</v>
      </c>
      <c r="G116">
        <v>74.428228767184905</v>
      </c>
      <c r="H116">
        <f>(Table2[[#This Row],[1Y Return vs Nifty]]-AVERAGE(Table2[1Y Return vs Nifty]))/_xlfn.STDEV.P(Table2[1Y Return vs Nifty])</f>
        <v>1.2091021587286759</v>
      </c>
      <c r="I116">
        <v>-3.2300314886640198</v>
      </c>
      <c r="J116">
        <f>(Table2[[#This Row],[1M Return vs Nifty]]-AVERAGE(Table2[1M Return vs Nifty]))/_xlfn.STDEV.P(Table2[1M Return vs Nifty])</f>
        <v>-8.5540085324418924E-2</v>
      </c>
      <c r="K116">
        <v>-8.1966126264491308</v>
      </c>
      <c r="L116">
        <f>(Table2[[#This Row],[6M Return vs Nifty]]-AVERAGE(Table2[6M Return vs Nifty]))/_xlfn.STDEV.P(Table2[6M Return vs Nifty])</f>
        <v>-0.39863775667930607</v>
      </c>
      <c r="M116">
        <v>-5.2908018303324598</v>
      </c>
      <c r="N116">
        <f>(Table2[[#This Row],[1W Return vs Nifty]]-AVERAGE(Table2[1W Return vs Nifty]))/_xlfn.STDEV.P(Table2[1W Return vs Nifty])</f>
        <v>-0.427155254177775</v>
      </c>
      <c r="O116">
        <v>4293.08</v>
      </c>
      <c r="P116">
        <v>4406.6276528810304</v>
      </c>
      <c r="Q116">
        <v>4127.9106495065898</v>
      </c>
      <c r="R116">
        <v>32.7783217702275</v>
      </c>
      <c r="S116" s="1">
        <f>(Table2[[#This Row],[Close Price]]-Table2[[#This Row],[20D EMA]])/Table2[[#This Row],[20D EMA]]</f>
        <v>-4.7991185815312025E-2</v>
      </c>
      <c r="T116" s="1">
        <f>(Table2[[#This Row],[Close Price]]-Table2[[#This Row],[50D EMA]])/Table2[[#This Row],[50D EMA]]</f>
        <v>-7.2522045894232057E-2</v>
      </c>
      <c r="U116" s="1">
        <f>(Table2[[#This Row],[Close Price]]-Table2[[#This Row],[200D EMA]])/Table2[[#This Row],[200D EMA]]</f>
        <v>-9.8986274112967381E-3</v>
      </c>
      <c r="V116">
        <v>0.858931766672827</v>
      </c>
      <c r="W116">
        <v>3920.35</v>
      </c>
      <c r="X116">
        <v>4185</v>
      </c>
      <c r="Y116">
        <v>3920.35</v>
      </c>
      <c r="Z116">
        <v>4489.8999999999996</v>
      </c>
      <c r="AA116">
        <v>3920.35</v>
      </c>
      <c r="AB116">
        <v>4489.8999999999996</v>
      </c>
      <c r="AC116" s="1">
        <f>(Table2[[#This Row],[Close Price]]/Table2[[#This Row],[Day Low]])-1</f>
        <v>4.2521713622508228E-2</v>
      </c>
      <c r="AD116" s="1">
        <f>(Table2[[#This Row],[Day High]]/Table2[[#This Row],[Close Price]])-1</f>
        <v>2.3965941204536323E-2</v>
      </c>
      <c r="AE116" s="1">
        <f>(Table2[[#This Row],[Close Price]]/Table2[[#This Row],[Current Week Low]])-1</f>
        <v>4.2521713622508228E-2</v>
      </c>
      <c r="AF116" s="1">
        <f>(Table2[[#This Row],[Current Week High]]/Table2[[#This Row],[Close Price]])-1</f>
        <v>9.856742638333249E-2</v>
      </c>
      <c r="AG116" s="1">
        <f>(Table2[[#This Row],[Close Price]]/Table2[[#This Row],[Current Month Low]])-1</f>
        <v>4.2521713622508228E-2</v>
      </c>
      <c r="AH116" s="1">
        <f>(Table2[[#This Row],[Current Month High]]/Table2[[#This Row],[Close Price]])-1</f>
        <v>9.856742638333249E-2</v>
      </c>
      <c r="AI116">
        <v>38.847090199532602</v>
      </c>
      <c r="AJ116">
        <v>100.29158805224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0</v>
      </c>
      <c r="AM116">
        <v>0</v>
      </c>
      <c r="AN116">
        <v>-4.3899999999999997</v>
      </c>
      <c r="AO116" t="s">
        <v>3161</v>
      </c>
      <c r="AP116">
        <v>0.23902225641991001</v>
      </c>
      <c r="AQ116">
        <f>(Table2[[#This Row],[Sharpe Ratio]]-AVERAGE(Table2[Sharpe Ratio]))/_xlfn.STDEV.P(Table2[Sharpe Ratio])</f>
        <v>2.1459179694191546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77</v>
      </c>
      <c r="AT116">
        <f>_xlfn.RANK.AVG(Table2[[#This Row],[6M Return vs Nifty Z-Score]],Table2[6M Return vs Nifty Z-Score])</f>
        <v>451</v>
      </c>
      <c r="AU116">
        <f>_xlfn.RANK.AVG(Table2[[#This Row],[Sharpe Ratio Z-Score]],Table2[Sharpe Ratio Z-Score])</f>
        <v>10</v>
      </c>
      <c r="AV116">
        <f>(Table2[[#This Row],[Rank 1Y]]+Table2[[#This Row],[Rank 6M]]+Table2[[#This Row],[Rank Sharpe]])/3</f>
        <v>179.33333333333334</v>
      </c>
    </row>
    <row r="117" spans="1:48" x14ac:dyDescent="0.3">
      <c r="A117" t="s">
        <v>905</v>
      </c>
      <c r="B117" t="s">
        <v>906</v>
      </c>
      <c r="C117" t="s">
        <v>3109</v>
      </c>
      <c r="D117" t="s">
        <v>203</v>
      </c>
      <c r="E117">
        <v>16131.409332510801</v>
      </c>
      <c r="F117">
        <v>3884.05</v>
      </c>
      <c r="G117">
        <v>61.100838534753201</v>
      </c>
      <c r="H117">
        <f>(Table2[[#This Row],[1Y Return vs Nifty]]-AVERAGE(Table2[1Y Return vs Nifty]))/_xlfn.STDEV.P(Table2[1Y Return vs Nifty])</f>
        <v>0.94096979765456845</v>
      </c>
      <c r="I117">
        <v>1.7855744931997899</v>
      </c>
      <c r="J117">
        <f>(Table2[[#This Row],[1M Return vs Nifty]]-AVERAGE(Table2[1M Return vs Nifty]))/_xlfn.STDEV.P(Table2[1M Return vs Nifty])</f>
        <v>0.44674184714727744</v>
      </c>
      <c r="K117">
        <v>-7.3993017463019504</v>
      </c>
      <c r="L117">
        <f>(Table2[[#This Row],[6M Return vs Nifty]]-AVERAGE(Table2[6M Return vs Nifty]))/_xlfn.STDEV.P(Table2[6M Return vs Nifty])</f>
        <v>-0.37075190862294022</v>
      </c>
      <c r="M117">
        <v>0.83689676644833</v>
      </c>
      <c r="N117">
        <f>(Table2[[#This Row],[1W Return vs Nifty]]-AVERAGE(Table2[1W Return vs Nifty]))/_xlfn.STDEV.P(Table2[1W Return vs Nifty])</f>
        <v>0.85063365161108262</v>
      </c>
      <c r="O117">
        <v>3968.18</v>
      </c>
      <c r="P117">
        <v>3953.4746931292302</v>
      </c>
      <c r="Q117">
        <v>3605.5533129666101</v>
      </c>
      <c r="R117">
        <v>41.030926350436403</v>
      </c>
      <c r="S117" s="1">
        <f>(Table2[[#This Row],[Close Price]]-Table2[[#This Row],[20D EMA]])/Table2[[#This Row],[20D EMA]]</f>
        <v>-2.1201155189532646E-2</v>
      </c>
      <c r="T117" s="1">
        <f>(Table2[[#This Row],[Close Price]]-Table2[[#This Row],[50D EMA]])/Table2[[#This Row],[50D EMA]]</f>
        <v>-1.7560424314814426E-2</v>
      </c>
      <c r="U117" s="1">
        <f>(Table2[[#This Row],[Close Price]]-Table2[[#This Row],[200D EMA]])/Table2[[#This Row],[200D EMA]]</f>
        <v>7.7241039823717397E-2</v>
      </c>
      <c r="V117">
        <v>0.69588429284098696</v>
      </c>
      <c r="W117">
        <v>3775</v>
      </c>
      <c r="X117">
        <v>3919.9</v>
      </c>
      <c r="Y117">
        <v>3762.75</v>
      </c>
      <c r="Z117">
        <v>4025.75</v>
      </c>
      <c r="AA117">
        <v>3762.75</v>
      </c>
      <c r="AB117">
        <v>4189.8999999999996</v>
      </c>
      <c r="AC117" s="1">
        <f>(Table2[[#This Row],[Close Price]]/Table2[[#This Row],[Day Low]])-1</f>
        <v>2.8887417218543154E-2</v>
      </c>
      <c r="AD117" s="1">
        <f>(Table2[[#This Row],[Day High]]/Table2[[#This Row],[Close Price]])-1</f>
        <v>9.2300562557123822E-3</v>
      </c>
      <c r="AE117" s="1">
        <f>(Table2[[#This Row],[Close Price]]/Table2[[#This Row],[Current Week Low]])-1</f>
        <v>3.2237060660421202E-2</v>
      </c>
      <c r="AF117" s="1">
        <f>(Table2[[#This Row],[Current Week High]]/Table2[[#This Row],[Close Price]])-1</f>
        <v>3.6482537557446459E-2</v>
      </c>
      <c r="AG117" s="1">
        <f>(Table2[[#This Row],[Close Price]]/Table2[[#This Row],[Current Month Low]])-1</f>
        <v>3.2237060660421202E-2</v>
      </c>
      <c r="AH117" s="1">
        <f>(Table2[[#This Row],[Current Month High]]/Table2[[#This Row],[Close Price]])-1</f>
        <v>7.8745124290366952E-2</v>
      </c>
      <c r="AI117">
        <v>12.8203807880948</v>
      </c>
      <c r="AJ117">
        <v>85.715310318446896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0.06</v>
      </c>
      <c r="AM117" t="s">
        <v>3160</v>
      </c>
      <c r="AN117">
        <v>-0.7</v>
      </c>
      <c r="AO117" t="s">
        <v>3161</v>
      </c>
      <c r="AP117">
        <v>0.26185275079926701</v>
      </c>
      <c r="AQ117">
        <f>(Table2[[#This Row],[Sharpe Ratio]]-AVERAGE(Table2[Sharpe Ratio]))/_xlfn.STDEV.P(Table2[Sharpe Ratio])</f>
        <v>2.4161375048203309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4.2837308926103193</v>
      </c>
      <c r="AS117">
        <f>_xlfn.RANK.AVG(Table2[[#This Row],[1Y Return vs Nifty Z-Score]],Table2[1Y Return vs Nifty Z-Score])</f>
        <v>104</v>
      </c>
      <c r="AT117">
        <f>_xlfn.RANK.AVG(Table2[[#This Row],[6M Return vs Nifty Z-Score]],Table2[6M Return vs Nifty Z-Score])</f>
        <v>437</v>
      </c>
      <c r="AU117">
        <f>_xlfn.RANK.AVG(Table2[[#This Row],[Sharpe Ratio Z-Score]],Table2[Sharpe Ratio Z-Score])</f>
        <v>4</v>
      </c>
      <c r="AV117">
        <f>(Table2[[#This Row],[Rank 1Y]]+Table2[[#This Row],[Rank 6M]]+Table2[[#This Row],[Rank Sharpe]])/3</f>
        <v>181.66666666666666</v>
      </c>
    </row>
    <row r="118" spans="1:48" x14ac:dyDescent="0.3">
      <c r="A118" t="s">
        <v>766</v>
      </c>
      <c r="B118" t="s">
        <v>767</v>
      </c>
      <c r="C118" t="s">
        <v>3119</v>
      </c>
      <c r="D118" t="s">
        <v>175</v>
      </c>
      <c r="E118">
        <v>20852.709922042799</v>
      </c>
      <c r="F118">
        <v>655.65</v>
      </c>
      <c r="G118">
        <v>41.621065701318301</v>
      </c>
      <c r="H118">
        <f>(Table2[[#This Row],[1Y Return vs Nifty]]-AVERAGE(Table2[1Y Return vs Nifty]))/_xlfn.STDEV.P(Table2[1Y Return vs Nifty])</f>
        <v>0.54905829870965162</v>
      </c>
      <c r="I118">
        <v>-11.889426570256701</v>
      </c>
      <c r="J118">
        <f>(Table2[[#This Row],[1M Return vs Nifty]]-AVERAGE(Table2[1M Return vs Nifty]))/_xlfn.STDEV.P(Table2[1M Return vs Nifty])</f>
        <v>-1.0045196791626996</v>
      </c>
      <c r="K118">
        <v>6.2260284240129602</v>
      </c>
      <c r="L118">
        <f>(Table2[[#This Row],[6M Return vs Nifty]]-AVERAGE(Table2[6M Return vs Nifty]))/_xlfn.STDEV.P(Table2[6M Return vs Nifty])</f>
        <v>0.10579230557000006</v>
      </c>
      <c r="M118">
        <v>2.2313850033921701</v>
      </c>
      <c r="N118">
        <f>(Table2[[#This Row],[1W Return vs Nifty]]-AVERAGE(Table2[1W Return vs Nifty]))/_xlfn.STDEV.P(Table2[1W Return vs Nifty])</f>
        <v>1.1414217134384073</v>
      </c>
      <c r="O118">
        <v>678.75</v>
      </c>
      <c r="P118">
        <v>698.31337550430101</v>
      </c>
      <c r="Q118">
        <v>617.61862320449802</v>
      </c>
      <c r="R118">
        <v>44.1555622573051</v>
      </c>
      <c r="S118" s="1">
        <f>(Table2[[#This Row],[Close Price]]-Table2[[#This Row],[20D EMA]])/Table2[[#This Row],[20D EMA]]</f>
        <v>-3.4033149171270753E-2</v>
      </c>
      <c r="T118" s="1">
        <f>(Table2[[#This Row],[Close Price]]-Table2[[#This Row],[50D EMA]])/Table2[[#This Row],[50D EMA]]</f>
        <v>-6.1094885191753372E-2</v>
      </c>
      <c r="U118" s="1">
        <f>(Table2[[#This Row],[Close Price]]-Table2[[#This Row],[200D EMA]])/Table2[[#This Row],[200D EMA]]</f>
        <v>6.1577444990530167E-2</v>
      </c>
      <c r="V118">
        <v>1.64547764383374</v>
      </c>
      <c r="W118">
        <v>636.1</v>
      </c>
      <c r="X118">
        <v>658.85</v>
      </c>
      <c r="Y118">
        <v>613.04999999999995</v>
      </c>
      <c r="Z118">
        <v>698.65</v>
      </c>
      <c r="AA118">
        <v>613.04999999999995</v>
      </c>
      <c r="AB118">
        <v>709.9</v>
      </c>
      <c r="AC118" s="1">
        <f>(Table2[[#This Row],[Close Price]]/Table2[[#This Row],[Day Low]])-1</f>
        <v>3.0734161295393747E-2</v>
      </c>
      <c r="AD118" s="1">
        <f>(Table2[[#This Row],[Day High]]/Table2[[#This Row],[Close Price]])-1</f>
        <v>4.8806527873104244E-3</v>
      </c>
      <c r="AE118" s="1">
        <f>(Table2[[#This Row],[Close Price]]/Table2[[#This Row],[Current Week Low]])-1</f>
        <v>6.9488622461463256E-2</v>
      </c>
      <c r="AF118" s="1">
        <f>(Table2[[#This Row],[Current Week High]]/Table2[[#This Row],[Close Price]])-1</f>
        <v>6.5583771829482274E-2</v>
      </c>
      <c r="AG118" s="1">
        <f>(Table2[[#This Row],[Close Price]]/Table2[[#This Row],[Current Month Low]])-1</f>
        <v>6.9488622461463256E-2</v>
      </c>
      <c r="AH118" s="1">
        <f>(Table2[[#This Row],[Current Month High]]/Table2[[#This Row],[Close Price]])-1</f>
        <v>8.2742316784869985E-2</v>
      </c>
      <c r="AI118">
        <v>28.719591245328999</v>
      </c>
      <c r="AJ118">
        <v>87.141429998572804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-0.01</v>
      </c>
      <c r="AM118" t="s">
        <v>3161</v>
      </c>
      <c r="AN118">
        <v>-0.9</v>
      </c>
      <c r="AO118" t="s">
        <v>3161</v>
      </c>
      <c r="AP118">
        <v>0.14108007162577199</v>
      </c>
      <c r="AQ118">
        <f>(Table2[[#This Row],[Sharpe Ratio]]-AVERAGE(Table2[Sharpe Ratio]))/_xlfn.STDEV.P(Table2[Sharpe Ratio])</f>
        <v>0.98668369128726374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159</v>
      </c>
      <c r="AT118">
        <f>_xlfn.RANK.AVG(Table2[[#This Row],[6M Return vs Nifty Z-Score]],Table2[6M Return vs Nifty Z-Score])</f>
        <v>265</v>
      </c>
      <c r="AU118">
        <f>_xlfn.RANK.AVG(Table2[[#This Row],[Sharpe Ratio Z-Score]],Table2[Sharpe Ratio Z-Score])</f>
        <v>122</v>
      </c>
      <c r="AV118">
        <f>(Table2[[#This Row],[Rank 1Y]]+Table2[[#This Row],[Rank 6M]]+Table2[[#This Row],[Rank Sharpe]])/3</f>
        <v>182</v>
      </c>
    </row>
    <row r="119" spans="1:48" x14ac:dyDescent="0.3">
      <c r="A119" t="s">
        <v>693</v>
      </c>
      <c r="B119" t="s">
        <v>694</v>
      </c>
      <c r="C119" t="s">
        <v>3113</v>
      </c>
      <c r="D119" t="s">
        <v>51</v>
      </c>
      <c r="E119">
        <v>24668.512298471702</v>
      </c>
      <c r="F119">
        <v>1376.55</v>
      </c>
      <c r="G119">
        <v>60.4164260113835</v>
      </c>
      <c r="H119">
        <f>(Table2[[#This Row],[1Y Return vs Nifty]]-AVERAGE(Table2[1Y Return vs Nifty]))/_xlfn.STDEV.P(Table2[1Y Return vs Nifty])</f>
        <v>0.92720017414694178</v>
      </c>
      <c r="I119">
        <v>3.0842778353989302</v>
      </c>
      <c r="J119">
        <f>(Table2[[#This Row],[1M Return vs Nifty]]-AVERAGE(Table2[1M Return vs Nifty]))/_xlfn.STDEV.P(Table2[1M Return vs Nifty])</f>
        <v>0.58456693292810458</v>
      </c>
      <c r="K119">
        <v>34.131863112955401</v>
      </c>
      <c r="L119">
        <f>(Table2[[#This Row],[6M Return vs Nifty]]-AVERAGE(Table2[6M Return vs Nifty]))/_xlfn.STDEV.P(Table2[6M Return vs Nifty])</f>
        <v>1.0817953746341837</v>
      </c>
      <c r="M119">
        <v>-1.5883169863817299</v>
      </c>
      <c r="N119">
        <f>(Table2[[#This Row],[1W Return vs Nifty]]-AVERAGE(Table2[1W Return vs Nifty]))/_xlfn.STDEV.P(Table2[1W Return vs Nifty])</f>
        <v>0.34491177600172473</v>
      </c>
      <c r="O119">
        <v>1393.91</v>
      </c>
      <c r="P119">
        <v>1402.21686697426</v>
      </c>
      <c r="Q119">
        <v>1227.0526281868599</v>
      </c>
      <c r="R119">
        <v>43.485796393039401</v>
      </c>
      <c r="S119" s="1">
        <f>(Table2[[#This Row],[Close Price]]-Table2[[#This Row],[20D EMA]])/Table2[[#This Row],[20D EMA]]</f>
        <v>-1.2454175664139096E-2</v>
      </c>
      <c r="T119" s="1">
        <f>(Table2[[#This Row],[Close Price]]-Table2[[#This Row],[50D EMA]])/Table2[[#This Row],[50D EMA]]</f>
        <v>-1.8304491679410978E-2</v>
      </c>
      <c r="U119" s="1">
        <f>(Table2[[#This Row],[Close Price]]-Table2[[#This Row],[200D EMA]])/Table2[[#This Row],[200D EMA]]</f>
        <v>0.12183452313210322</v>
      </c>
      <c r="V119">
        <v>0.87371418692625402</v>
      </c>
      <c r="W119">
        <v>1372.6</v>
      </c>
      <c r="X119">
        <v>1427</v>
      </c>
      <c r="Y119">
        <v>1360.1</v>
      </c>
      <c r="Z119">
        <v>1450</v>
      </c>
      <c r="AA119">
        <v>1360.1</v>
      </c>
      <c r="AB119">
        <v>1460.15</v>
      </c>
      <c r="AC119" s="1">
        <f>(Table2[[#This Row],[Close Price]]/Table2[[#This Row],[Day Low]])-1</f>
        <v>2.8777502549905964E-3</v>
      </c>
      <c r="AD119" s="1">
        <f>(Table2[[#This Row],[Day High]]/Table2[[#This Row],[Close Price]])-1</f>
        <v>3.6649595001997826E-2</v>
      </c>
      <c r="AE119" s="1">
        <f>(Table2[[#This Row],[Close Price]]/Table2[[#This Row],[Current Week Low]])-1</f>
        <v>1.2094698919197233E-2</v>
      </c>
      <c r="AF119" s="1">
        <f>(Table2[[#This Row],[Current Week High]]/Table2[[#This Row],[Close Price]])-1</f>
        <v>5.3358032763067165E-2</v>
      </c>
      <c r="AG119" s="1">
        <f>(Table2[[#This Row],[Close Price]]/Table2[[#This Row],[Current Month Low]])-1</f>
        <v>1.2094698919197233E-2</v>
      </c>
      <c r="AH119" s="1">
        <f>(Table2[[#This Row],[Current Month High]]/Table2[[#This Row],[Close Price]])-1</f>
        <v>6.0731538992408574E-2</v>
      </c>
      <c r="AI119">
        <v>19.065780393011501</v>
      </c>
      <c r="AJ119">
        <v>82.942388198551299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-0.05</v>
      </c>
      <c r="AM119" t="s">
        <v>3161</v>
      </c>
      <c r="AN119">
        <v>2.64</v>
      </c>
      <c r="AO119" t="s">
        <v>3160</v>
      </c>
      <c r="AP119">
        <v>5.6746795425219002E-2</v>
      </c>
      <c r="AQ119">
        <f>(Table2[[#This Row],[Sharpe Ratio]]-AVERAGE(Table2[Sharpe Ratio]))/_xlfn.STDEV.P(Table2[Sharpe Ratio])</f>
        <v>-1.1476853776426058E-2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108</v>
      </c>
      <c r="AT119">
        <f>_xlfn.RANK.AVG(Table2[[#This Row],[6M Return vs Nifty Z-Score]],Table2[6M Return vs Nifty Z-Score])</f>
        <v>86</v>
      </c>
      <c r="AU119">
        <f>_xlfn.RANK.AVG(Table2[[#This Row],[Sharpe Ratio Z-Score]],Table2[Sharpe Ratio Z-Score])</f>
        <v>354</v>
      </c>
      <c r="AV119">
        <f>(Table2[[#This Row],[Rank 1Y]]+Table2[[#This Row],[Rank 6M]]+Table2[[#This Row],[Rank Sharpe]])/3</f>
        <v>182.66666666666666</v>
      </c>
    </row>
    <row r="120" spans="1:48" x14ac:dyDescent="0.3">
      <c r="A120" t="s">
        <v>612</v>
      </c>
      <c r="B120" t="s">
        <v>613</v>
      </c>
      <c r="C120" t="s">
        <v>3109</v>
      </c>
      <c r="D120" t="s">
        <v>404</v>
      </c>
      <c r="E120">
        <v>29568.170603511298</v>
      </c>
      <c r="F120">
        <v>1573.8</v>
      </c>
      <c r="G120">
        <v>19.908535299951101</v>
      </c>
      <c r="H120">
        <f>(Table2[[#This Row],[1Y Return vs Nifty]]-AVERAGE(Table2[1Y Return vs Nifty]))/_xlfn.STDEV.P(Table2[1Y Return vs Nifty])</f>
        <v>0.11222618530422941</v>
      </c>
      <c r="I120">
        <v>-12.360169351605499</v>
      </c>
      <c r="J120">
        <f>(Table2[[#This Row],[1M Return vs Nifty]]-AVERAGE(Table2[1M Return vs Nifty]))/_xlfn.STDEV.P(Table2[1M Return vs Nifty])</f>
        <v>-1.0544773270041532</v>
      </c>
      <c r="K120">
        <v>40.2915981495278</v>
      </c>
      <c r="L120">
        <f>(Table2[[#This Row],[6M Return vs Nifty]]-AVERAGE(Table2[6M Return vs Nifty]))/_xlfn.STDEV.P(Table2[6M Return vs Nifty])</f>
        <v>1.297231335153904</v>
      </c>
      <c r="M120">
        <v>-5.1131050962247704</v>
      </c>
      <c r="N120">
        <f>(Table2[[#This Row],[1W Return vs Nifty]]-AVERAGE(Table2[1W Return vs Nifty]))/_xlfn.STDEV.P(Table2[1W Return vs Nifty])</f>
        <v>-0.39010073658825056</v>
      </c>
      <c r="O120">
        <v>1725.52</v>
      </c>
      <c r="P120">
        <v>1770.3102698851501</v>
      </c>
      <c r="Q120">
        <v>1489.0707853679301</v>
      </c>
      <c r="R120">
        <v>21.496646638585201</v>
      </c>
      <c r="S120" s="1">
        <f>(Table2[[#This Row],[Close Price]]-Table2[[#This Row],[20D EMA]])/Table2[[#This Row],[20D EMA]]</f>
        <v>-8.7927117622513803E-2</v>
      </c>
      <c r="T120" s="1">
        <f>(Table2[[#This Row],[Close Price]]-Table2[[#This Row],[50D EMA]])/Table2[[#This Row],[50D EMA]]</f>
        <v>-0.11100329316730387</v>
      </c>
      <c r="U120" s="1">
        <f>(Table2[[#This Row],[Close Price]]-Table2[[#This Row],[200D EMA]])/Table2[[#This Row],[200D EMA]]</f>
        <v>5.6900729948263951E-2</v>
      </c>
      <c r="V120">
        <v>0.44144195854726298</v>
      </c>
      <c r="W120">
        <v>1547</v>
      </c>
      <c r="X120">
        <v>1592.9</v>
      </c>
      <c r="Y120">
        <v>1545</v>
      </c>
      <c r="Z120">
        <v>1669.95</v>
      </c>
      <c r="AA120">
        <v>1545</v>
      </c>
      <c r="AB120">
        <v>1825.95</v>
      </c>
      <c r="AC120" s="1">
        <f>(Table2[[#This Row],[Close Price]]/Table2[[#This Row],[Day Low]])-1</f>
        <v>1.7323852617970203E-2</v>
      </c>
      <c r="AD120" s="1">
        <f>(Table2[[#This Row],[Day High]]/Table2[[#This Row],[Close Price]])-1</f>
        <v>1.2136230779006274E-2</v>
      </c>
      <c r="AE120" s="1">
        <f>(Table2[[#This Row],[Close Price]]/Table2[[#This Row],[Current Week Low]])-1</f>
        <v>1.8640776699029082E-2</v>
      </c>
      <c r="AF120" s="1">
        <f>(Table2[[#This Row],[Current Week High]]/Table2[[#This Row],[Close Price]])-1</f>
        <v>6.1094166984369203E-2</v>
      </c>
      <c r="AG120" s="1">
        <f>(Table2[[#This Row],[Close Price]]/Table2[[#This Row],[Current Month Low]])-1</f>
        <v>1.8640776699029082E-2</v>
      </c>
      <c r="AH120" s="1">
        <f>(Table2[[#This Row],[Current Month High]]/Table2[[#This Row],[Close Price]])-1</f>
        <v>0.160217308425467</v>
      </c>
      <c r="AI120">
        <v>36.926547210573098</v>
      </c>
      <c r="AJ120">
        <v>63.749869940692903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-0.03</v>
      </c>
      <c r="AM120" t="s">
        <v>3161</v>
      </c>
      <c r="AN120">
        <v>-7.04</v>
      </c>
      <c r="AO120" t="s">
        <v>3161</v>
      </c>
      <c r="AP120">
        <v>0.102536387769796</v>
      </c>
      <c r="AQ120">
        <f>(Table2[[#This Row],[Sharpe Ratio]]-AVERAGE(Table2[Sharpe Ratio]))/_xlfn.STDEV.P(Table2[Sharpe Ratio])</f>
        <v>0.53048435669777849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272</v>
      </c>
      <c r="AT120">
        <f>_xlfn.RANK.AVG(Table2[[#This Row],[6M Return vs Nifty Z-Score]],Table2[6M Return vs Nifty Z-Score])</f>
        <v>63</v>
      </c>
      <c r="AU120">
        <f>_xlfn.RANK.AVG(Table2[[#This Row],[Sharpe Ratio Z-Score]],Table2[Sharpe Ratio Z-Score])</f>
        <v>214</v>
      </c>
      <c r="AV120">
        <f>(Table2[[#This Row],[Rank 1Y]]+Table2[[#This Row],[Rank 6M]]+Table2[[#This Row],[Rank Sharpe]])/3</f>
        <v>183</v>
      </c>
    </row>
    <row r="121" spans="1:48" x14ac:dyDescent="0.3">
      <c r="A121" t="s">
        <v>1505</v>
      </c>
      <c r="B121" t="s">
        <v>1506</v>
      </c>
      <c r="C121" t="s">
        <v>3111</v>
      </c>
      <c r="D121" t="s">
        <v>232</v>
      </c>
      <c r="E121">
        <v>6537.9509622462601</v>
      </c>
      <c r="F121">
        <v>338.65</v>
      </c>
      <c r="G121">
        <v>1.0271467673260599</v>
      </c>
      <c r="H121">
        <f>(Table2[[#This Row],[1Y Return vs Nifty]]-AVERAGE(Table2[1Y Return vs Nifty]))/_xlfn.STDEV.P(Table2[1Y Return vs Nifty])</f>
        <v>-0.26764648288630716</v>
      </c>
      <c r="I121">
        <v>16.0504843628514</v>
      </c>
      <c r="J121">
        <f>(Table2[[#This Row],[1M Return vs Nifty]]-AVERAGE(Table2[1M Return vs Nifty]))/_xlfn.STDEV.P(Table2[1M Return vs Nifty])</f>
        <v>1.9606075334488906</v>
      </c>
      <c r="K121">
        <v>39.988947300823</v>
      </c>
      <c r="L121">
        <f>(Table2[[#This Row],[6M Return vs Nifty]]-AVERAGE(Table2[6M Return vs Nifty]))/_xlfn.STDEV.P(Table2[6M Return vs Nifty])</f>
        <v>1.2866461596705914</v>
      </c>
      <c r="M121">
        <v>-2.0519202512337702</v>
      </c>
      <c r="N121">
        <f>(Table2[[#This Row],[1W Return vs Nifty]]-AVERAGE(Table2[1W Return vs Nifty]))/_xlfn.STDEV.P(Table2[1W Return vs Nifty])</f>
        <v>0.24823810657114223</v>
      </c>
      <c r="O121">
        <v>318.73</v>
      </c>
      <c r="P121">
        <v>301.966898890263</v>
      </c>
      <c r="Q121">
        <v>261.389450846964</v>
      </c>
      <c r="R121">
        <v>61.670466902872398</v>
      </c>
      <c r="S121" s="1">
        <f>(Table2[[#This Row],[Close Price]]-Table2[[#This Row],[20D EMA]])/Table2[[#This Row],[20D EMA]]</f>
        <v>6.2498039092648817E-2</v>
      </c>
      <c r="T121" s="1">
        <f>(Table2[[#This Row],[Close Price]]-Table2[[#This Row],[50D EMA]])/Table2[[#This Row],[50D EMA]]</f>
        <v>0.12148053725275329</v>
      </c>
      <c r="U121" s="1">
        <f>(Table2[[#This Row],[Close Price]]-Table2[[#This Row],[200D EMA]])/Table2[[#This Row],[200D EMA]]</f>
        <v>0.2955763857443115</v>
      </c>
      <c r="V121">
        <v>1.9061102114594899</v>
      </c>
      <c r="W121">
        <v>331.5</v>
      </c>
      <c r="X121">
        <v>347</v>
      </c>
      <c r="Y121">
        <v>325.05</v>
      </c>
      <c r="Z121">
        <v>354.9</v>
      </c>
      <c r="AA121">
        <v>285.45</v>
      </c>
      <c r="AB121">
        <v>364.5</v>
      </c>
      <c r="AC121" s="1">
        <f>(Table2[[#This Row],[Close Price]]/Table2[[#This Row],[Day Low]])-1</f>
        <v>2.1568627450980316E-2</v>
      </c>
      <c r="AD121" s="1">
        <f>(Table2[[#This Row],[Day High]]/Table2[[#This Row],[Close Price]])-1</f>
        <v>2.4656725232541143E-2</v>
      </c>
      <c r="AE121" s="1">
        <f>(Table2[[#This Row],[Close Price]]/Table2[[#This Row],[Current Week Low]])-1</f>
        <v>4.1839716966620477E-2</v>
      </c>
      <c r="AF121" s="1">
        <f>(Table2[[#This Row],[Current Week High]]/Table2[[#This Row],[Close Price]])-1</f>
        <v>4.7984644913627639E-2</v>
      </c>
      <c r="AG121" s="1">
        <f>(Table2[[#This Row],[Close Price]]/Table2[[#This Row],[Current Month Low]])-1</f>
        <v>0.18637239446488008</v>
      </c>
      <c r="AH121" s="1">
        <f>(Table2[[#This Row],[Current Month High]]/Table2[[#This Row],[Close Price]])-1</f>
        <v>7.6332496677986139E-2</v>
      </c>
      <c r="AI121">
        <v>7.6332496677986104</v>
      </c>
      <c r="AJ121">
        <v>86.020324086789302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0.4</v>
      </c>
      <c r="AM121" t="s">
        <v>3160</v>
      </c>
      <c r="AN121">
        <v>23.44</v>
      </c>
      <c r="AO121" t="s">
        <v>3160</v>
      </c>
      <c r="AP121">
        <v>0.159543848259039</v>
      </c>
      <c r="AQ121">
        <f>(Table2[[#This Row],[Sharpe Ratio]]-AVERAGE(Table2[Sharpe Ratio]))/_xlfn.STDEV.P(Table2[Sharpe Ratio])</f>
        <v>1.2052191754817598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4.4330644922860767</v>
      </c>
      <c r="AS121">
        <f>_xlfn.RANK.AVG(Table2[[#This Row],[1Y Return vs Nifty Z-Score]],Table2[1Y Return vs Nifty Z-Score])</f>
        <v>403</v>
      </c>
      <c r="AT121">
        <f>_xlfn.RANK.AVG(Table2[[#This Row],[6M Return vs Nifty Z-Score]],Table2[6M Return vs Nifty Z-Score])</f>
        <v>64</v>
      </c>
      <c r="AU121">
        <f>_xlfn.RANK.AVG(Table2[[#This Row],[Sharpe Ratio Z-Score]],Table2[Sharpe Ratio Z-Score])</f>
        <v>83</v>
      </c>
      <c r="AV121">
        <f>(Table2[[#This Row],[Rank 1Y]]+Table2[[#This Row],[Rank 6M]]+Table2[[#This Row],[Rank Sharpe]])/3</f>
        <v>183.33333333333334</v>
      </c>
    </row>
    <row r="122" spans="1:48" x14ac:dyDescent="0.3">
      <c r="A122" t="s">
        <v>201</v>
      </c>
      <c r="B122" t="s">
        <v>202</v>
      </c>
      <c r="C122" t="s">
        <v>3109</v>
      </c>
      <c r="D122" t="s">
        <v>203</v>
      </c>
      <c r="E122">
        <v>120818.942443504</v>
      </c>
      <c r="F122">
        <v>10850.1</v>
      </c>
      <c r="G122">
        <v>30.0163462198052</v>
      </c>
      <c r="H122">
        <f>(Table2[[#This Row],[1Y Return vs Nifty]]-AVERAGE(Table2[1Y Return vs Nifty]))/_xlfn.STDEV.P(Table2[1Y Return vs Nifty])</f>
        <v>0.31558416912283765</v>
      </c>
      <c r="I122">
        <v>7.4178776114027603</v>
      </c>
      <c r="J122">
        <f>(Table2[[#This Row],[1M Return vs Nifty]]-AVERAGE(Table2[1M Return vs Nifty]))/_xlfn.STDEV.P(Table2[1M Return vs Nifty])</f>
        <v>1.0444708551403226</v>
      </c>
      <c r="K122">
        <v>22.791722494570699</v>
      </c>
      <c r="L122">
        <f>(Table2[[#This Row],[6M Return vs Nifty]]-AVERAGE(Table2[6M Return vs Nifty]))/_xlfn.STDEV.P(Table2[6M Return vs Nifty])</f>
        <v>0.68517537847443688</v>
      </c>
      <c r="M122">
        <v>6.0999384044804401</v>
      </c>
      <c r="N122">
        <f>(Table2[[#This Row],[1W Return vs Nifty]]-AVERAGE(Table2[1W Return vs Nifty]))/_xlfn.STDEV.P(Table2[1W Return vs Nifty])</f>
        <v>1.9481184755734235</v>
      </c>
      <c r="O122">
        <v>10539.46</v>
      </c>
      <c r="P122">
        <v>10389.876659219901</v>
      </c>
      <c r="Q122">
        <v>9352.4719001441299</v>
      </c>
      <c r="R122">
        <v>63.1768999512081</v>
      </c>
      <c r="S122" s="1">
        <f>(Table2[[#This Row],[Close Price]]-Table2[[#This Row],[20D EMA]])/Table2[[#This Row],[20D EMA]]</f>
        <v>2.9473995821417916E-2</v>
      </c>
      <c r="T122" s="1">
        <f>(Table2[[#This Row],[Close Price]]-Table2[[#This Row],[50D EMA]])/Table2[[#This Row],[50D EMA]]</f>
        <v>4.4295361328635284E-2</v>
      </c>
      <c r="U122" s="1">
        <f>(Table2[[#This Row],[Close Price]]-Table2[[#This Row],[200D EMA]])/Table2[[#This Row],[200D EMA]]</f>
        <v>0.16013179358847265</v>
      </c>
      <c r="V122">
        <v>0.79073906580011899</v>
      </c>
      <c r="W122">
        <v>10249</v>
      </c>
      <c r="X122">
        <v>11154.5</v>
      </c>
      <c r="Y122">
        <v>10249</v>
      </c>
      <c r="Z122">
        <v>11154.5</v>
      </c>
      <c r="AA122">
        <v>10110.049999999999</v>
      </c>
      <c r="AB122">
        <v>11154.5</v>
      </c>
      <c r="AC122" s="1">
        <f>(Table2[[#This Row],[Close Price]]/Table2[[#This Row],[Day Low]])-1</f>
        <v>5.8649624353595442E-2</v>
      </c>
      <c r="AD122" s="1">
        <f>(Table2[[#This Row],[Day High]]/Table2[[#This Row],[Close Price]])-1</f>
        <v>2.8055040967364331E-2</v>
      </c>
      <c r="AE122" s="1">
        <f>(Table2[[#This Row],[Close Price]]/Table2[[#This Row],[Current Week Low]])-1</f>
        <v>5.8649624353595442E-2</v>
      </c>
      <c r="AF122" s="1">
        <f>(Table2[[#This Row],[Current Week High]]/Table2[[#This Row],[Close Price]])-1</f>
        <v>2.8055040967364331E-2</v>
      </c>
      <c r="AG122" s="1">
        <f>(Table2[[#This Row],[Close Price]]/Table2[[#This Row],[Current Month Low]])-1</f>
        <v>7.3199440161028084E-2</v>
      </c>
      <c r="AH122" s="1">
        <f>(Table2[[#This Row],[Current Month High]]/Table2[[#This Row],[Close Price]])-1</f>
        <v>2.8055040967364331E-2</v>
      </c>
      <c r="AI122">
        <v>4.6073308080109898</v>
      </c>
      <c r="AJ122">
        <v>54.208357021034601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</v>
      </c>
      <c r="AM122" t="s">
        <v>3160</v>
      </c>
      <c r="AN122">
        <v>4.78</v>
      </c>
      <c r="AO122" t="s">
        <v>3160</v>
      </c>
      <c r="AP122">
        <v>0.104142526239171</v>
      </c>
      <c r="AQ122">
        <f>(Table2[[#This Row],[Sharpe Ratio]]-AVERAGE(Table2[Sharpe Ratio]))/_xlfn.STDEV.P(Table2[Sharpe Ratio])</f>
        <v>0.54949445712630429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4.5428433354373245</v>
      </c>
      <c r="AS122">
        <f>_xlfn.RANK.AVG(Table2[[#This Row],[1Y Return vs Nifty Z-Score]],Table2[1Y Return vs Nifty Z-Score])</f>
        <v>207</v>
      </c>
      <c r="AT122">
        <f>_xlfn.RANK.AVG(Table2[[#This Row],[6M Return vs Nifty Z-Score]],Table2[6M Return vs Nifty Z-Score])</f>
        <v>142</v>
      </c>
      <c r="AU122">
        <f>_xlfn.RANK.AVG(Table2[[#This Row],[Sharpe Ratio Z-Score]],Table2[Sharpe Ratio Z-Score])</f>
        <v>210</v>
      </c>
      <c r="AV122">
        <f>(Table2[[#This Row],[Rank 1Y]]+Table2[[#This Row],[Rank 6M]]+Table2[[#This Row],[Rank Sharpe]])/3</f>
        <v>186.33333333333334</v>
      </c>
    </row>
    <row r="123" spans="1:48" x14ac:dyDescent="0.3">
      <c r="A123" t="s">
        <v>340</v>
      </c>
      <c r="B123" t="s">
        <v>341</v>
      </c>
      <c r="C123" t="s">
        <v>3122</v>
      </c>
      <c r="D123" t="s">
        <v>138</v>
      </c>
      <c r="E123">
        <v>72042.534555404898</v>
      </c>
      <c r="F123">
        <v>1980.3</v>
      </c>
      <c r="G123">
        <v>30.9841639680958</v>
      </c>
      <c r="H123">
        <f>(Table2[[#This Row],[1Y Return vs Nifty]]-AVERAGE(Table2[1Y Return vs Nifty]))/_xlfn.STDEV.P(Table2[1Y Return vs Nifty])</f>
        <v>0.33505559251577571</v>
      </c>
      <c r="I123">
        <v>5.3461837411486304</v>
      </c>
      <c r="J123">
        <f>(Table2[[#This Row],[1M Return vs Nifty]]-AVERAGE(Table2[1M Return vs Nifty]))/_xlfn.STDEV.P(Table2[1M Return vs Nifty])</f>
        <v>0.82461203434458274</v>
      </c>
      <c r="K123">
        <v>19.883236694100201</v>
      </c>
      <c r="L123">
        <f>(Table2[[#This Row],[6M Return vs Nifty]]-AVERAGE(Table2[6M Return vs Nifty]))/_xlfn.STDEV.P(Table2[6M Return vs Nifty])</f>
        <v>0.58345145230520379</v>
      </c>
      <c r="M123">
        <v>-1.91330922327499E-2</v>
      </c>
      <c r="N123">
        <f>(Table2[[#This Row],[1W Return vs Nifty]]-AVERAGE(Table2[1W Return vs Nifty]))/_xlfn.STDEV.P(Table2[1W Return vs Nifty])</f>
        <v>0.67212855068765709</v>
      </c>
      <c r="O123">
        <v>1968.21</v>
      </c>
      <c r="P123">
        <v>1913.65360505798</v>
      </c>
      <c r="Q123">
        <v>1702.01780293958</v>
      </c>
      <c r="R123">
        <v>50.622539946827899</v>
      </c>
      <c r="S123" s="1">
        <f>(Table2[[#This Row],[Close Price]]-Table2[[#This Row],[20D EMA]])/Table2[[#This Row],[20D EMA]]</f>
        <v>6.1426372185894385E-3</v>
      </c>
      <c r="T123" s="1">
        <f>(Table2[[#This Row],[Close Price]]-Table2[[#This Row],[50D EMA]])/Table2[[#This Row],[50D EMA]]</f>
        <v>3.4826780962796379E-2</v>
      </c>
      <c r="U123" s="1">
        <f>(Table2[[#This Row],[Close Price]]-Table2[[#This Row],[200D EMA]])/Table2[[#This Row],[200D EMA]]</f>
        <v>0.16350134327607779</v>
      </c>
      <c r="V123">
        <v>1.2759793797454599</v>
      </c>
      <c r="W123">
        <v>1922.75</v>
      </c>
      <c r="X123">
        <v>2005.2</v>
      </c>
      <c r="Y123">
        <v>1911.4</v>
      </c>
      <c r="Z123">
        <v>2044</v>
      </c>
      <c r="AA123">
        <v>1911.4</v>
      </c>
      <c r="AB123">
        <v>2089.9</v>
      </c>
      <c r="AC123" s="1">
        <f>(Table2[[#This Row],[Close Price]]/Table2[[#This Row],[Day Low]])-1</f>
        <v>2.9931088285008345E-2</v>
      </c>
      <c r="AD123" s="1">
        <f>(Table2[[#This Row],[Day High]]/Table2[[#This Row],[Close Price]])-1</f>
        <v>1.2573852446599032E-2</v>
      </c>
      <c r="AE123" s="1">
        <f>(Table2[[#This Row],[Close Price]]/Table2[[#This Row],[Current Week Low]])-1</f>
        <v>3.6046876634927116E-2</v>
      </c>
      <c r="AF123" s="1">
        <f>(Table2[[#This Row],[Current Week High]]/Table2[[#This Row],[Close Price]])-1</f>
        <v>3.2166843407564594E-2</v>
      </c>
      <c r="AG123" s="1">
        <f>(Table2[[#This Row],[Close Price]]/Table2[[#This Row],[Current Month Low]])-1</f>
        <v>3.6046876634927116E-2</v>
      </c>
      <c r="AH123" s="1">
        <f>(Table2[[#This Row],[Current Month High]]/Table2[[#This Row],[Close Price]])-1</f>
        <v>5.5345149724789211E-2</v>
      </c>
      <c r="AI123">
        <v>5.5345149724789202</v>
      </c>
      <c r="AJ123">
        <v>58.684242157137703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0.27</v>
      </c>
      <c r="AM123" t="s">
        <v>3160</v>
      </c>
      <c r="AN123">
        <v>-0.22</v>
      </c>
      <c r="AO123" t="s">
        <v>3161</v>
      </c>
      <c r="AP123">
        <v>0.106423320925972</v>
      </c>
      <c r="AQ123">
        <f>(Table2[[#This Row],[Sharpe Ratio]]-AVERAGE(Table2[Sharpe Ratio]))/_xlfn.STDEV.P(Table2[Sharpe Ratio])</f>
        <v>0.57648972364887685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2.9917373535020961</v>
      </c>
      <c r="AS123">
        <f>_xlfn.RANK.AVG(Table2[[#This Row],[1Y Return vs Nifty Z-Score]],Table2[1Y Return vs Nifty Z-Score])</f>
        <v>203</v>
      </c>
      <c r="AT123">
        <f>_xlfn.RANK.AVG(Table2[[#This Row],[6M Return vs Nifty Z-Score]],Table2[6M Return vs Nifty Z-Score])</f>
        <v>154</v>
      </c>
      <c r="AU123">
        <f>_xlfn.RANK.AVG(Table2[[#This Row],[Sharpe Ratio Z-Score]],Table2[Sharpe Ratio Z-Score])</f>
        <v>204</v>
      </c>
      <c r="AV123">
        <f>(Table2[[#This Row],[Rank 1Y]]+Table2[[#This Row],[Rank 6M]]+Table2[[#This Row],[Rank Sharpe]])/3</f>
        <v>187</v>
      </c>
    </row>
    <row r="124" spans="1:48" x14ac:dyDescent="0.3">
      <c r="A124" t="s">
        <v>815</v>
      </c>
      <c r="B124" t="s">
        <v>816</v>
      </c>
      <c r="C124" t="s">
        <v>3113</v>
      </c>
      <c r="D124" t="s">
        <v>51</v>
      </c>
      <c r="E124">
        <v>18421.525822736199</v>
      </c>
      <c r="F124">
        <v>1352.75</v>
      </c>
      <c r="G124">
        <v>29.7773680150204</v>
      </c>
      <c r="H124">
        <f>(Table2[[#This Row],[1Y Return vs Nifty]]-AVERAGE(Table2[1Y Return vs Nifty]))/_xlfn.STDEV.P(Table2[1Y Return vs Nifty])</f>
        <v>0.31077619177868598</v>
      </c>
      <c r="I124">
        <v>4.5874335340543304</v>
      </c>
      <c r="J124">
        <f>(Table2[[#This Row],[1M Return vs Nifty]]-AVERAGE(Table2[1M Return vs Nifty]))/_xlfn.STDEV.P(Table2[1M Return vs Nifty])</f>
        <v>0.74408955551434275</v>
      </c>
      <c r="K124">
        <v>46.418722347304197</v>
      </c>
      <c r="L124">
        <f>(Table2[[#This Row],[6M Return vs Nifty]]-AVERAGE(Table2[6M Return vs Nifty]))/_xlfn.STDEV.P(Table2[6M Return vs Nifty])</f>
        <v>1.5115267356758877</v>
      </c>
      <c r="M124">
        <v>7.6191671446489302</v>
      </c>
      <c r="N124">
        <f>(Table2[[#This Row],[1W Return vs Nifty]]-AVERAGE(Table2[1W Return vs Nifty]))/_xlfn.STDEV.P(Table2[1W Return vs Nifty])</f>
        <v>2.2649182657202047</v>
      </c>
      <c r="O124">
        <v>1325.99</v>
      </c>
      <c r="P124">
        <v>1312.10742520602</v>
      </c>
      <c r="Q124">
        <v>1125.7181813033001</v>
      </c>
      <c r="R124">
        <v>59.333485987176097</v>
      </c>
      <c r="S124" s="1">
        <f>(Table2[[#This Row],[Close Price]]-Table2[[#This Row],[20D EMA]])/Table2[[#This Row],[20D EMA]]</f>
        <v>2.0181147670796908E-2</v>
      </c>
      <c r="T124" s="1">
        <f>(Table2[[#This Row],[Close Price]]-Table2[[#This Row],[50D EMA]])/Table2[[#This Row],[50D EMA]]</f>
        <v>3.0975036047523698E-2</v>
      </c>
      <c r="U124" s="1">
        <f>(Table2[[#This Row],[Close Price]]-Table2[[#This Row],[200D EMA]])/Table2[[#This Row],[200D EMA]]</f>
        <v>0.20167731361845279</v>
      </c>
      <c r="V124">
        <v>0.310540427793775</v>
      </c>
      <c r="W124">
        <v>1317.65</v>
      </c>
      <c r="X124">
        <v>1368.35</v>
      </c>
      <c r="Y124">
        <v>1298.3</v>
      </c>
      <c r="Z124">
        <v>1397</v>
      </c>
      <c r="AA124">
        <v>1287</v>
      </c>
      <c r="AB124">
        <v>1397</v>
      </c>
      <c r="AC124" s="1">
        <f>(Table2[[#This Row],[Close Price]]/Table2[[#This Row],[Day Low]])-1</f>
        <v>2.6638333396577174E-2</v>
      </c>
      <c r="AD124" s="1">
        <f>(Table2[[#This Row],[Day High]]/Table2[[#This Row],[Close Price]])-1</f>
        <v>1.1532064313435564E-2</v>
      </c>
      <c r="AE124" s="1">
        <f>(Table2[[#This Row],[Close Price]]/Table2[[#This Row],[Current Week Low]])-1</f>
        <v>4.1939459292921644E-2</v>
      </c>
      <c r="AF124" s="1">
        <f>(Table2[[#This Row],[Current Week High]]/Table2[[#This Row],[Close Price]])-1</f>
        <v>3.2711143965995282E-2</v>
      </c>
      <c r="AG124" s="1">
        <f>(Table2[[#This Row],[Close Price]]/Table2[[#This Row],[Current Month Low]])-1</f>
        <v>5.1087801087801088E-2</v>
      </c>
      <c r="AH124" s="1">
        <f>(Table2[[#This Row],[Current Month High]]/Table2[[#This Row],[Close Price]])-1</f>
        <v>3.2711143965995282E-2</v>
      </c>
      <c r="AI124">
        <v>12.5152467196451</v>
      </c>
      <c r="AJ124">
        <v>67.181610331829702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7.0000000000000007E-2</v>
      </c>
      <c r="AM124" t="s">
        <v>3160</v>
      </c>
      <c r="AN124">
        <v>3.85</v>
      </c>
      <c r="AO124" t="s">
        <v>3160</v>
      </c>
      <c r="AP124">
        <v>6.9840374314110998E-2</v>
      </c>
      <c r="AQ124">
        <f>(Table2[[#This Row],[Sharpe Ratio]]-AVERAGE(Table2[Sharpe Ratio]))/_xlfn.STDEV.P(Table2[Sharpe Ratio])</f>
        <v>0.14349748647676519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4.9748082351658862</v>
      </c>
      <c r="AS124">
        <f>_xlfn.RANK.AVG(Table2[[#This Row],[1Y Return vs Nifty Z-Score]],Table2[1Y Return vs Nifty Z-Score])</f>
        <v>209</v>
      </c>
      <c r="AT124">
        <f>_xlfn.RANK.AVG(Table2[[#This Row],[6M Return vs Nifty Z-Score]],Table2[6M Return vs Nifty Z-Score])</f>
        <v>52</v>
      </c>
      <c r="AU124">
        <f>_xlfn.RANK.AVG(Table2[[#This Row],[Sharpe Ratio Z-Score]],Table2[Sharpe Ratio Z-Score])</f>
        <v>303</v>
      </c>
      <c r="AV124">
        <f>(Table2[[#This Row],[Rank 1Y]]+Table2[[#This Row],[Rank 6M]]+Table2[[#This Row],[Rank Sharpe]])/3</f>
        <v>188</v>
      </c>
    </row>
    <row r="125" spans="1:48" x14ac:dyDescent="0.3">
      <c r="A125" t="s">
        <v>1353</v>
      </c>
      <c r="B125" t="s">
        <v>1354</v>
      </c>
      <c r="C125" t="s">
        <v>3119</v>
      </c>
      <c r="D125" t="s">
        <v>266</v>
      </c>
      <c r="E125">
        <v>8106.1776891681902</v>
      </c>
      <c r="F125">
        <v>69.72</v>
      </c>
      <c r="G125">
        <v>26.287620133853299</v>
      </c>
      <c r="H125">
        <f>(Table2[[#This Row],[1Y Return vs Nifty]]-AVERAGE(Table2[1Y Return vs Nifty]))/_xlfn.STDEV.P(Table2[1Y Return vs Nifty])</f>
        <v>0.24056632153314667</v>
      </c>
      <c r="I125">
        <v>-6.2830706130235896</v>
      </c>
      <c r="J125">
        <f>(Table2[[#This Row],[1M Return vs Nifty]]-AVERAGE(Table2[1M Return vs Nifty]))/_xlfn.STDEV.P(Table2[1M Return vs Nifty])</f>
        <v>-0.40954431749536896</v>
      </c>
      <c r="K125">
        <v>6.8063436994567201</v>
      </c>
      <c r="L125">
        <f>(Table2[[#This Row],[6M Return vs Nifty]]-AVERAGE(Table2[6M Return vs Nifty]))/_xlfn.STDEV.P(Table2[6M Return vs Nifty])</f>
        <v>0.126088759561479</v>
      </c>
      <c r="M125">
        <v>-6.2031264086296902</v>
      </c>
      <c r="N125">
        <f>(Table2[[#This Row],[1W Return vs Nifty]]-AVERAGE(Table2[1W Return vs Nifty]))/_xlfn.STDEV.P(Table2[1W Return vs Nifty])</f>
        <v>-0.61739930848539626</v>
      </c>
      <c r="O125">
        <v>73.88</v>
      </c>
      <c r="P125">
        <v>75.735749392029206</v>
      </c>
      <c r="Q125">
        <v>68.013566511183399</v>
      </c>
      <c r="R125">
        <v>30.577745995530201</v>
      </c>
      <c r="S125" s="1">
        <f>(Table2[[#This Row],[Close Price]]-Table2[[#This Row],[20D EMA]])/Table2[[#This Row],[20D EMA]]</f>
        <v>-5.6307525717379493E-2</v>
      </c>
      <c r="T125" s="1">
        <f>(Table2[[#This Row],[Close Price]]-Table2[[#This Row],[50D EMA]])/Table2[[#This Row],[50D EMA]]</f>
        <v>-7.9430776618978474E-2</v>
      </c>
      <c r="U125" s="1">
        <f>(Table2[[#This Row],[Close Price]]-Table2[[#This Row],[200D EMA]])/Table2[[#This Row],[200D EMA]]</f>
        <v>2.5089604564936512E-2</v>
      </c>
      <c r="V125">
        <v>0.52157816211429997</v>
      </c>
      <c r="W125">
        <v>69</v>
      </c>
      <c r="X125">
        <v>71.75</v>
      </c>
      <c r="Y125">
        <v>69</v>
      </c>
      <c r="Z125">
        <v>74.900000000000006</v>
      </c>
      <c r="AA125">
        <v>69</v>
      </c>
      <c r="AB125">
        <v>78.260000000000005</v>
      </c>
      <c r="AC125" s="1">
        <f>(Table2[[#This Row],[Close Price]]/Table2[[#This Row],[Day Low]])-1</f>
        <v>1.0434782608695681E-2</v>
      </c>
      <c r="AD125" s="1">
        <f>(Table2[[#This Row],[Day High]]/Table2[[#This Row],[Close Price]])-1</f>
        <v>2.9116465863453733E-2</v>
      </c>
      <c r="AE125" s="1">
        <f>(Table2[[#This Row],[Close Price]]/Table2[[#This Row],[Current Week Low]])-1</f>
        <v>1.0434782608695681E-2</v>
      </c>
      <c r="AF125" s="1">
        <f>(Table2[[#This Row],[Current Week High]]/Table2[[#This Row],[Close Price]])-1</f>
        <v>7.4297188755020116E-2</v>
      </c>
      <c r="AG125" s="1">
        <f>(Table2[[#This Row],[Close Price]]/Table2[[#This Row],[Current Month Low]])-1</f>
        <v>1.0434782608695681E-2</v>
      </c>
      <c r="AH125" s="1">
        <f>(Table2[[#This Row],[Current Month High]]/Table2[[#This Row],[Close Price]])-1</f>
        <v>0.12248995983935762</v>
      </c>
      <c r="AI125">
        <v>33.964429145152003</v>
      </c>
      <c r="AJ125">
        <v>76.060606060606005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-0.02</v>
      </c>
      <c r="AM125" t="s">
        <v>3161</v>
      </c>
      <c r="AN125">
        <v>-2.99</v>
      </c>
      <c r="AO125" t="s">
        <v>3161</v>
      </c>
      <c r="AP125">
        <v>0.16256018119673901</v>
      </c>
      <c r="AQ125">
        <f>(Table2[[#This Row],[Sharpe Ratio]]-AVERAGE(Table2[Sharpe Ratio]))/_xlfn.STDEV.P(Table2[Sharpe Ratio])</f>
        <v>1.2409202019903025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228</v>
      </c>
      <c r="AT125">
        <f>_xlfn.RANK.AVG(Table2[[#This Row],[6M Return vs Nifty Z-Score]],Table2[6M Return vs Nifty Z-Score])</f>
        <v>260</v>
      </c>
      <c r="AU125">
        <f>_xlfn.RANK.AVG(Table2[[#This Row],[Sharpe Ratio Z-Score]],Table2[Sharpe Ratio Z-Score])</f>
        <v>76</v>
      </c>
      <c r="AV125">
        <f>(Table2[[#This Row],[Rank 1Y]]+Table2[[#This Row],[Rank 6M]]+Table2[[#This Row],[Rank Sharpe]])/3</f>
        <v>188</v>
      </c>
    </row>
    <row r="126" spans="1:48" x14ac:dyDescent="0.3">
      <c r="A126" t="s">
        <v>822</v>
      </c>
      <c r="B126" t="s">
        <v>823</v>
      </c>
      <c r="C126" t="s">
        <v>3110</v>
      </c>
      <c r="D126" t="s">
        <v>637</v>
      </c>
      <c r="E126">
        <v>18306.807121394999</v>
      </c>
      <c r="F126">
        <v>126.89</v>
      </c>
      <c r="G126">
        <v>64.616521366148604</v>
      </c>
      <c r="H126">
        <f>(Table2[[#This Row],[1Y Return vs Nifty]]-AVERAGE(Table2[1Y Return vs Nifty]))/_xlfn.STDEV.P(Table2[1Y Return vs Nifty])</f>
        <v>1.0117014504335051</v>
      </c>
      <c r="I126">
        <v>-1.2939692841135699</v>
      </c>
      <c r="J126">
        <f>(Table2[[#This Row],[1M Return vs Nifty]]-AVERAGE(Table2[1M Return vs Nifty]))/_xlfn.STDEV.P(Table2[1M Return vs Nifty])</f>
        <v>0.11992480473071628</v>
      </c>
      <c r="K126">
        <v>24.493110327267701</v>
      </c>
      <c r="L126">
        <f>(Table2[[#This Row],[6M Return vs Nifty]]-AVERAGE(Table2[6M Return vs Nifty]))/_xlfn.STDEV.P(Table2[6M Return vs Nifty])</f>
        <v>0.74468120458178932</v>
      </c>
      <c r="M126">
        <v>4.1856813751250197</v>
      </c>
      <c r="N126">
        <f>(Table2[[#This Row],[1W Return vs Nifty]]-AVERAGE(Table2[1W Return vs Nifty]))/_xlfn.STDEV.P(Table2[1W Return vs Nifty])</f>
        <v>1.548944730927478</v>
      </c>
      <c r="O126">
        <v>126.1</v>
      </c>
      <c r="P126">
        <v>131.17932286684001</v>
      </c>
      <c r="Q126">
        <v>118.463554075875</v>
      </c>
      <c r="R126">
        <v>54.1503237397989</v>
      </c>
      <c r="S126" s="1">
        <f>(Table2[[#This Row],[Close Price]]-Table2[[#This Row],[20D EMA]])/Table2[[#This Row],[20D EMA]]</f>
        <v>6.2648691514671393E-3</v>
      </c>
      <c r="T126" s="1">
        <f>(Table2[[#This Row],[Close Price]]-Table2[[#This Row],[50D EMA]])/Table2[[#This Row],[50D EMA]]</f>
        <v>-3.2698162889543934E-2</v>
      </c>
      <c r="U126" s="1">
        <f>(Table2[[#This Row],[Close Price]]-Table2[[#This Row],[200D EMA]])/Table2[[#This Row],[200D EMA]]</f>
        <v>7.1131125432282158E-2</v>
      </c>
      <c r="V126">
        <v>0.75244352294592298</v>
      </c>
      <c r="W126">
        <v>121.43</v>
      </c>
      <c r="X126">
        <v>128.30000000000001</v>
      </c>
      <c r="Y126">
        <v>120.02</v>
      </c>
      <c r="Z126">
        <v>133.80000000000001</v>
      </c>
      <c r="AA126">
        <v>117.35</v>
      </c>
      <c r="AB126">
        <v>133.80000000000001</v>
      </c>
      <c r="AC126" s="1">
        <f>(Table2[[#This Row],[Close Price]]/Table2[[#This Row],[Day Low]])-1</f>
        <v>4.4964176892036578E-2</v>
      </c>
      <c r="AD126" s="1">
        <f>(Table2[[#This Row],[Day High]]/Table2[[#This Row],[Close Price]])-1</f>
        <v>1.1111986760186099E-2</v>
      </c>
      <c r="AE126" s="1">
        <f>(Table2[[#This Row],[Close Price]]/Table2[[#This Row],[Current Week Low]])-1</f>
        <v>5.7240459923346254E-2</v>
      </c>
      <c r="AF126" s="1">
        <f>(Table2[[#This Row],[Current Week High]]/Table2[[#This Row],[Close Price]])-1</f>
        <v>5.4456615966585353E-2</v>
      </c>
      <c r="AG126" s="1">
        <f>(Table2[[#This Row],[Close Price]]/Table2[[#This Row],[Current Month Low]])-1</f>
        <v>8.1295270558159327E-2</v>
      </c>
      <c r="AH126" s="1">
        <f>(Table2[[#This Row],[Current Month High]]/Table2[[#This Row],[Close Price]])-1</f>
        <v>5.4456615966585353E-2</v>
      </c>
      <c r="AI126">
        <v>34.7623926235322</v>
      </c>
      <c r="AJ126">
        <v>92.695520121488201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-0.12</v>
      </c>
      <c r="AM126" t="s">
        <v>3161</v>
      </c>
      <c r="AN126">
        <v>8.26</v>
      </c>
      <c r="AO126" t="s">
        <v>3160</v>
      </c>
      <c r="AP126">
        <v>6.2250608129236003E-2</v>
      </c>
      <c r="AQ126">
        <f>(Table2[[#This Row],[Sharpe Ratio]]-AVERAGE(Table2[Sharpe Ratio]))/_xlfn.STDEV.P(Table2[Sharpe Ratio])</f>
        <v>5.3665743974733608E-2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92</v>
      </c>
      <c r="AT126">
        <f>_xlfn.RANK.AVG(Table2[[#This Row],[6M Return vs Nifty Z-Score]],Table2[6M Return vs Nifty Z-Score])</f>
        <v>134</v>
      </c>
      <c r="AU126">
        <f>_xlfn.RANK.AVG(Table2[[#This Row],[Sharpe Ratio Z-Score]],Table2[Sharpe Ratio Z-Score])</f>
        <v>339</v>
      </c>
      <c r="AV126">
        <f>(Table2[[#This Row],[Rank 1Y]]+Table2[[#This Row],[Rank 6M]]+Table2[[#This Row],[Rank Sharpe]])/3</f>
        <v>188.33333333333334</v>
      </c>
    </row>
    <row r="127" spans="1:48" x14ac:dyDescent="0.3">
      <c r="A127" t="s">
        <v>92</v>
      </c>
      <c r="B127" t="s">
        <v>93</v>
      </c>
      <c r="C127" t="s">
        <v>3115</v>
      </c>
      <c r="D127" t="s">
        <v>94</v>
      </c>
      <c r="E127">
        <v>264959.76136431098</v>
      </c>
      <c r="F127">
        <v>9482.9500000000007</v>
      </c>
      <c r="G127">
        <v>50.243523625423002</v>
      </c>
      <c r="H127">
        <f>(Table2[[#This Row],[1Y Return vs Nifty]]-AVERAGE(Table2[1Y Return vs Nifty]))/_xlfn.STDEV.P(Table2[1Y Return vs Nifty])</f>
        <v>0.72253262197410228</v>
      </c>
      <c r="I127">
        <v>-13.9648451105263</v>
      </c>
      <c r="J127">
        <f>(Table2[[#This Row],[1M Return vs Nifty]]-AVERAGE(Table2[1M Return vs Nifty]))/_xlfn.STDEV.P(Table2[1M Return vs Nifty])</f>
        <v>-1.2247737811190453</v>
      </c>
      <c r="K127">
        <v>0.59431246135085303</v>
      </c>
      <c r="L127">
        <f>(Table2[[#This Row],[6M Return vs Nifty]]-AVERAGE(Table2[6M Return vs Nifty]))/_xlfn.STDEV.P(Table2[6M Return vs Nifty])</f>
        <v>-9.1176254049324335E-2</v>
      </c>
      <c r="M127">
        <v>-1.07311195530737</v>
      </c>
      <c r="N127">
        <f>(Table2[[#This Row],[1W Return vs Nifty]]-AVERAGE(Table2[1W Return vs Nifty]))/_xlfn.STDEV.P(Table2[1W Return vs Nifty])</f>
        <v>0.45234579262572672</v>
      </c>
      <c r="O127">
        <v>10074.040000000001</v>
      </c>
      <c r="P127">
        <v>10489.188810563601</v>
      </c>
      <c r="Q127">
        <v>9455.1951128976707</v>
      </c>
      <c r="R127">
        <v>30.3648929363567</v>
      </c>
      <c r="S127" s="1">
        <f>(Table2[[#This Row],[Close Price]]-Table2[[#This Row],[20D EMA]])/Table2[[#This Row],[20D EMA]]</f>
        <v>-5.8674573458116115E-2</v>
      </c>
      <c r="T127" s="1">
        <f>(Table2[[#This Row],[Close Price]]-Table2[[#This Row],[50D EMA]])/Table2[[#This Row],[50D EMA]]</f>
        <v>-9.5931041831397182E-2</v>
      </c>
      <c r="U127" s="1">
        <f>(Table2[[#This Row],[Close Price]]-Table2[[#This Row],[200D EMA]])/Table2[[#This Row],[200D EMA]]</f>
        <v>2.9354113554431109E-3</v>
      </c>
      <c r="V127">
        <v>0.80514240425572003</v>
      </c>
      <c r="W127">
        <v>9400</v>
      </c>
      <c r="X127">
        <v>9516.9500000000007</v>
      </c>
      <c r="Y127">
        <v>9400</v>
      </c>
      <c r="Z127">
        <v>10032.9</v>
      </c>
      <c r="AA127">
        <v>9365</v>
      </c>
      <c r="AB127">
        <v>10079.799999999999</v>
      </c>
      <c r="AC127" s="1">
        <f>(Table2[[#This Row],[Close Price]]/Table2[[#This Row],[Day Low]])-1</f>
        <v>8.8244680851063961E-3</v>
      </c>
      <c r="AD127" s="1">
        <f>(Table2[[#This Row],[Day High]]/Table2[[#This Row],[Close Price]])-1</f>
        <v>3.5853821859230806E-3</v>
      </c>
      <c r="AE127" s="1">
        <f>(Table2[[#This Row],[Close Price]]/Table2[[#This Row],[Current Week Low]])-1</f>
        <v>8.8244680851063961E-3</v>
      </c>
      <c r="AF127" s="1">
        <f>(Table2[[#This Row],[Current Week High]]/Table2[[#This Row],[Close Price]])-1</f>
        <v>5.7993556857306894E-2</v>
      </c>
      <c r="AG127" s="1">
        <f>(Table2[[#This Row],[Close Price]]/Table2[[#This Row],[Current Month Low]])-1</f>
        <v>1.2594767752269087E-2</v>
      </c>
      <c r="AH127" s="1">
        <f>(Table2[[#This Row],[Current Month High]]/Table2[[#This Row],[Close Price]])-1</f>
        <v>6.2939275225536218E-2</v>
      </c>
      <c r="AI127">
        <v>34.704917773477597</v>
      </c>
      <c r="AJ127">
        <v>73.645419420995694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</v>
      </c>
      <c r="AM127" t="s">
        <v>3162</v>
      </c>
      <c r="AN127">
        <v>-3.73</v>
      </c>
      <c r="AO127" t="s">
        <v>3161</v>
      </c>
      <c r="AP127">
        <v>0.154161799236294</v>
      </c>
      <c r="AQ127">
        <f>(Table2[[#This Row],[Sharpe Ratio]]-AVERAGE(Table2[Sharpe Ratio]))/_xlfn.STDEV.P(Table2[Sharpe Ratio])</f>
        <v>1.1415177609496463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131</v>
      </c>
      <c r="AT127">
        <f>_xlfn.RANK.AVG(Table2[[#This Row],[6M Return vs Nifty Z-Score]],Table2[6M Return vs Nifty Z-Score])</f>
        <v>343</v>
      </c>
      <c r="AU127">
        <f>_xlfn.RANK.AVG(Table2[[#This Row],[Sharpe Ratio Z-Score]],Table2[Sharpe Ratio Z-Score])</f>
        <v>93</v>
      </c>
      <c r="AV127">
        <f>(Table2[[#This Row],[Rank 1Y]]+Table2[[#This Row],[Rank 6M]]+Table2[[#This Row],[Rank Sharpe]])/3</f>
        <v>189</v>
      </c>
    </row>
    <row r="128" spans="1:48" x14ac:dyDescent="0.3">
      <c r="A128" t="s">
        <v>1365</v>
      </c>
      <c r="B128" t="s">
        <v>1366</v>
      </c>
      <c r="C128" t="s">
        <v>3119</v>
      </c>
      <c r="D128" t="s">
        <v>808</v>
      </c>
      <c r="E128">
        <v>7963.2292562082903</v>
      </c>
      <c r="F128">
        <v>199.24</v>
      </c>
      <c r="G128">
        <v>24.240718731204399</v>
      </c>
      <c r="H128">
        <f>(Table2[[#This Row],[1Y Return vs Nifty]]-AVERAGE(Table2[1Y Return vs Nifty]))/_xlfn.STDEV.P(Table2[1Y Return vs Nifty])</f>
        <v>0.19938492769637217</v>
      </c>
      <c r="I128">
        <v>2.81875478764458</v>
      </c>
      <c r="J128">
        <f>(Table2[[#This Row],[1M Return vs Nifty]]-AVERAGE(Table2[1M Return vs Nifty]))/_xlfn.STDEV.P(Table2[1M Return vs Nifty])</f>
        <v>0.55638825990524077</v>
      </c>
      <c r="K128">
        <v>5.8262618975106504</v>
      </c>
      <c r="L128">
        <f>(Table2[[#This Row],[6M Return vs Nifty]]-AVERAGE(Table2[6M Return vs Nifty]))/_xlfn.STDEV.P(Table2[6M Return vs Nifty])</f>
        <v>9.1810521433294517E-2</v>
      </c>
      <c r="M128">
        <v>-7.6225748672563496</v>
      </c>
      <c r="N128">
        <f>(Table2[[#This Row],[1W Return vs Nifty]]-AVERAGE(Table2[1W Return vs Nifty]))/_xlfn.STDEV.P(Table2[1W Return vs Nifty])</f>
        <v>-0.91339224353691839</v>
      </c>
      <c r="O128">
        <v>209.56</v>
      </c>
      <c r="P128">
        <v>214.141413927587</v>
      </c>
      <c r="Q128">
        <v>204.12101247158199</v>
      </c>
      <c r="R128">
        <v>35.048993726529297</v>
      </c>
      <c r="S128" s="1">
        <f>(Table2[[#This Row],[Close Price]]-Table2[[#This Row],[20D EMA]])/Table2[[#This Row],[20D EMA]]</f>
        <v>-4.9246039320480973E-2</v>
      </c>
      <c r="T128" s="1">
        <f>(Table2[[#This Row],[Close Price]]-Table2[[#This Row],[50D EMA]])/Table2[[#This Row],[50D EMA]]</f>
        <v>-6.9586791523782388E-2</v>
      </c>
      <c r="U128" s="1">
        <f>(Table2[[#This Row],[Close Price]]-Table2[[#This Row],[200D EMA]])/Table2[[#This Row],[200D EMA]]</f>
        <v>-2.3912346957722069E-2</v>
      </c>
      <c r="V128">
        <v>0.89352564849342897</v>
      </c>
      <c r="W128">
        <v>196.55</v>
      </c>
      <c r="X128">
        <v>202.89</v>
      </c>
      <c r="Y128">
        <v>194.54</v>
      </c>
      <c r="Z128">
        <v>218</v>
      </c>
      <c r="AA128">
        <v>194.54</v>
      </c>
      <c r="AB128">
        <v>227.7</v>
      </c>
      <c r="AC128" s="1">
        <f>(Table2[[#This Row],[Close Price]]/Table2[[#This Row],[Day Low]])-1</f>
        <v>1.3686084965657486E-2</v>
      </c>
      <c r="AD128" s="1">
        <f>(Table2[[#This Row],[Day High]]/Table2[[#This Row],[Close Price]])-1</f>
        <v>1.8319614535233786E-2</v>
      </c>
      <c r="AE128" s="1">
        <f>(Table2[[#This Row],[Close Price]]/Table2[[#This Row],[Current Week Low]])-1</f>
        <v>2.415955587539842E-2</v>
      </c>
      <c r="AF128" s="1">
        <f>(Table2[[#This Row],[Current Week High]]/Table2[[#This Row],[Close Price]])-1</f>
        <v>9.4157799638626694E-2</v>
      </c>
      <c r="AG128" s="1">
        <f>(Table2[[#This Row],[Close Price]]/Table2[[#This Row],[Current Month Low]])-1</f>
        <v>2.415955587539842E-2</v>
      </c>
      <c r="AH128" s="1">
        <f>(Table2[[#This Row],[Current Month High]]/Table2[[#This Row],[Close Price]])-1</f>
        <v>0.1428428026500701</v>
      </c>
      <c r="AI128">
        <v>48.810479823328599</v>
      </c>
      <c r="AJ128">
        <v>49.467366841710401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-0.11</v>
      </c>
      <c r="AM128" t="s">
        <v>3161</v>
      </c>
      <c r="AN128">
        <v>-3.29</v>
      </c>
      <c r="AO128" t="s">
        <v>3161</v>
      </c>
      <c r="AP128">
        <v>0.17617732703080399</v>
      </c>
      <c r="AQ128">
        <f>(Table2[[#This Row],[Sharpe Ratio]]-AVERAGE(Table2[Sharpe Ratio]))/_xlfn.STDEV.P(Table2[Sharpe Ratio])</f>
        <v>1.4020914302444816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243</v>
      </c>
      <c r="AT128">
        <f>_xlfn.RANK.AVG(Table2[[#This Row],[6M Return vs Nifty Z-Score]],Table2[6M Return vs Nifty Z-Score])</f>
        <v>270</v>
      </c>
      <c r="AU128">
        <f>_xlfn.RANK.AVG(Table2[[#This Row],[Sharpe Ratio Z-Score]],Table2[Sharpe Ratio Z-Score])</f>
        <v>55</v>
      </c>
      <c r="AV128">
        <f>(Table2[[#This Row],[Rank 1Y]]+Table2[[#This Row],[Rank 6M]]+Table2[[#This Row],[Rank Sharpe]])/3</f>
        <v>189.33333333333334</v>
      </c>
    </row>
    <row r="129" spans="1:48" x14ac:dyDescent="0.3">
      <c r="A129" t="s">
        <v>886</v>
      </c>
      <c r="B129" t="s">
        <v>887</v>
      </c>
      <c r="C129" t="s">
        <v>3119</v>
      </c>
      <c r="D129" t="s">
        <v>266</v>
      </c>
      <c r="E129">
        <v>16505.091086659999</v>
      </c>
      <c r="F129">
        <v>1137.4000000000001</v>
      </c>
      <c r="G129">
        <v>84.572878235881902</v>
      </c>
      <c r="H129">
        <f>(Table2[[#This Row],[1Y Return vs Nifty]]-AVERAGE(Table2[1Y Return vs Nifty]))/_xlfn.STDEV.P(Table2[1Y Return vs Nifty])</f>
        <v>1.4132012934333558</v>
      </c>
      <c r="I129">
        <v>0.51972873507343098</v>
      </c>
      <c r="J129">
        <f>(Table2[[#This Row],[1M Return vs Nifty]]-AVERAGE(Table2[1M Return vs Nifty]))/_xlfn.STDEV.P(Table2[1M Return vs Nifty])</f>
        <v>0.31240377737405789</v>
      </c>
      <c r="K129">
        <v>-9.9227157010745302</v>
      </c>
      <c r="L129">
        <f>(Table2[[#This Row],[6M Return vs Nifty]]-AVERAGE(Table2[6M Return vs Nifty]))/_xlfn.STDEV.P(Table2[6M Return vs Nifty])</f>
        <v>-0.45900799527399899</v>
      </c>
      <c r="M129">
        <v>-0.93696056212957002</v>
      </c>
      <c r="N129">
        <f>(Table2[[#This Row],[1W Return vs Nifty]]-AVERAGE(Table2[1W Return vs Nifty]))/_xlfn.STDEV.P(Table2[1W Return vs Nifty])</f>
        <v>0.48073699642966167</v>
      </c>
      <c r="O129">
        <v>1144.78</v>
      </c>
      <c r="P129">
        <v>1176.6407181960899</v>
      </c>
      <c r="Q129">
        <v>1086.5272711463899</v>
      </c>
      <c r="R129">
        <v>49.151654945043603</v>
      </c>
      <c r="S129" s="1">
        <f>(Table2[[#This Row],[Close Price]]-Table2[[#This Row],[20D EMA]])/Table2[[#This Row],[20D EMA]]</f>
        <v>-6.4466535054769321E-3</v>
      </c>
      <c r="T129" s="1">
        <f>(Table2[[#This Row],[Close Price]]-Table2[[#This Row],[50D EMA]])/Table2[[#This Row],[50D EMA]]</f>
        <v>-3.3349787738307934E-2</v>
      </c>
      <c r="U129" s="1">
        <f>(Table2[[#This Row],[Close Price]]-Table2[[#This Row],[200D EMA]])/Table2[[#This Row],[200D EMA]]</f>
        <v>4.6821400810248034E-2</v>
      </c>
      <c r="V129">
        <v>0.77862888089904003</v>
      </c>
      <c r="W129">
        <v>1098</v>
      </c>
      <c r="X129">
        <v>1189</v>
      </c>
      <c r="Y129">
        <v>1091</v>
      </c>
      <c r="Z129">
        <v>1190</v>
      </c>
      <c r="AA129">
        <v>1091</v>
      </c>
      <c r="AB129">
        <v>1209</v>
      </c>
      <c r="AC129" s="1">
        <f>(Table2[[#This Row],[Close Price]]/Table2[[#This Row],[Day Low]])-1</f>
        <v>3.5883424408014619E-2</v>
      </c>
      <c r="AD129" s="1">
        <f>(Table2[[#This Row],[Day High]]/Table2[[#This Row],[Close Price]])-1</f>
        <v>4.5366625637418556E-2</v>
      </c>
      <c r="AE129" s="1">
        <f>(Table2[[#This Row],[Close Price]]/Table2[[#This Row],[Current Week Low]])-1</f>
        <v>4.2529789184234668E-2</v>
      </c>
      <c r="AF129" s="1">
        <f>(Table2[[#This Row],[Current Week High]]/Table2[[#This Row],[Close Price]])-1</f>
        <v>4.624582380868647E-2</v>
      </c>
      <c r="AG129" s="1">
        <f>(Table2[[#This Row],[Close Price]]/Table2[[#This Row],[Current Month Low]])-1</f>
        <v>4.2529789184234668E-2</v>
      </c>
      <c r="AH129" s="1">
        <f>(Table2[[#This Row],[Current Month High]]/Table2[[#This Row],[Close Price]])-1</f>
        <v>6.295058906277462E-2</v>
      </c>
      <c r="AI129">
        <v>27.483734833831502</v>
      </c>
      <c r="AJ129">
        <v>116.09195402298801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-0.04</v>
      </c>
      <c r="AM129" t="s">
        <v>3161</v>
      </c>
      <c r="AN129">
        <v>3.67</v>
      </c>
      <c r="AO129" t="s">
        <v>3160</v>
      </c>
      <c r="AP129">
        <v>0.19081246586192499</v>
      </c>
      <c r="AQ129">
        <f>(Table2[[#This Row],[Sharpe Ratio]]-AVERAGE(Table2[Sharpe Ratio]))/_xlfn.STDEV.P(Table2[Sharpe Ratio])</f>
        <v>1.5753115256907286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63</v>
      </c>
      <c r="AT129">
        <f>_xlfn.RANK.AVG(Table2[[#This Row],[6M Return vs Nifty Z-Score]],Table2[6M Return vs Nifty Z-Score])</f>
        <v>472</v>
      </c>
      <c r="AU129">
        <f>_xlfn.RANK.AVG(Table2[[#This Row],[Sharpe Ratio Z-Score]],Table2[Sharpe Ratio Z-Score])</f>
        <v>37</v>
      </c>
      <c r="AV129">
        <f>(Table2[[#This Row],[Rank 1Y]]+Table2[[#This Row],[Rank 6M]]+Table2[[#This Row],[Rank Sharpe]])/3</f>
        <v>190.66666666666666</v>
      </c>
    </row>
    <row r="130" spans="1:48" x14ac:dyDescent="0.3">
      <c r="A130" t="s">
        <v>49</v>
      </c>
      <c r="B130" t="s">
        <v>50</v>
      </c>
      <c r="C130" t="s">
        <v>3113</v>
      </c>
      <c r="D130" t="s">
        <v>51</v>
      </c>
      <c r="E130">
        <v>424476.56638486602</v>
      </c>
      <c r="F130">
        <v>1768.2</v>
      </c>
      <c r="G130">
        <v>28.7023725912968</v>
      </c>
      <c r="H130">
        <f>(Table2[[#This Row],[1Y Return vs Nifty]]-AVERAGE(Table2[1Y Return vs Nifty]))/_xlfn.STDEV.P(Table2[1Y Return vs Nifty])</f>
        <v>0.28914847201660943</v>
      </c>
      <c r="I130">
        <v>-1.22558606741148</v>
      </c>
      <c r="J130">
        <f>(Table2[[#This Row],[1M Return vs Nifty]]-AVERAGE(Table2[1M Return vs Nifty]))/_xlfn.STDEV.P(Table2[1M Return vs Nifty])</f>
        <v>0.12718198379670287</v>
      </c>
      <c r="K130">
        <v>9.8473635228519303</v>
      </c>
      <c r="L130">
        <f>(Table2[[#This Row],[6M Return vs Nifty]]-AVERAGE(Table2[6M Return vs Nifty]))/_xlfn.STDEV.P(Table2[6M Return vs Nifty])</f>
        <v>0.23244804656373524</v>
      </c>
      <c r="M130">
        <v>1.2892367587367699</v>
      </c>
      <c r="N130">
        <f>(Table2[[#This Row],[1W Return vs Nifty]]-AVERAGE(Table2[1W Return vs Nifty]))/_xlfn.STDEV.P(Table2[1W Return vs Nifty])</f>
        <v>0.94495862772763606</v>
      </c>
      <c r="O130">
        <v>1827.35</v>
      </c>
      <c r="P130">
        <v>1829.8631881812701</v>
      </c>
      <c r="Q130">
        <v>1644.33302861832</v>
      </c>
      <c r="R130">
        <v>30.084674233474299</v>
      </c>
      <c r="S130" s="1">
        <f>(Table2[[#This Row],[Close Price]]-Table2[[#This Row],[20D EMA]])/Table2[[#This Row],[20D EMA]]</f>
        <v>-3.2369277916107955E-2</v>
      </c>
      <c r="T130" s="1">
        <f>(Table2[[#This Row],[Close Price]]-Table2[[#This Row],[50D EMA]])/Table2[[#This Row],[50D EMA]]</f>
        <v>-3.3698250546565743E-2</v>
      </c>
      <c r="U130" s="1">
        <f>(Table2[[#This Row],[Close Price]]-Table2[[#This Row],[200D EMA]])/Table2[[#This Row],[200D EMA]]</f>
        <v>7.5329613421291838E-2</v>
      </c>
      <c r="V130">
        <v>1.0543328724498799</v>
      </c>
      <c r="W130">
        <v>1763.15</v>
      </c>
      <c r="X130">
        <v>1796</v>
      </c>
      <c r="Y130">
        <v>1763.15</v>
      </c>
      <c r="Z130">
        <v>1825</v>
      </c>
      <c r="AA130">
        <v>1760.1</v>
      </c>
      <c r="AB130">
        <v>1864.95</v>
      </c>
      <c r="AC130" s="1">
        <f>(Table2[[#This Row],[Close Price]]/Table2[[#This Row],[Day Low]])-1</f>
        <v>2.8641919292176077E-3</v>
      </c>
      <c r="AD130" s="1">
        <f>(Table2[[#This Row],[Day High]]/Table2[[#This Row],[Close Price]])-1</f>
        <v>1.5722203370659438E-2</v>
      </c>
      <c r="AE130" s="1">
        <f>(Table2[[#This Row],[Close Price]]/Table2[[#This Row],[Current Week Low]])-1</f>
        <v>2.8641919292176077E-3</v>
      </c>
      <c r="AF130" s="1">
        <f>(Table2[[#This Row],[Current Week High]]/Table2[[#This Row],[Close Price]])-1</f>
        <v>3.2123063001922914E-2</v>
      </c>
      <c r="AG130" s="1">
        <f>(Table2[[#This Row],[Close Price]]/Table2[[#This Row],[Current Month Low]])-1</f>
        <v>4.6020112493609933E-3</v>
      </c>
      <c r="AH130" s="1">
        <f>(Table2[[#This Row],[Current Month High]]/Table2[[#This Row],[Close Price]])-1</f>
        <v>5.4716661011197765E-2</v>
      </c>
      <c r="AI130">
        <v>10.866983372921601</v>
      </c>
      <c r="AJ130">
        <v>50.999146029035003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0.03</v>
      </c>
      <c r="AM130" t="s">
        <v>3160</v>
      </c>
      <c r="AN130">
        <v>-5.52</v>
      </c>
      <c r="AO130" t="s">
        <v>3161</v>
      </c>
      <c r="AP130">
        <v>0.142210094003761</v>
      </c>
      <c r="AQ130">
        <f>(Table2[[#This Row],[Sharpe Ratio]]-AVERAGE(Table2[Sharpe Ratio]))/_xlfn.STDEV.P(Table2[Sharpe Ratio])</f>
        <v>1.0000585274559111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216</v>
      </c>
      <c r="AT130">
        <f>_xlfn.RANK.AVG(Table2[[#This Row],[6M Return vs Nifty Z-Score]],Table2[6M Return vs Nifty Z-Score])</f>
        <v>236</v>
      </c>
      <c r="AU130">
        <f>_xlfn.RANK.AVG(Table2[[#This Row],[Sharpe Ratio Z-Score]],Table2[Sharpe Ratio Z-Score])</f>
        <v>121</v>
      </c>
      <c r="AV130">
        <f>(Table2[[#This Row],[Rank 1Y]]+Table2[[#This Row],[Rank 6M]]+Table2[[#This Row],[Rank Sharpe]])/3</f>
        <v>191</v>
      </c>
    </row>
    <row r="131" spans="1:48" x14ac:dyDescent="0.3">
      <c r="A131" t="s">
        <v>1712</v>
      </c>
      <c r="B131" t="s">
        <v>1713</v>
      </c>
      <c r="C131" t="s">
        <v>3113</v>
      </c>
      <c r="D131" t="s">
        <v>51</v>
      </c>
      <c r="E131">
        <v>4805.7846132738796</v>
      </c>
      <c r="F131">
        <v>192.63</v>
      </c>
      <c r="G131">
        <v>75.932308477776303</v>
      </c>
      <c r="H131">
        <f>(Table2[[#This Row],[1Y Return vs Nifty]]-AVERAGE(Table2[1Y Return vs Nifty]))/_xlfn.STDEV.P(Table2[1Y Return vs Nifty])</f>
        <v>1.2393625800873251</v>
      </c>
      <c r="I131">
        <v>5.8474752764935802</v>
      </c>
      <c r="J131">
        <f>(Table2[[#This Row],[1M Return vs Nifty]]-AVERAGE(Table2[1M Return vs Nifty]))/_xlfn.STDEV.P(Table2[1M Return vs Nifty])</f>
        <v>0.8778116732575979</v>
      </c>
      <c r="K131">
        <v>55.820045900076103</v>
      </c>
      <c r="L131">
        <f>(Table2[[#This Row],[6M Return vs Nifty]]-AVERAGE(Table2[6M Return vs Nifty]))/_xlfn.STDEV.P(Table2[6M Return vs Nifty])</f>
        <v>1.8403368480788902</v>
      </c>
      <c r="M131">
        <v>-9.9637965051896593</v>
      </c>
      <c r="N131">
        <f>(Table2[[#This Row],[1W Return vs Nifty]]-AVERAGE(Table2[1W Return vs Nifty]))/_xlfn.STDEV.P(Table2[1W Return vs Nifty])</f>
        <v>-1.4015995186982069</v>
      </c>
      <c r="O131">
        <v>197.57</v>
      </c>
      <c r="P131">
        <v>188.13642634164199</v>
      </c>
      <c r="Q131">
        <v>152.878923574559</v>
      </c>
      <c r="R131">
        <v>42.134636366758599</v>
      </c>
      <c r="S131" s="1">
        <f>(Table2[[#This Row],[Close Price]]-Table2[[#This Row],[20D EMA]])/Table2[[#This Row],[20D EMA]]</f>
        <v>-2.5003796122893142E-2</v>
      </c>
      <c r="T131" s="1">
        <f>(Table2[[#This Row],[Close Price]]-Table2[[#This Row],[50D EMA]])/Table2[[#This Row],[50D EMA]]</f>
        <v>2.3884655118291666E-2</v>
      </c>
      <c r="U131" s="1">
        <f>(Table2[[#This Row],[Close Price]]-Table2[[#This Row],[200D EMA]])/Table2[[#This Row],[200D EMA]]</f>
        <v>0.26001672104954621</v>
      </c>
      <c r="V131">
        <v>0.13807301837787</v>
      </c>
      <c r="W131">
        <v>186.12</v>
      </c>
      <c r="X131">
        <v>198</v>
      </c>
      <c r="Y131">
        <v>186.12</v>
      </c>
      <c r="Z131">
        <v>210.8</v>
      </c>
      <c r="AA131">
        <v>186.12</v>
      </c>
      <c r="AB131">
        <v>231</v>
      </c>
      <c r="AC131" s="1">
        <f>(Table2[[#This Row],[Close Price]]/Table2[[#This Row],[Day Low]])-1</f>
        <v>3.4977433913603972E-2</v>
      </c>
      <c r="AD131" s="1">
        <f>(Table2[[#This Row],[Day High]]/Table2[[#This Row],[Close Price]])-1</f>
        <v>2.7877277682603951E-2</v>
      </c>
      <c r="AE131" s="1">
        <f>(Table2[[#This Row],[Close Price]]/Table2[[#This Row],[Current Week Low]])-1</f>
        <v>3.4977433913603972E-2</v>
      </c>
      <c r="AF131" s="1">
        <f>(Table2[[#This Row],[Current Week High]]/Table2[[#This Row],[Close Price]])-1</f>
        <v>9.4325909775216932E-2</v>
      </c>
      <c r="AG131" s="1">
        <f>(Table2[[#This Row],[Close Price]]/Table2[[#This Row],[Current Month Low]])-1</f>
        <v>3.4977433913603972E-2</v>
      </c>
      <c r="AH131" s="1">
        <f>(Table2[[#This Row],[Current Month High]]/Table2[[#This Row],[Close Price]])-1</f>
        <v>0.19919015729637124</v>
      </c>
      <c r="AI131">
        <v>24.9545761304054</v>
      </c>
      <c r="AJ131">
        <v>109.26670287887001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0.23</v>
      </c>
      <c r="AM131" t="s">
        <v>3160</v>
      </c>
      <c r="AN131">
        <v>11.08</v>
      </c>
      <c r="AO131" t="s">
        <v>3160</v>
      </c>
      <c r="AP131">
        <v>1.6993293006028001E-2</v>
      </c>
      <c r="AQ131">
        <f>(Table2[[#This Row],[Sharpe Ratio]]-AVERAGE(Table2[Sharpe Ratio]))/_xlfn.STDEV.P(Table2[Sharpe Ratio])</f>
        <v>-0.48199548450727164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2.0739160982183344</v>
      </c>
      <c r="AS131">
        <f>_xlfn.RANK.AVG(Table2[[#This Row],[1Y Return vs Nifty Z-Score]],Table2[1Y Return vs Nifty Z-Score])</f>
        <v>74</v>
      </c>
      <c r="AT131">
        <f>_xlfn.RANK.AVG(Table2[[#This Row],[6M Return vs Nifty Z-Score]],Table2[6M Return vs Nifty Z-Score])</f>
        <v>33</v>
      </c>
      <c r="AU131">
        <f>_xlfn.RANK.AVG(Table2[[#This Row],[Sharpe Ratio Z-Score]],Table2[Sharpe Ratio Z-Score])</f>
        <v>468</v>
      </c>
      <c r="AV131">
        <f>(Table2[[#This Row],[Rank 1Y]]+Table2[[#This Row],[Rank 6M]]+Table2[[#This Row],[Rank Sharpe]])/3</f>
        <v>191.66666666666666</v>
      </c>
    </row>
    <row r="132" spans="1:48" x14ac:dyDescent="0.3">
      <c r="A132" t="s">
        <v>318</v>
      </c>
      <c r="B132" t="s">
        <v>319</v>
      </c>
      <c r="C132" t="s">
        <v>3109</v>
      </c>
      <c r="D132" t="s">
        <v>114</v>
      </c>
      <c r="E132">
        <v>78273.613845086307</v>
      </c>
      <c r="F132">
        <v>1724.5</v>
      </c>
      <c r="G132">
        <v>104.49713764898701</v>
      </c>
      <c r="H132">
        <f>(Table2[[#This Row],[1Y Return vs Nifty]]-AVERAGE(Table2[1Y Return vs Nifty]))/_xlfn.STDEV.P(Table2[1Y Return vs Nifty])</f>
        <v>1.814055371082294</v>
      </c>
      <c r="I132">
        <v>10.6771329146406</v>
      </c>
      <c r="J132">
        <f>(Table2[[#This Row],[1M Return vs Nifty]]-AVERAGE(Table2[1M Return vs Nifty]))/_xlfn.STDEV.P(Table2[1M Return vs Nifty])</f>
        <v>1.3903598100341421</v>
      </c>
      <c r="K132">
        <v>29.693224412968299</v>
      </c>
      <c r="L132">
        <f>(Table2[[#This Row],[6M Return vs Nifty]]-AVERAGE(Table2[6M Return vs Nifty]))/_xlfn.STDEV.P(Table2[6M Return vs Nifty])</f>
        <v>0.92655454267401094</v>
      </c>
      <c r="M132">
        <v>2.2557348093415501</v>
      </c>
      <c r="N132">
        <f>(Table2[[#This Row],[1W Return vs Nifty]]-AVERAGE(Table2[1W Return vs Nifty]))/_xlfn.STDEV.P(Table2[1W Return vs Nifty])</f>
        <v>1.1464992986702551</v>
      </c>
      <c r="O132">
        <v>1683.49</v>
      </c>
      <c r="P132">
        <v>1674.5884920907299</v>
      </c>
      <c r="Q132">
        <v>1419.6576764126401</v>
      </c>
      <c r="R132">
        <v>57.966056897419897</v>
      </c>
      <c r="S132" s="1">
        <f>(Table2[[#This Row],[Close Price]]-Table2[[#This Row],[20D EMA]])/Table2[[#This Row],[20D EMA]]</f>
        <v>2.4360109059156865E-2</v>
      </c>
      <c r="T132" s="1">
        <f>(Table2[[#This Row],[Close Price]]-Table2[[#This Row],[50D EMA]])/Table2[[#This Row],[50D EMA]]</f>
        <v>2.9805237612110534E-2</v>
      </c>
      <c r="U132" s="1">
        <f>(Table2[[#This Row],[Close Price]]-Table2[[#This Row],[200D EMA]])/Table2[[#This Row],[200D EMA]]</f>
        <v>0.21472945813083039</v>
      </c>
      <c r="V132">
        <v>0.664028819583242</v>
      </c>
      <c r="W132">
        <v>1636.1</v>
      </c>
      <c r="X132">
        <v>1745</v>
      </c>
      <c r="Y132">
        <v>1625.05</v>
      </c>
      <c r="Z132">
        <v>1745</v>
      </c>
      <c r="AA132">
        <v>1596.6</v>
      </c>
      <c r="AB132">
        <v>1764.75</v>
      </c>
      <c r="AC132" s="1">
        <f>(Table2[[#This Row],[Close Price]]/Table2[[#This Row],[Day Low]])-1</f>
        <v>5.4030927204938628E-2</v>
      </c>
      <c r="AD132" s="1">
        <f>(Table2[[#This Row],[Day High]]/Table2[[#This Row],[Close Price]])-1</f>
        <v>1.188750362423896E-2</v>
      </c>
      <c r="AE132" s="1">
        <f>(Table2[[#This Row],[Close Price]]/Table2[[#This Row],[Current Week Low]])-1</f>
        <v>6.1198116981016071E-2</v>
      </c>
      <c r="AF132" s="1">
        <f>(Table2[[#This Row],[Current Week High]]/Table2[[#This Row],[Close Price]])-1</f>
        <v>1.188750362423896E-2</v>
      </c>
      <c r="AG132" s="1">
        <f>(Table2[[#This Row],[Close Price]]/Table2[[#This Row],[Current Month Low]])-1</f>
        <v>8.0107728923963561E-2</v>
      </c>
      <c r="AH132" s="1">
        <f>(Table2[[#This Row],[Current Month High]]/Table2[[#This Row],[Close Price]])-1</f>
        <v>2.3340098579298418E-2</v>
      </c>
      <c r="AI132">
        <v>14.0330530588576</v>
      </c>
      <c r="AJ132">
        <v>137.78007583591801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-0.01</v>
      </c>
      <c r="AM132" t="s">
        <v>3161</v>
      </c>
      <c r="AN132">
        <v>1.1499999999999999</v>
      </c>
      <c r="AO132" t="s">
        <v>3160</v>
      </c>
      <c r="AP132">
        <v>3.0781839139598002E-2</v>
      </c>
      <c r="AQ132">
        <f>(Table2[[#This Row],[Sharpe Ratio]]-AVERAGE(Table2[Sharpe Ratio]))/_xlfn.STDEV.P(Table2[Sharpe Ratio])</f>
        <v>-0.31879557879520326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4.9586734436654991</v>
      </c>
      <c r="AS132">
        <f>_xlfn.RANK.AVG(Table2[[#This Row],[1Y Return vs Nifty Z-Score]],Table2[1Y Return vs Nifty Z-Score])</f>
        <v>44</v>
      </c>
      <c r="AT132">
        <f>_xlfn.RANK.AVG(Table2[[#This Row],[6M Return vs Nifty Z-Score]],Table2[6M Return vs Nifty Z-Score])</f>
        <v>105</v>
      </c>
      <c r="AU132">
        <f>_xlfn.RANK.AVG(Table2[[#This Row],[Sharpe Ratio Z-Score]],Table2[Sharpe Ratio Z-Score])</f>
        <v>427</v>
      </c>
      <c r="AV132">
        <f>(Table2[[#This Row],[Rank 1Y]]+Table2[[#This Row],[Rank 6M]]+Table2[[#This Row],[Rank Sharpe]])/3</f>
        <v>192</v>
      </c>
    </row>
    <row r="133" spans="1:48" x14ac:dyDescent="0.3">
      <c r="A133" t="s">
        <v>1513</v>
      </c>
      <c r="B133" t="s">
        <v>1514</v>
      </c>
      <c r="C133" t="s">
        <v>3123</v>
      </c>
      <c r="D133" t="s">
        <v>160</v>
      </c>
      <c r="E133">
        <v>6422.8649325180204</v>
      </c>
      <c r="F133">
        <v>927.3</v>
      </c>
      <c r="G133">
        <v>79.509775733173598</v>
      </c>
      <c r="H133">
        <f>(Table2[[#This Row],[1Y Return vs Nifty]]-AVERAGE(Table2[1Y Return vs Nifty]))/_xlfn.STDEV.P(Table2[1Y Return vs Nifty])</f>
        <v>1.3113372671885344</v>
      </c>
      <c r="I133">
        <v>-10.6158973070252</v>
      </c>
      <c r="J133">
        <f>(Table2[[#This Row],[1M Return vs Nifty]]-AVERAGE(Table2[1M Return vs Nifty]))/_xlfn.STDEV.P(Table2[1M Return vs Nifty])</f>
        <v>-0.86936619626486278</v>
      </c>
      <c r="K133">
        <v>22.597013060926798</v>
      </c>
      <c r="L133">
        <f>(Table2[[#This Row],[6M Return vs Nifty]]-AVERAGE(Table2[6M Return vs Nifty]))/_xlfn.STDEV.P(Table2[6M Return vs Nifty])</f>
        <v>0.67836544044783853</v>
      </c>
      <c r="M133">
        <v>-8.4233348601626101</v>
      </c>
      <c r="N133">
        <f>(Table2[[#This Row],[1W Return vs Nifty]]-AVERAGE(Table2[1W Return vs Nifty]))/_xlfn.STDEV.P(Table2[1W Return vs Nifty])</f>
        <v>-1.0803721004888787</v>
      </c>
      <c r="O133">
        <v>997.48</v>
      </c>
      <c r="P133">
        <v>1004.63766709494</v>
      </c>
      <c r="Q133">
        <v>857.29236065287796</v>
      </c>
      <c r="R133">
        <v>34.212304531941797</v>
      </c>
      <c r="S133" s="1">
        <f>(Table2[[#This Row],[Close Price]]-Table2[[#This Row],[20D EMA]])/Table2[[#This Row],[20D EMA]]</f>
        <v>-7.03573003970005E-2</v>
      </c>
      <c r="T133" s="1">
        <f>(Table2[[#This Row],[Close Price]]-Table2[[#This Row],[50D EMA]])/Table2[[#This Row],[50D EMA]]</f>
        <v>-7.6980656437632314E-2</v>
      </c>
      <c r="U133" s="1">
        <f>(Table2[[#This Row],[Close Price]]-Table2[[#This Row],[200D EMA]])/Table2[[#This Row],[200D EMA]]</f>
        <v>8.1661335805917029E-2</v>
      </c>
      <c r="V133">
        <v>0.52293711107441998</v>
      </c>
      <c r="W133">
        <v>912.3</v>
      </c>
      <c r="X133">
        <v>947.7</v>
      </c>
      <c r="Y133">
        <v>905.4</v>
      </c>
      <c r="Z133">
        <v>1026.8</v>
      </c>
      <c r="AA133">
        <v>905.4</v>
      </c>
      <c r="AB133">
        <v>1078</v>
      </c>
      <c r="AC133" s="1">
        <f>(Table2[[#This Row],[Close Price]]/Table2[[#This Row],[Day Low]])-1</f>
        <v>1.6441959881617896E-2</v>
      </c>
      <c r="AD133" s="1">
        <f>(Table2[[#This Row],[Day High]]/Table2[[#This Row],[Close Price]])-1</f>
        <v>2.1999352960207164E-2</v>
      </c>
      <c r="AE133" s="1">
        <f>(Table2[[#This Row],[Close Price]]/Table2[[#This Row],[Current Week Low]])-1</f>
        <v>2.4188204108681166E-2</v>
      </c>
      <c r="AF133" s="1">
        <f>(Table2[[#This Row],[Current Week High]]/Table2[[#This Row],[Close Price]])-1</f>
        <v>0.10730076566375502</v>
      </c>
      <c r="AG133" s="1">
        <f>(Table2[[#This Row],[Close Price]]/Table2[[#This Row],[Current Month Low]])-1</f>
        <v>2.4188204108681166E-2</v>
      </c>
      <c r="AH133" s="1">
        <f>(Table2[[#This Row],[Current Month High]]/Table2[[#This Row],[Close Price]])-1</f>
        <v>0.16251482799525507</v>
      </c>
      <c r="AI133">
        <v>33.123045400625401</v>
      </c>
      <c r="AJ133">
        <v>106.709763709317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0.03</v>
      </c>
      <c r="AM133" t="s">
        <v>3160</v>
      </c>
      <c r="AN133">
        <v>-2.68</v>
      </c>
      <c r="AO133" t="s">
        <v>3161</v>
      </c>
      <c r="AP133">
        <v>5.3326156975701998E-2</v>
      </c>
      <c r="AQ133">
        <f>(Table2[[#This Row],[Sharpe Ratio]]-AVERAGE(Table2[Sharpe Ratio]))/_xlfn.STDEV.P(Table2[Sharpe Ratio])</f>
        <v>-5.1963201432552314E-2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70</v>
      </c>
      <c r="AT133">
        <f>_xlfn.RANK.AVG(Table2[[#This Row],[6M Return vs Nifty Z-Score]],Table2[6M Return vs Nifty Z-Score])</f>
        <v>143</v>
      </c>
      <c r="AU133">
        <f>_xlfn.RANK.AVG(Table2[[#This Row],[Sharpe Ratio Z-Score]],Table2[Sharpe Ratio Z-Score])</f>
        <v>367</v>
      </c>
      <c r="AV133">
        <f>(Table2[[#This Row],[Rank 1Y]]+Table2[[#This Row],[Rank 6M]]+Table2[[#This Row],[Rank Sharpe]])/3</f>
        <v>193.33333333333334</v>
      </c>
    </row>
    <row r="134" spans="1:48" x14ac:dyDescent="0.3">
      <c r="A134" t="s">
        <v>1227</v>
      </c>
      <c r="B134" t="s">
        <v>1228</v>
      </c>
      <c r="C134" t="s">
        <v>3112</v>
      </c>
      <c r="D134" t="s">
        <v>964</v>
      </c>
      <c r="E134">
        <v>9320.7872943401308</v>
      </c>
      <c r="F134">
        <v>1266.95</v>
      </c>
      <c r="G134">
        <v>40.302366733813798</v>
      </c>
      <c r="H134">
        <f>(Table2[[#This Row],[1Y Return vs Nifty]]-AVERAGE(Table2[1Y Return vs Nifty]))/_xlfn.STDEV.P(Table2[1Y Return vs Nifty])</f>
        <v>0.52252753300561061</v>
      </c>
      <c r="I134">
        <v>0.113309992130495</v>
      </c>
      <c r="J134">
        <f>(Table2[[#This Row],[1M Return vs Nifty]]-AVERAGE(Table2[1M Return vs Nifty]))/_xlfn.STDEV.P(Table2[1M Return vs Nifty])</f>
        <v>0.26927252769682647</v>
      </c>
      <c r="K134">
        <v>19.5723038210125</v>
      </c>
      <c r="L134">
        <f>(Table2[[#This Row],[6M Return vs Nifty]]-AVERAGE(Table2[6M Return vs Nifty]))/_xlfn.STDEV.P(Table2[6M Return vs Nifty])</f>
        <v>0.57257661405760285</v>
      </c>
      <c r="M134">
        <v>-4.2033879378317502</v>
      </c>
      <c r="N134">
        <f>(Table2[[#This Row],[1W Return vs Nifty]]-AVERAGE(Table2[1W Return vs Nifty]))/_xlfn.STDEV.P(Table2[1W Return vs Nifty])</f>
        <v>-0.20040039900783313</v>
      </c>
      <c r="O134">
        <v>1328.04</v>
      </c>
      <c r="P134">
        <v>1344.3528682763299</v>
      </c>
      <c r="Q134">
        <v>1209.60415248304</v>
      </c>
      <c r="R134">
        <v>35.642098731771398</v>
      </c>
      <c r="S134" s="1">
        <f>(Table2[[#This Row],[Close Price]]-Table2[[#This Row],[20D EMA]])/Table2[[#This Row],[20D EMA]]</f>
        <v>-4.6000120478298788E-2</v>
      </c>
      <c r="T134" s="1">
        <f>(Table2[[#This Row],[Close Price]]-Table2[[#This Row],[50D EMA]])/Table2[[#This Row],[50D EMA]]</f>
        <v>-5.7576303143959819E-2</v>
      </c>
      <c r="U134" s="1">
        <f>(Table2[[#This Row],[Close Price]]-Table2[[#This Row],[200D EMA]])/Table2[[#This Row],[200D EMA]]</f>
        <v>4.7408772034423112E-2</v>
      </c>
      <c r="V134">
        <v>0.56893198055832195</v>
      </c>
      <c r="W134">
        <v>1231.05</v>
      </c>
      <c r="X134">
        <v>1297.95</v>
      </c>
      <c r="Y134">
        <v>1226</v>
      </c>
      <c r="Z134">
        <v>1389.4</v>
      </c>
      <c r="AA134">
        <v>1226</v>
      </c>
      <c r="AB134">
        <v>1393.1</v>
      </c>
      <c r="AC134" s="1">
        <f>(Table2[[#This Row],[Close Price]]/Table2[[#This Row],[Day Low]])-1</f>
        <v>2.9162097396531417E-2</v>
      </c>
      <c r="AD134" s="1">
        <f>(Table2[[#This Row],[Day High]]/Table2[[#This Row],[Close Price]])-1</f>
        <v>2.4468211058052747E-2</v>
      </c>
      <c r="AE134" s="1">
        <f>(Table2[[#This Row],[Close Price]]/Table2[[#This Row],[Current Week Low]])-1</f>
        <v>3.3401305057096264E-2</v>
      </c>
      <c r="AF134" s="1">
        <f>(Table2[[#This Row],[Current Week High]]/Table2[[#This Row],[Close Price]])-1</f>
        <v>9.6649433679308672E-2</v>
      </c>
      <c r="AG134" s="1">
        <f>(Table2[[#This Row],[Close Price]]/Table2[[#This Row],[Current Month Low]])-1</f>
        <v>3.3401305057096264E-2</v>
      </c>
      <c r="AH134" s="1">
        <f>(Table2[[#This Row],[Current Month High]]/Table2[[#This Row],[Close Price]])-1</f>
        <v>9.9569833063656743E-2</v>
      </c>
      <c r="AI134">
        <v>25.5969059552468</v>
      </c>
      <c r="AJ134">
        <v>64.389516024393401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-0.03</v>
      </c>
      <c r="AM134" t="s">
        <v>3161</v>
      </c>
      <c r="AN134">
        <v>-2.74</v>
      </c>
      <c r="AO134" t="s">
        <v>3161</v>
      </c>
      <c r="AP134">
        <v>8.7775930558272999E-2</v>
      </c>
      <c r="AQ134">
        <f>(Table2[[#This Row],[Sharpe Ratio]]-AVERAGE(Table2[Sharpe Ratio]))/_xlfn.STDEV.P(Table2[Sharpe Ratio])</f>
        <v>0.35578100495551035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166</v>
      </c>
      <c r="AT134">
        <f>_xlfn.RANK.AVG(Table2[[#This Row],[6M Return vs Nifty Z-Score]],Table2[6M Return vs Nifty Z-Score])</f>
        <v>156</v>
      </c>
      <c r="AU134">
        <f>_xlfn.RANK.AVG(Table2[[#This Row],[Sharpe Ratio Z-Score]],Table2[Sharpe Ratio Z-Score])</f>
        <v>259</v>
      </c>
      <c r="AV134">
        <f>(Table2[[#This Row],[Rank 1Y]]+Table2[[#This Row],[Rank 6M]]+Table2[[#This Row],[Rank Sharpe]])/3</f>
        <v>193.66666666666666</v>
      </c>
    </row>
    <row r="135" spans="1:48" x14ac:dyDescent="0.3">
      <c r="A135" t="s">
        <v>1166</v>
      </c>
      <c r="B135" t="s">
        <v>1167</v>
      </c>
      <c r="C135" t="s">
        <v>3122</v>
      </c>
      <c r="D135" t="s">
        <v>427</v>
      </c>
      <c r="E135">
        <v>10019.3320253043</v>
      </c>
      <c r="F135">
        <v>1504.7</v>
      </c>
      <c r="G135">
        <v>16.614997849139598</v>
      </c>
      <c r="H135">
        <f>(Table2[[#This Row],[1Y Return vs Nifty]]-AVERAGE(Table2[1Y Return vs Nifty]))/_xlfn.STDEV.P(Table2[1Y Return vs Nifty])</f>
        <v>4.5963852051385631E-2</v>
      </c>
      <c r="I135">
        <v>-5.0250338967778001</v>
      </c>
      <c r="J135">
        <f>(Table2[[#This Row],[1M Return vs Nifty]]-AVERAGE(Table2[1M Return vs Nifty]))/_xlfn.STDEV.P(Table2[1M Return vs Nifty])</f>
        <v>-0.27603498345577199</v>
      </c>
      <c r="K135">
        <v>9.4176996034348708</v>
      </c>
      <c r="L135">
        <f>(Table2[[#This Row],[6M Return vs Nifty]]-AVERAGE(Table2[6M Return vs Nifty]))/_xlfn.STDEV.P(Table2[6M Return vs Nifty])</f>
        <v>0.21742060485874432</v>
      </c>
      <c r="M135">
        <v>-4.23039987868259</v>
      </c>
      <c r="N135">
        <f>(Table2[[#This Row],[1W Return vs Nifty]]-AVERAGE(Table2[1W Return vs Nifty]))/_xlfn.STDEV.P(Table2[1W Return vs Nifty])</f>
        <v>-0.2060331105059412</v>
      </c>
      <c r="O135">
        <v>1606.01</v>
      </c>
      <c r="P135">
        <v>1685.9153942390401</v>
      </c>
      <c r="Q135">
        <v>1564.22420724473</v>
      </c>
      <c r="R135">
        <v>25.632694043756601</v>
      </c>
      <c r="S135" s="1">
        <f>(Table2[[#This Row],[Close Price]]-Table2[[#This Row],[20D EMA]])/Table2[[#This Row],[20D EMA]]</f>
        <v>-6.3081798992534258E-2</v>
      </c>
      <c r="T135" s="1">
        <f>(Table2[[#This Row],[Close Price]]-Table2[[#This Row],[50D EMA]])/Table2[[#This Row],[50D EMA]]</f>
        <v>-0.1074878341216132</v>
      </c>
      <c r="U135" s="1">
        <f>(Table2[[#This Row],[Close Price]]-Table2[[#This Row],[200D EMA]])/Table2[[#This Row],[200D EMA]]</f>
        <v>-3.8053500878609738E-2</v>
      </c>
      <c r="V135">
        <v>0.64612570329657504</v>
      </c>
      <c r="W135">
        <v>1488.05</v>
      </c>
      <c r="X135">
        <v>1521.55</v>
      </c>
      <c r="Y135">
        <v>1488.05</v>
      </c>
      <c r="Z135">
        <v>1600.75</v>
      </c>
      <c r="AA135">
        <v>1325</v>
      </c>
      <c r="AB135">
        <v>1763</v>
      </c>
      <c r="AC135" s="1">
        <f>(Table2[[#This Row],[Close Price]]/Table2[[#This Row],[Day Low]])-1</f>
        <v>1.1189140149860721E-2</v>
      </c>
      <c r="AD135" s="1">
        <f>(Table2[[#This Row],[Day High]]/Table2[[#This Row],[Close Price]])-1</f>
        <v>1.1198245497441306E-2</v>
      </c>
      <c r="AE135" s="1">
        <f>(Table2[[#This Row],[Close Price]]/Table2[[#This Row],[Current Week Low]])-1</f>
        <v>1.1189140149860721E-2</v>
      </c>
      <c r="AF135" s="1">
        <f>(Table2[[#This Row],[Current Week High]]/Table2[[#This Row],[Close Price]])-1</f>
        <v>6.3833322256928282E-2</v>
      </c>
      <c r="AG135" s="1">
        <f>(Table2[[#This Row],[Close Price]]/Table2[[#This Row],[Current Month Low]])-1</f>
        <v>0.13562264150943393</v>
      </c>
      <c r="AH135" s="1">
        <f>(Table2[[#This Row],[Current Month High]]/Table2[[#This Row],[Close Price]])-1</f>
        <v>0.17166212534059944</v>
      </c>
      <c r="AI135">
        <v>58.171063999468302</v>
      </c>
      <c r="AJ135">
        <v>67.491051947586499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-0.17</v>
      </c>
      <c r="AM135" t="s">
        <v>3161</v>
      </c>
      <c r="AN135">
        <v>-5.29</v>
      </c>
      <c r="AO135" t="s">
        <v>3161</v>
      </c>
      <c r="AP135">
        <v>0.175480844133002</v>
      </c>
      <c r="AQ135">
        <f>(Table2[[#This Row],[Sharpe Ratio]]-AVERAGE(Table2[Sharpe Ratio]))/_xlfn.STDEV.P(Table2[Sharpe Ratio])</f>
        <v>1.3938479256610201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292</v>
      </c>
      <c r="AT135">
        <f>_xlfn.RANK.AVG(Table2[[#This Row],[6M Return vs Nifty Z-Score]],Table2[6M Return vs Nifty Z-Score])</f>
        <v>239</v>
      </c>
      <c r="AU135">
        <f>_xlfn.RANK.AVG(Table2[[#This Row],[Sharpe Ratio Z-Score]],Table2[Sharpe Ratio Z-Score])</f>
        <v>57</v>
      </c>
      <c r="AV135">
        <f>(Table2[[#This Row],[Rank 1Y]]+Table2[[#This Row],[Rank 6M]]+Table2[[#This Row],[Rank Sharpe]])/3</f>
        <v>196</v>
      </c>
    </row>
    <row r="136" spans="1:48" x14ac:dyDescent="0.3">
      <c r="A136" t="s">
        <v>1058</v>
      </c>
      <c r="B136" t="s">
        <v>1059</v>
      </c>
      <c r="C136" t="s">
        <v>3109</v>
      </c>
      <c r="D136" t="s">
        <v>502</v>
      </c>
      <c r="E136">
        <v>12334.15785548</v>
      </c>
      <c r="F136">
        <v>129.05000000000001</v>
      </c>
      <c r="G136">
        <v>35.1094691709202</v>
      </c>
      <c r="H136">
        <f>(Table2[[#This Row],[1Y Return vs Nifty]]-AVERAGE(Table2[1Y Return vs Nifty]))/_xlfn.STDEV.P(Table2[1Y Return vs Nifty])</f>
        <v>0.41805217360881558</v>
      </c>
      <c r="I136">
        <v>-10.9218295078245</v>
      </c>
      <c r="J136">
        <f>(Table2[[#This Row],[1M Return vs Nifty]]-AVERAGE(Table2[1M Return vs Nifty]))/_xlfn.STDEV.P(Table2[1M Return vs Nifty])</f>
        <v>-0.90183329667817269</v>
      </c>
      <c r="K136">
        <v>53.896252121660602</v>
      </c>
      <c r="L136">
        <f>(Table2[[#This Row],[6M Return vs Nifty]]-AVERAGE(Table2[6M Return vs Nifty]))/_xlfn.STDEV.P(Table2[6M Return vs Nifty])</f>
        <v>1.7730524019080645</v>
      </c>
      <c r="M136">
        <v>-9.7773685996978692</v>
      </c>
      <c r="N136">
        <f>(Table2[[#This Row],[1W Return vs Nifty]]-AVERAGE(Table2[1W Return vs Nifty]))/_xlfn.STDEV.P(Table2[1W Return vs Nifty])</f>
        <v>-1.3627243185550388</v>
      </c>
      <c r="O136">
        <v>139.34</v>
      </c>
      <c r="P136">
        <v>134.61017681204001</v>
      </c>
      <c r="Q136">
        <v>109.486465175335</v>
      </c>
      <c r="R136">
        <v>30.775672586100999</v>
      </c>
      <c r="S136" s="1">
        <f>(Table2[[#This Row],[Close Price]]-Table2[[#This Row],[20D EMA]])/Table2[[#This Row],[20D EMA]]</f>
        <v>-7.3848141237261314E-2</v>
      </c>
      <c r="T136" s="1">
        <f>(Table2[[#This Row],[Close Price]]-Table2[[#This Row],[50D EMA]])/Table2[[#This Row],[50D EMA]]</f>
        <v>-4.130576858095826E-2</v>
      </c>
      <c r="U136" s="1">
        <f>(Table2[[#This Row],[Close Price]]-Table2[[#This Row],[200D EMA]])/Table2[[#This Row],[200D EMA]]</f>
        <v>0.1786845049142409</v>
      </c>
      <c r="V136">
        <v>0.366239730592617</v>
      </c>
      <c r="W136">
        <v>128.21</v>
      </c>
      <c r="X136">
        <v>133.80000000000001</v>
      </c>
      <c r="Y136">
        <v>128.16999999999999</v>
      </c>
      <c r="Z136">
        <v>147.16999999999999</v>
      </c>
      <c r="AA136">
        <v>128.16999999999999</v>
      </c>
      <c r="AB136">
        <v>151.49</v>
      </c>
      <c r="AC136" s="1">
        <f>(Table2[[#This Row],[Close Price]]/Table2[[#This Row],[Day Low]])-1</f>
        <v>6.5517510334607287E-3</v>
      </c>
      <c r="AD136" s="1">
        <f>(Table2[[#This Row],[Day High]]/Table2[[#This Row],[Close Price]])-1</f>
        <v>3.6807438977140672E-2</v>
      </c>
      <c r="AE136" s="1">
        <f>(Table2[[#This Row],[Close Price]]/Table2[[#This Row],[Current Week Low]])-1</f>
        <v>6.8658812514630352E-3</v>
      </c>
      <c r="AF136" s="1">
        <f>(Table2[[#This Row],[Current Week High]]/Table2[[#This Row],[Close Price]])-1</f>
        <v>0.14041069352963942</v>
      </c>
      <c r="AG136" s="1">
        <f>(Table2[[#This Row],[Close Price]]/Table2[[#This Row],[Current Month Low]])-1</f>
        <v>6.8658812514630352E-3</v>
      </c>
      <c r="AH136" s="1">
        <f>(Table2[[#This Row],[Current Month High]]/Table2[[#This Row],[Close Price]])-1</f>
        <v>0.17388609066253391</v>
      </c>
      <c r="AI136">
        <v>30.763270050368</v>
      </c>
      <c r="AJ136">
        <v>87.028985507246404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0.28000000000000003</v>
      </c>
      <c r="AM136" t="s">
        <v>3160</v>
      </c>
      <c r="AN136">
        <v>-5.15</v>
      </c>
      <c r="AO136" t="s">
        <v>3161</v>
      </c>
      <c r="AP136">
        <v>5.4223804285254001E-2</v>
      </c>
      <c r="AQ136">
        <f>(Table2[[#This Row],[Sharpe Ratio]]-AVERAGE(Table2[Sharpe Ratio]))/_xlfn.STDEV.P(Table2[Sharpe Ratio])</f>
        <v>-4.1338734221689856E-2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-0.11479177393802131</v>
      </c>
      <c r="AS136">
        <f>_xlfn.RANK.AVG(Table2[[#This Row],[1Y Return vs Nifty Z-Score]],Table2[1Y Return vs Nifty Z-Score])</f>
        <v>184</v>
      </c>
      <c r="AT136">
        <f>_xlfn.RANK.AVG(Table2[[#This Row],[6M Return vs Nifty Z-Score]],Table2[6M Return vs Nifty Z-Score])</f>
        <v>43</v>
      </c>
      <c r="AU136">
        <f>_xlfn.RANK.AVG(Table2[[#This Row],[Sharpe Ratio Z-Score]],Table2[Sharpe Ratio Z-Score])</f>
        <v>362</v>
      </c>
      <c r="AV136">
        <f>(Table2[[#This Row],[Rank 1Y]]+Table2[[#This Row],[Rank 6M]]+Table2[[#This Row],[Rank Sharpe]])/3</f>
        <v>196.33333333333334</v>
      </c>
    </row>
    <row r="137" spans="1:48" x14ac:dyDescent="0.3">
      <c r="A137" t="s">
        <v>548</v>
      </c>
      <c r="B137" t="s">
        <v>549</v>
      </c>
      <c r="C137" t="s">
        <v>3119</v>
      </c>
      <c r="D137" t="s">
        <v>242</v>
      </c>
      <c r="E137">
        <v>35469.022137853601</v>
      </c>
      <c r="F137">
        <v>5538.15</v>
      </c>
      <c r="G137">
        <v>105.325564863526</v>
      </c>
      <c r="H137">
        <f>(Table2[[#This Row],[1Y Return vs Nifty]]-AVERAGE(Table2[1Y Return vs Nifty]))/_xlfn.STDEV.P(Table2[1Y Return vs Nifty])</f>
        <v>1.8307224110007203</v>
      </c>
      <c r="I137">
        <v>3.0003407950778</v>
      </c>
      <c r="J137">
        <f>(Table2[[#This Row],[1M Return vs Nifty]]-AVERAGE(Table2[1M Return vs Nifty]))/_xlfn.STDEV.P(Table2[1M Return vs Nifty])</f>
        <v>0.57565910201203185</v>
      </c>
      <c r="K137">
        <v>105.54249173524801</v>
      </c>
      <c r="L137">
        <f>(Table2[[#This Row],[6M Return vs Nifty]]-AVERAGE(Table2[6M Return vs Nifty]))/_xlfn.STDEV.P(Table2[6M Return vs Nifty])</f>
        <v>3.5793731563436602</v>
      </c>
      <c r="M137">
        <v>-1.48327535418742</v>
      </c>
      <c r="N137">
        <f>(Table2[[#This Row],[1W Return vs Nifty]]-AVERAGE(Table2[1W Return vs Nifty]))/_xlfn.STDEV.P(Table2[1W Return vs Nifty])</f>
        <v>0.36681576330527071</v>
      </c>
      <c r="O137">
        <v>5518.46</v>
      </c>
      <c r="P137">
        <v>5323.5826006258903</v>
      </c>
      <c r="Q137">
        <v>4159.2996662829901</v>
      </c>
      <c r="R137">
        <v>49.807794464761798</v>
      </c>
      <c r="S137" s="1">
        <f>(Table2[[#This Row],[Close Price]]-Table2[[#This Row],[20D EMA]])/Table2[[#This Row],[20D EMA]]</f>
        <v>3.5680244126077925E-3</v>
      </c>
      <c r="T137" s="1">
        <f>(Table2[[#This Row],[Close Price]]-Table2[[#This Row],[50D EMA]])/Table2[[#This Row],[50D EMA]]</f>
        <v>4.0305075636260956E-2</v>
      </c>
      <c r="U137" s="1">
        <f>(Table2[[#This Row],[Close Price]]-Table2[[#This Row],[200D EMA]])/Table2[[#This Row],[200D EMA]]</f>
        <v>0.33151021670656311</v>
      </c>
      <c r="V137">
        <v>1.0503655665121401</v>
      </c>
      <c r="W137">
        <v>5351.35</v>
      </c>
      <c r="X137">
        <v>5583.15</v>
      </c>
      <c r="Y137">
        <v>5351.35</v>
      </c>
      <c r="Z137">
        <v>5848.15</v>
      </c>
      <c r="AA137">
        <v>5230.1000000000004</v>
      </c>
      <c r="AB137">
        <v>6037.95</v>
      </c>
      <c r="AC137" s="1">
        <f>(Table2[[#This Row],[Close Price]]/Table2[[#This Row],[Day Low]])-1</f>
        <v>3.4907079521989681E-2</v>
      </c>
      <c r="AD137" s="1">
        <f>(Table2[[#This Row],[Day High]]/Table2[[#This Row],[Close Price]])-1</f>
        <v>8.1254570569595508E-3</v>
      </c>
      <c r="AE137" s="1">
        <f>(Table2[[#This Row],[Close Price]]/Table2[[#This Row],[Current Week Low]])-1</f>
        <v>3.4907079521989681E-2</v>
      </c>
      <c r="AF137" s="1">
        <f>(Table2[[#This Row],[Current Week High]]/Table2[[#This Row],[Close Price]])-1</f>
        <v>5.5975370836831795E-2</v>
      </c>
      <c r="AG137" s="1">
        <f>(Table2[[#This Row],[Close Price]]/Table2[[#This Row],[Current Month Low]])-1</f>
        <v>5.889944742930342E-2</v>
      </c>
      <c r="AH137" s="1">
        <f>(Table2[[#This Row],[Current Month High]]/Table2[[#This Row],[Close Price]])-1</f>
        <v>9.0246743045963029E-2</v>
      </c>
      <c r="AI137">
        <v>9.0246743045962994</v>
      </c>
      <c r="AJ137">
        <v>143.34424500735901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0.23</v>
      </c>
      <c r="AM137" t="s">
        <v>3160</v>
      </c>
      <c r="AN137">
        <v>5.64</v>
      </c>
      <c r="AO137" t="s">
        <v>3160</v>
      </c>
      <c r="AQ137">
        <f>(Table2[[#This Row],[Sharpe Ratio]]-AVERAGE(Table2[Sharpe Ratio]))/_xlfn.STDEV.P(Table2[Sharpe Ratio])</f>
        <v>-0.68312646593607884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5.6694439667256038</v>
      </c>
      <c r="AS137">
        <f>_xlfn.RANK.AVG(Table2[[#This Row],[1Y Return vs Nifty Z-Score]],Table2[1Y Return vs Nifty Z-Score])</f>
        <v>42</v>
      </c>
      <c r="AT137">
        <f>_xlfn.RANK.AVG(Table2[[#This Row],[6M Return vs Nifty Z-Score]],Table2[6M Return vs Nifty Z-Score])</f>
        <v>9</v>
      </c>
      <c r="AU137">
        <f>_xlfn.RANK.AVG(Table2[[#This Row],[Sharpe Ratio Z-Score]],Table2[Sharpe Ratio Z-Score])</f>
        <v>539</v>
      </c>
      <c r="AV137">
        <f>(Table2[[#This Row],[Rank 1Y]]+Table2[[#This Row],[Rank 6M]]+Table2[[#This Row],[Rank Sharpe]])/3</f>
        <v>196.66666666666666</v>
      </c>
    </row>
    <row r="138" spans="1:48" x14ac:dyDescent="0.3">
      <c r="A138" t="s">
        <v>790</v>
      </c>
      <c r="B138" t="s">
        <v>791</v>
      </c>
      <c r="C138" t="s">
        <v>3112</v>
      </c>
      <c r="D138" t="s">
        <v>224</v>
      </c>
      <c r="E138">
        <v>19487.676469439801</v>
      </c>
      <c r="F138">
        <v>1199</v>
      </c>
      <c r="G138">
        <v>61.187963278529601</v>
      </c>
      <c r="H138">
        <f>(Table2[[#This Row],[1Y Return vs Nifty]]-AVERAGE(Table2[1Y Return vs Nifty]))/_xlfn.STDEV.P(Table2[1Y Return vs Nifty])</f>
        <v>0.94272265120273691</v>
      </c>
      <c r="I138">
        <v>-2.38255659676578</v>
      </c>
      <c r="J138">
        <f>(Table2[[#This Row],[1M Return vs Nifty]]-AVERAGE(Table2[1M Return vs Nifty]))/_xlfn.STDEV.P(Table2[1M Return vs Nifty])</f>
        <v>4.3983139062975501E-3</v>
      </c>
      <c r="K138">
        <v>-4.0574847343845102</v>
      </c>
      <c r="L138">
        <f>(Table2[[#This Row],[6M Return vs Nifty]]-AVERAGE(Table2[6M Return vs Nifty]))/_xlfn.STDEV.P(Table2[6M Return vs Nifty])</f>
        <v>-0.25387227766982184</v>
      </c>
      <c r="M138">
        <v>-2.5935062871785202</v>
      </c>
      <c r="N138">
        <f>(Table2[[#This Row],[1W Return vs Nifty]]-AVERAGE(Table2[1W Return vs Nifty]))/_xlfn.STDEV.P(Table2[1W Return vs Nifty])</f>
        <v>0.13530294546123892</v>
      </c>
      <c r="O138">
        <v>1250.27</v>
      </c>
      <c r="P138">
        <v>1277.0514057928499</v>
      </c>
      <c r="Q138">
        <v>1164.3233725652401</v>
      </c>
      <c r="R138">
        <v>35.7631885099944</v>
      </c>
      <c r="S138" s="1">
        <f>(Table2[[#This Row],[Close Price]]-Table2[[#This Row],[20D EMA]])/Table2[[#This Row],[20D EMA]]</f>
        <v>-4.1007142457229223E-2</v>
      </c>
      <c r="T138" s="1">
        <f>(Table2[[#This Row],[Close Price]]-Table2[[#This Row],[50D EMA]])/Table2[[#This Row],[50D EMA]]</f>
        <v>-6.11184525844456E-2</v>
      </c>
      <c r="U138" s="1">
        <f>(Table2[[#This Row],[Close Price]]-Table2[[#This Row],[200D EMA]])/Table2[[#This Row],[200D EMA]]</f>
        <v>2.9782643079954894E-2</v>
      </c>
      <c r="V138">
        <v>0.48558219513222101</v>
      </c>
      <c r="W138">
        <v>1183.9000000000001</v>
      </c>
      <c r="X138">
        <v>1210.0999999999999</v>
      </c>
      <c r="Y138">
        <v>1180</v>
      </c>
      <c r="Z138">
        <v>1270.75</v>
      </c>
      <c r="AA138">
        <v>1180</v>
      </c>
      <c r="AB138">
        <v>1320</v>
      </c>
      <c r="AC138" s="1">
        <f>(Table2[[#This Row],[Close Price]]/Table2[[#This Row],[Day Low]])-1</f>
        <v>1.2754455612804971E-2</v>
      </c>
      <c r="AD138" s="1">
        <f>(Table2[[#This Row],[Day High]]/Table2[[#This Row],[Close Price]])-1</f>
        <v>9.2577147623018607E-3</v>
      </c>
      <c r="AE138" s="1">
        <f>(Table2[[#This Row],[Close Price]]/Table2[[#This Row],[Current Week Low]])-1</f>
        <v>1.610169491525415E-2</v>
      </c>
      <c r="AF138" s="1">
        <f>(Table2[[#This Row],[Current Week High]]/Table2[[#This Row],[Close Price]])-1</f>
        <v>5.9841534612176783E-2</v>
      </c>
      <c r="AG138" s="1">
        <f>(Table2[[#This Row],[Close Price]]/Table2[[#This Row],[Current Month Low]])-1</f>
        <v>1.610169491525415E-2</v>
      </c>
      <c r="AH138" s="1">
        <f>(Table2[[#This Row],[Current Month High]]/Table2[[#This Row],[Close Price]])-1</f>
        <v>0.10091743119266061</v>
      </c>
      <c r="AI138">
        <v>20.850708924103401</v>
      </c>
      <c r="AJ138">
        <v>91.395961369622398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-0.01</v>
      </c>
      <c r="AM138" t="s">
        <v>3161</v>
      </c>
      <c r="AN138">
        <v>-3.43</v>
      </c>
      <c r="AO138" t="s">
        <v>3161</v>
      </c>
      <c r="AP138">
        <v>0.15206620697929399</v>
      </c>
      <c r="AQ138">
        <f>(Table2[[#This Row],[Sharpe Ratio]]-AVERAGE(Table2[Sharpe Ratio]))/_xlfn.STDEV.P(Table2[Sharpe Ratio])</f>
        <v>1.1167145325715144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103</v>
      </c>
      <c r="AT138">
        <f>_xlfn.RANK.AVG(Table2[[#This Row],[6M Return vs Nifty Z-Score]],Table2[6M Return vs Nifty Z-Score])</f>
        <v>387</v>
      </c>
      <c r="AU138">
        <f>_xlfn.RANK.AVG(Table2[[#This Row],[Sharpe Ratio Z-Score]],Table2[Sharpe Ratio Z-Score])</f>
        <v>102</v>
      </c>
      <c r="AV138">
        <f>(Table2[[#This Row],[Rank 1Y]]+Table2[[#This Row],[Rank 6M]]+Table2[[#This Row],[Rank Sharpe]])/3</f>
        <v>197.33333333333334</v>
      </c>
    </row>
    <row r="139" spans="1:48" x14ac:dyDescent="0.3">
      <c r="A139" t="s">
        <v>566</v>
      </c>
      <c r="B139" t="s">
        <v>567</v>
      </c>
      <c r="C139" t="s">
        <v>3109</v>
      </c>
      <c r="D139" t="s">
        <v>203</v>
      </c>
      <c r="E139">
        <v>33467.393193374097</v>
      </c>
      <c r="F139">
        <v>6611.2</v>
      </c>
      <c r="G139">
        <v>82.694677975097804</v>
      </c>
      <c r="H139">
        <f>(Table2[[#This Row],[1Y Return vs Nifty]]-AVERAGE(Table2[1Y Return vs Nifty]))/_xlfn.STDEV.P(Table2[1Y Return vs Nifty])</f>
        <v>1.3754139801101113</v>
      </c>
      <c r="I139">
        <v>1.5024397380783201</v>
      </c>
      <c r="J139">
        <f>(Table2[[#This Row],[1M Return vs Nifty]]-AVERAGE(Table2[1M Return vs Nifty]))/_xlfn.STDEV.P(Table2[1M Return vs Nifty])</f>
        <v>0.41669412905480613</v>
      </c>
      <c r="K139">
        <v>-5.7027400086396796</v>
      </c>
      <c r="L139">
        <f>(Table2[[#This Row],[6M Return vs Nifty]]-AVERAGE(Table2[6M Return vs Nifty]))/_xlfn.STDEV.P(Table2[6M Return vs Nifty])</f>
        <v>-0.31141487458427142</v>
      </c>
      <c r="M139">
        <v>1.4000066024990701</v>
      </c>
      <c r="N139">
        <f>(Table2[[#This Row],[1W Return vs Nifty]]-AVERAGE(Table2[1W Return vs Nifty]))/_xlfn.STDEV.P(Table2[1W Return vs Nifty])</f>
        <v>0.96805710021611491</v>
      </c>
      <c r="O139">
        <v>6753.13</v>
      </c>
      <c r="P139">
        <v>6749.2717316541903</v>
      </c>
      <c r="Q139">
        <v>6211.0000375583104</v>
      </c>
      <c r="R139">
        <v>39.280055878859599</v>
      </c>
      <c r="S139" s="1">
        <f>(Table2[[#This Row],[Close Price]]-Table2[[#This Row],[20D EMA]])/Table2[[#This Row],[20D EMA]]</f>
        <v>-2.1016921042538834E-2</v>
      </c>
      <c r="T139" s="1">
        <f>(Table2[[#This Row],[Close Price]]-Table2[[#This Row],[50D EMA]])/Table2[[#This Row],[50D EMA]]</f>
        <v>-2.0457278524826886E-2</v>
      </c>
      <c r="U139" s="1">
        <f>(Table2[[#This Row],[Close Price]]-Table2[[#This Row],[200D EMA]])/Table2[[#This Row],[200D EMA]]</f>
        <v>6.4434062151288829E-2</v>
      </c>
      <c r="V139">
        <v>0.39229039922863801</v>
      </c>
      <c r="W139">
        <v>6536.05</v>
      </c>
      <c r="X139">
        <v>6684.7</v>
      </c>
      <c r="Y139">
        <v>6536.05</v>
      </c>
      <c r="Z139">
        <v>7140</v>
      </c>
      <c r="AA139">
        <v>6536.05</v>
      </c>
      <c r="AB139">
        <v>7140</v>
      </c>
      <c r="AC139" s="1">
        <f>(Table2[[#This Row],[Close Price]]/Table2[[#This Row],[Day Low]])-1</f>
        <v>1.1497770059898604E-2</v>
      </c>
      <c r="AD139" s="1">
        <f>(Table2[[#This Row],[Day High]]/Table2[[#This Row],[Close Price]])-1</f>
        <v>1.1117497579864466E-2</v>
      </c>
      <c r="AE139" s="1">
        <f>(Table2[[#This Row],[Close Price]]/Table2[[#This Row],[Current Week Low]])-1</f>
        <v>1.1497770059898604E-2</v>
      </c>
      <c r="AF139" s="1">
        <f>(Table2[[#This Row],[Current Week High]]/Table2[[#This Row],[Close Price]])-1</f>
        <v>7.9985479186834407E-2</v>
      </c>
      <c r="AG139" s="1">
        <f>(Table2[[#This Row],[Close Price]]/Table2[[#This Row],[Current Month Low]])-1</f>
        <v>1.1497770059898604E-2</v>
      </c>
      <c r="AH139" s="1">
        <f>(Table2[[#This Row],[Current Month High]]/Table2[[#This Row],[Close Price]])-1</f>
        <v>7.9985479186834407E-2</v>
      </c>
      <c r="AI139">
        <v>47.580620764762799</v>
      </c>
      <c r="AJ139">
        <v>104.807930607187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-7.0000000000000007E-2</v>
      </c>
      <c r="AM139" t="s">
        <v>3161</v>
      </c>
      <c r="AN139">
        <v>-0.51</v>
      </c>
      <c r="AO139" t="s">
        <v>3161</v>
      </c>
      <c r="AP139">
        <v>0.138307793974419</v>
      </c>
      <c r="AQ139">
        <f>(Table2[[#This Row],[Sharpe Ratio]]-AVERAGE(Table2[Sharpe Ratio]))/_xlfn.STDEV.P(Table2[Sharpe Ratio])</f>
        <v>0.95387127967216467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3.4026216144689259</v>
      </c>
      <c r="AS139">
        <f>_xlfn.RANK.AVG(Table2[[#This Row],[1Y Return vs Nifty Z-Score]],Table2[1Y Return vs Nifty Z-Score])</f>
        <v>66</v>
      </c>
      <c r="AT139">
        <f>_xlfn.RANK.AVG(Table2[[#This Row],[6M Return vs Nifty Z-Score]],Table2[6M Return vs Nifty Z-Score])</f>
        <v>410</v>
      </c>
      <c r="AU139">
        <f>_xlfn.RANK.AVG(Table2[[#This Row],[Sharpe Ratio Z-Score]],Table2[Sharpe Ratio Z-Score])</f>
        <v>123</v>
      </c>
      <c r="AV139">
        <f>(Table2[[#This Row],[Rank 1Y]]+Table2[[#This Row],[Rank 6M]]+Table2[[#This Row],[Rank Sharpe]])/3</f>
        <v>199.66666666666666</v>
      </c>
    </row>
    <row r="140" spans="1:48" x14ac:dyDescent="0.3">
      <c r="A140" t="s">
        <v>228</v>
      </c>
      <c r="B140" t="s">
        <v>229</v>
      </c>
      <c r="C140" t="s">
        <v>3113</v>
      </c>
      <c r="D140" t="s">
        <v>51</v>
      </c>
      <c r="E140">
        <v>105055.28574090599</v>
      </c>
      <c r="F140">
        <v>3102.4</v>
      </c>
      <c r="G140">
        <v>29.966879415113301</v>
      </c>
      <c r="H140">
        <f>(Table2[[#This Row],[1Y Return vs Nifty]]-AVERAGE(Table2[1Y Return vs Nifty]))/_xlfn.STDEV.P(Table2[1Y Return vs Nifty])</f>
        <v>0.31458895168675222</v>
      </c>
      <c r="I140">
        <v>-4.9671494945696297</v>
      </c>
      <c r="J140">
        <f>(Table2[[#This Row],[1M Return vs Nifty]]-AVERAGE(Table2[1M Return vs Nifty]))/_xlfn.STDEV.P(Table2[1M Return vs Nifty])</f>
        <v>-0.26989199264294811</v>
      </c>
      <c r="K140">
        <v>11.2001140350527</v>
      </c>
      <c r="L140">
        <f>(Table2[[#This Row],[6M Return vs Nifty]]-AVERAGE(Table2[6M Return vs Nifty]))/_xlfn.STDEV.P(Table2[6M Return vs Nifty])</f>
        <v>0.27976032610322721</v>
      </c>
      <c r="M140">
        <v>0.96311982322694101</v>
      </c>
      <c r="N140">
        <f>(Table2[[#This Row],[1W Return vs Nifty]]-AVERAGE(Table2[1W Return vs Nifty]))/_xlfn.STDEV.P(Table2[1W Return vs Nifty])</f>
        <v>0.8769545319643034</v>
      </c>
      <c r="O140">
        <v>3229.37</v>
      </c>
      <c r="P140">
        <v>3288.45460610276</v>
      </c>
      <c r="Q140">
        <v>2965.25853026086</v>
      </c>
      <c r="R140">
        <v>29.299677072868999</v>
      </c>
      <c r="S140" s="1">
        <f>(Table2[[#This Row],[Close Price]]-Table2[[#This Row],[20D EMA]])/Table2[[#This Row],[20D EMA]]</f>
        <v>-3.9317266216011115E-2</v>
      </c>
      <c r="T140" s="1">
        <f>(Table2[[#This Row],[Close Price]]-Table2[[#This Row],[50D EMA]])/Table2[[#This Row],[50D EMA]]</f>
        <v>-5.6578128144897342E-2</v>
      </c>
      <c r="U140" s="1">
        <f>(Table2[[#This Row],[Close Price]]-Table2[[#This Row],[200D EMA]])/Table2[[#This Row],[200D EMA]]</f>
        <v>4.6249414120081968E-2</v>
      </c>
      <c r="V140">
        <v>1.0208328479526101</v>
      </c>
      <c r="W140">
        <v>3094.6</v>
      </c>
      <c r="X140">
        <v>3141.45</v>
      </c>
      <c r="Y140">
        <v>3052</v>
      </c>
      <c r="Z140">
        <v>3203.15</v>
      </c>
      <c r="AA140">
        <v>3052</v>
      </c>
      <c r="AB140">
        <v>3242</v>
      </c>
      <c r="AC140" s="1">
        <f>(Table2[[#This Row],[Close Price]]/Table2[[#This Row],[Day Low]])-1</f>
        <v>2.5205196148130327E-3</v>
      </c>
      <c r="AD140" s="1">
        <f>(Table2[[#This Row],[Day High]]/Table2[[#This Row],[Close Price]])-1</f>
        <v>1.2587029396596172E-2</v>
      </c>
      <c r="AE140" s="1">
        <f>(Table2[[#This Row],[Close Price]]/Table2[[#This Row],[Current Week Low]])-1</f>
        <v>1.6513761467889854E-2</v>
      </c>
      <c r="AF140" s="1">
        <f>(Table2[[#This Row],[Current Week High]]/Table2[[#This Row],[Close Price]])-1</f>
        <v>3.2474858174316612E-2</v>
      </c>
      <c r="AG140" s="1">
        <f>(Table2[[#This Row],[Close Price]]/Table2[[#This Row],[Current Month Low]])-1</f>
        <v>1.6513761467889854E-2</v>
      </c>
      <c r="AH140" s="1">
        <f>(Table2[[#This Row],[Current Month High]]/Table2[[#This Row],[Close Price]])-1</f>
        <v>4.4997421351211875E-2</v>
      </c>
      <c r="AI140">
        <v>15.739427539969</v>
      </c>
      <c r="AJ140">
        <v>53.231422715037098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-0.04</v>
      </c>
      <c r="AM140" t="s">
        <v>3161</v>
      </c>
      <c r="AN140">
        <v>-3.52</v>
      </c>
      <c r="AO140" t="s">
        <v>3161</v>
      </c>
      <c r="AP140">
        <v>0.116937687101659</v>
      </c>
      <c r="AQ140">
        <f>(Table2[[#This Row],[Sharpe Ratio]]-AVERAGE(Table2[Sharpe Ratio]))/_xlfn.STDEV.P(Table2[Sharpe Ratio])</f>
        <v>0.70093675032390768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208</v>
      </c>
      <c r="AT140">
        <f>_xlfn.RANK.AVG(Table2[[#This Row],[6M Return vs Nifty Z-Score]],Table2[6M Return vs Nifty Z-Score])</f>
        <v>226</v>
      </c>
      <c r="AU140">
        <f>_xlfn.RANK.AVG(Table2[[#This Row],[Sharpe Ratio Z-Score]],Table2[Sharpe Ratio Z-Score])</f>
        <v>168</v>
      </c>
      <c r="AV140">
        <f>(Table2[[#This Row],[Rank 1Y]]+Table2[[#This Row],[Rank 6M]]+Table2[[#This Row],[Rank Sharpe]])/3</f>
        <v>200.66666666666666</v>
      </c>
    </row>
    <row r="141" spans="1:48" x14ac:dyDescent="0.3">
      <c r="A141" t="s">
        <v>1004</v>
      </c>
      <c r="B141" t="s">
        <v>1005</v>
      </c>
      <c r="C141" t="s">
        <v>3113</v>
      </c>
      <c r="D141" t="s">
        <v>51</v>
      </c>
      <c r="E141">
        <v>13272.4790879949</v>
      </c>
      <c r="F141">
        <v>1082.5999999999999</v>
      </c>
      <c r="G141">
        <v>50.646885499562899</v>
      </c>
      <c r="H141">
        <f>(Table2[[#This Row],[1Y Return vs Nifty]]-AVERAGE(Table2[1Y Return vs Nifty]))/_xlfn.STDEV.P(Table2[1Y Return vs Nifty])</f>
        <v>0.73064781705687387</v>
      </c>
      <c r="I141">
        <v>-1.11762269689584</v>
      </c>
      <c r="J141">
        <f>(Table2[[#This Row],[1M Return vs Nifty]]-AVERAGE(Table2[1M Return vs Nifty]))/_xlfn.STDEV.P(Table2[1M Return vs Nifty])</f>
        <v>0.13863961258612939</v>
      </c>
      <c r="K141">
        <v>25.905450513826899</v>
      </c>
      <c r="L141">
        <f>(Table2[[#This Row],[6M Return vs Nifty]]-AVERAGE(Table2[6M Return vs Nifty]))/_xlfn.STDEV.P(Table2[6M Return vs Nifty])</f>
        <v>0.79407762550987093</v>
      </c>
      <c r="M141">
        <v>-0.57582846334763904</v>
      </c>
      <c r="N141">
        <f>(Table2[[#This Row],[1W Return vs Nifty]]-AVERAGE(Table2[1W Return vs Nifty]))/_xlfn.STDEV.P(Table2[1W Return vs Nifty])</f>
        <v>0.55604268943326696</v>
      </c>
      <c r="O141">
        <v>1082.03</v>
      </c>
      <c r="P141">
        <v>1081.27829457242</v>
      </c>
      <c r="Q141">
        <v>940.005696575961</v>
      </c>
      <c r="R141">
        <v>51.110012586080003</v>
      </c>
      <c r="S141" s="1">
        <f>(Table2[[#This Row],[Close Price]]-Table2[[#This Row],[20D EMA]])/Table2[[#This Row],[20D EMA]]</f>
        <v>5.2678761217335598E-4</v>
      </c>
      <c r="T141" s="1">
        <f>(Table2[[#This Row],[Close Price]]-Table2[[#This Row],[50D EMA]])/Table2[[#This Row],[50D EMA]]</f>
        <v>1.2223545355662154E-3</v>
      </c>
      <c r="U141" s="1">
        <f>(Table2[[#This Row],[Close Price]]-Table2[[#This Row],[200D EMA]])/Table2[[#This Row],[200D EMA]]</f>
        <v>0.15169514817138771</v>
      </c>
      <c r="V141">
        <v>0.34030269510490602</v>
      </c>
      <c r="W141">
        <v>1040</v>
      </c>
      <c r="X141">
        <v>1102</v>
      </c>
      <c r="Y141">
        <v>1040</v>
      </c>
      <c r="Z141">
        <v>1121</v>
      </c>
      <c r="AA141">
        <v>1012.05</v>
      </c>
      <c r="AB141">
        <v>1164</v>
      </c>
      <c r="AC141" s="1">
        <f>(Table2[[#This Row],[Close Price]]/Table2[[#This Row],[Day Low]])-1</f>
        <v>4.0961538461538272E-2</v>
      </c>
      <c r="AD141" s="1">
        <f>(Table2[[#This Row],[Day High]]/Table2[[#This Row],[Close Price]])-1</f>
        <v>1.7919822649177908E-2</v>
      </c>
      <c r="AE141" s="1">
        <f>(Table2[[#This Row],[Close Price]]/Table2[[#This Row],[Current Week Low]])-1</f>
        <v>4.0961538461538272E-2</v>
      </c>
      <c r="AF141" s="1">
        <f>(Table2[[#This Row],[Current Week High]]/Table2[[#This Row],[Close Price]])-1</f>
        <v>3.5470164418991423E-2</v>
      </c>
      <c r="AG141" s="1">
        <f>(Table2[[#This Row],[Close Price]]/Table2[[#This Row],[Current Month Low]])-1</f>
        <v>6.9709994565485767E-2</v>
      </c>
      <c r="AH141" s="1">
        <f>(Table2[[#This Row],[Current Month High]]/Table2[[#This Row],[Close Price]])-1</f>
        <v>7.5189358950674468E-2</v>
      </c>
      <c r="AI141">
        <v>23.323480509883598</v>
      </c>
      <c r="AJ141">
        <v>74.556594646888001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</v>
      </c>
      <c r="AM141" t="s">
        <v>3160</v>
      </c>
      <c r="AN141">
        <v>6.43</v>
      </c>
      <c r="AO141" t="s">
        <v>3160</v>
      </c>
      <c r="AP141">
        <v>5.8545835490734E-2</v>
      </c>
      <c r="AQ141">
        <f>(Table2[[#This Row],[Sharpe Ratio]]-AVERAGE(Table2[Sharpe Ratio]))/_xlfn.STDEV.P(Table2[Sharpe Ratio])</f>
        <v>9.8164113887436004E-3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2.2292241559748849</v>
      </c>
      <c r="AS141">
        <f>_xlfn.RANK.AVG(Table2[[#This Row],[1Y Return vs Nifty Z-Score]],Table2[1Y Return vs Nifty Z-Score])</f>
        <v>130</v>
      </c>
      <c r="AT141">
        <f>_xlfn.RANK.AVG(Table2[[#This Row],[6M Return vs Nifty Z-Score]],Table2[6M Return vs Nifty Z-Score])</f>
        <v>124</v>
      </c>
      <c r="AU141">
        <f>_xlfn.RANK.AVG(Table2[[#This Row],[Sharpe Ratio Z-Score]],Table2[Sharpe Ratio Z-Score])</f>
        <v>349</v>
      </c>
      <c r="AV141">
        <f>(Table2[[#This Row],[Rank 1Y]]+Table2[[#This Row],[Rank 6M]]+Table2[[#This Row],[Rank Sharpe]])/3</f>
        <v>201</v>
      </c>
    </row>
    <row r="142" spans="1:48" x14ac:dyDescent="0.3">
      <c r="A142" t="s">
        <v>1162</v>
      </c>
      <c r="B142" t="s">
        <v>1163</v>
      </c>
      <c r="C142" t="s">
        <v>3111</v>
      </c>
      <c r="D142" t="s">
        <v>125</v>
      </c>
      <c r="E142">
        <v>10027.3574429688</v>
      </c>
      <c r="F142">
        <v>1632.3</v>
      </c>
      <c r="G142">
        <v>3.0512163553007601</v>
      </c>
      <c r="H142">
        <f>(Table2[[#This Row],[1Y Return vs Nifty]]-AVERAGE(Table2[1Y Return vs Nifty]))/_xlfn.STDEV.P(Table2[1Y Return vs Nifty])</f>
        <v>-0.22692443992539296</v>
      </c>
      <c r="I142">
        <v>-8.9359010490888497</v>
      </c>
      <c r="J142">
        <f>(Table2[[#This Row],[1M Return vs Nifty]]-AVERAGE(Table2[1M Return vs Nifty]))/_xlfn.STDEV.P(Table2[1M Return vs Nifty])</f>
        <v>-0.69107634296436871</v>
      </c>
      <c r="K142">
        <v>20.065107922668499</v>
      </c>
      <c r="L142">
        <f>(Table2[[#This Row],[6M Return vs Nifty]]-AVERAGE(Table2[6M Return vs Nifty]))/_xlfn.STDEV.P(Table2[6M Return vs Nifty])</f>
        <v>0.58981237571909717</v>
      </c>
      <c r="M142">
        <v>-7.4621646724504398</v>
      </c>
      <c r="N142">
        <f>(Table2[[#This Row],[1W Return vs Nifty]]-AVERAGE(Table2[1W Return vs Nifty]))/_xlfn.STDEV.P(Table2[1W Return vs Nifty])</f>
        <v>-0.87994243133399719</v>
      </c>
      <c r="O142">
        <v>1757.27</v>
      </c>
      <c r="P142">
        <v>1751.9750183860899</v>
      </c>
      <c r="Q142">
        <v>1477.5158246488199</v>
      </c>
      <c r="R142">
        <v>30.527471092635</v>
      </c>
      <c r="S142" s="1">
        <f>(Table2[[#This Row],[Close Price]]-Table2[[#This Row],[20D EMA]])/Table2[[#This Row],[20D EMA]]</f>
        <v>-7.1115992420060684E-2</v>
      </c>
      <c r="T142" s="1">
        <f>(Table2[[#This Row],[Close Price]]-Table2[[#This Row],[50D EMA]])/Table2[[#This Row],[50D EMA]]</f>
        <v>-6.8308632902958827E-2</v>
      </c>
      <c r="U142" s="1">
        <f>(Table2[[#This Row],[Close Price]]-Table2[[#This Row],[200D EMA]])/Table2[[#This Row],[200D EMA]]</f>
        <v>0.10475974116078896</v>
      </c>
      <c r="V142">
        <v>0.43456575282655002</v>
      </c>
      <c r="W142">
        <v>1616</v>
      </c>
      <c r="X142">
        <v>1650</v>
      </c>
      <c r="Y142">
        <v>1586.35</v>
      </c>
      <c r="Z142">
        <v>1800</v>
      </c>
      <c r="AA142">
        <v>1586.35</v>
      </c>
      <c r="AB142">
        <v>1913.5</v>
      </c>
      <c r="AC142" s="1">
        <f>(Table2[[#This Row],[Close Price]]/Table2[[#This Row],[Day Low]])-1</f>
        <v>1.0086633663366262E-2</v>
      </c>
      <c r="AD142" s="1">
        <f>(Table2[[#This Row],[Day High]]/Table2[[#This Row],[Close Price]])-1</f>
        <v>1.0843594927403055E-2</v>
      </c>
      <c r="AE142" s="1">
        <f>(Table2[[#This Row],[Close Price]]/Table2[[#This Row],[Current Week Low]])-1</f>
        <v>2.8965865036089111E-2</v>
      </c>
      <c r="AF142" s="1">
        <f>(Table2[[#This Row],[Current Week High]]/Table2[[#This Row],[Close Price]])-1</f>
        <v>0.10273846719353052</v>
      </c>
      <c r="AG142" s="1">
        <f>(Table2[[#This Row],[Close Price]]/Table2[[#This Row],[Current Month Low]])-1</f>
        <v>2.8965865036089111E-2</v>
      </c>
      <c r="AH142" s="1">
        <f>(Table2[[#This Row],[Current Month High]]/Table2[[#This Row],[Close Price]])-1</f>
        <v>0.17227225387490042</v>
      </c>
      <c r="AI142">
        <v>34.779145990320401</v>
      </c>
      <c r="AJ142">
        <v>69.273047806699097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0.18</v>
      </c>
      <c r="AM142" t="s">
        <v>3160</v>
      </c>
      <c r="AN142">
        <v>-8.31</v>
      </c>
      <c r="AO142" t="s">
        <v>3161</v>
      </c>
      <c r="AP142">
        <v>0.16507103098950399</v>
      </c>
      <c r="AQ142">
        <f>(Table2[[#This Row],[Sharpe Ratio]]-AVERAGE(Table2[Sharpe Ratio]))/_xlfn.STDEV.P(Table2[Sharpe Ratio])</f>
        <v>1.2706383786179871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6.2507540113325488E-2</v>
      </c>
      <c r="AS142">
        <f>_xlfn.RANK.AVG(Table2[[#This Row],[1Y Return vs Nifty Z-Score]],Table2[1Y Return vs Nifty Z-Score])</f>
        <v>388</v>
      </c>
      <c r="AT142">
        <f>_xlfn.RANK.AVG(Table2[[#This Row],[6M Return vs Nifty Z-Score]],Table2[6M Return vs Nifty Z-Score])</f>
        <v>152</v>
      </c>
      <c r="AU142">
        <f>_xlfn.RANK.AVG(Table2[[#This Row],[Sharpe Ratio Z-Score]],Table2[Sharpe Ratio Z-Score])</f>
        <v>67</v>
      </c>
      <c r="AV142">
        <f>(Table2[[#This Row],[Rank 1Y]]+Table2[[#This Row],[Rank 6M]]+Table2[[#This Row],[Rank Sharpe]])/3</f>
        <v>202.33333333333334</v>
      </c>
    </row>
    <row r="143" spans="1:48" x14ac:dyDescent="0.3">
      <c r="A143" t="s">
        <v>1130</v>
      </c>
      <c r="B143" t="s">
        <v>1131</v>
      </c>
      <c r="C143" t="s">
        <v>3113</v>
      </c>
      <c r="D143" t="s">
        <v>253</v>
      </c>
      <c r="E143">
        <v>10660.6706465591</v>
      </c>
      <c r="F143">
        <v>1038.2</v>
      </c>
      <c r="G143">
        <v>49.599408375081403</v>
      </c>
      <c r="H143">
        <f>(Table2[[#This Row],[1Y Return vs Nifty]]-AVERAGE(Table2[1Y Return vs Nifty]))/_xlfn.STDEV.P(Table2[1Y Return vs Nifty])</f>
        <v>0.70957373506031973</v>
      </c>
      <c r="I143">
        <v>11.5146347524971</v>
      </c>
      <c r="J143">
        <f>(Table2[[#This Row],[1M Return vs Nifty]]-AVERAGE(Table2[1M Return vs Nifty]))/_xlfn.STDEV.P(Table2[1M Return vs Nifty])</f>
        <v>1.4792398174180554</v>
      </c>
      <c r="K143">
        <v>23.4769131095752</v>
      </c>
      <c r="L143">
        <f>(Table2[[#This Row],[6M Return vs Nifty]]-AVERAGE(Table2[6M Return vs Nifty]))/_xlfn.STDEV.P(Table2[6M Return vs Nifty])</f>
        <v>0.70913983431647476</v>
      </c>
      <c r="M143">
        <v>4.0970096700955603</v>
      </c>
      <c r="N143">
        <f>(Table2[[#This Row],[1W Return vs Nifty]]-AVERAGE(Table2[1W Return vs Nifty]))/_xlfn.STDEV.P(Table2[1W Return vs Nifty])</f>
        <v>1.5304543108856781</v>
      </c>
      <c r="O143">
        <v>1005.64</v>
      </c>
      <c r="P143">
        <v>963.18691345892501</v>
      </c>
      <c r="Q143">
        <v>815.94957791817603</v>
      </c>
      <c r="R143">
        <v>55.119622783986898</v>
      </c>
      <c r="S143" s="1">
        <f>(Table2[[#This Row],[Close Price]]-Table2[[#This Row],[20D EMA]])/Table2[[#This Row],[20D EMA]]</f>
        <v>3.2377391511873098E-2</v>
      </c>
      <c r="T143" s="1">
        <f>(Table2[[#This Row],[Close Price]]-Table2[[#This Row],[50D EMA]])/Table2[[#This Row],[50D EMA]]</f>
        <v>7.7880093150034232E-2</v>
      </c>
      <c r="U143" s="1">
        <f>(Table2[[#This Row],[Close Price]]-Table2[[#This Row],[200D EMA]])/Table2[[#This Row],[200D EMA]]</f>
        <v>0.27238254433426701</v>
      </c>
      <c r="V143">
        <v>1.1097072954065299</v>
      </c>
      <c r="W143">
        <v>1015</v>
      </c>
      <c r="X143">
        <v>1055</v>
      </c>
      <c r="Y143">
        <v>1012.7</v>
      </c>
      <c r="Z143">
        <v>1126</v>
      </c>
      <c r="AA143">
        <v>951.9</v>
      </c>
      <c r="AB143">
        <v>1138.6500000000001</v>
      </c>
      <c r="AC143" s="1">
        <f>(Table2[[#This Row],[Close Price]]/Table2[[#This Row],[Day Low]])-1</f>
        <v>2.2857142857142909E-2</v>
      </c>
      <c r="AD143" s="1">
        <f>(Table2[[#This Row],[Day High]]/Table2[[#This Row],[Close Price]])-1</f>
        <v>1.618185320747445E-2</v>
      </c>
      <c r="AE143" s="1">
        <f>(Table2[[#This Row],[Close Price]]/Table2[[#This Row],[Current Week Low]])-1</f>
        <v>2.5180211316283119E-2</v>
      </c>
      <c r="AF143" s="1">
        <f>(Table2[[#This Row],[Current Week High]]/Table2[[#This Row],[Close Price]])-1</f>
        <v>8.4569447120015351E-2</v>
      </c>
      <c r="AG143" s="1">
        <f>(Table2[[#This Row],[Close Price]]/Table2[[#This Row],[Current Month Low]])-1</f>
        <v>9.0660783695766467E-2</v>
      </c>
      <c r="AH143" s="1">
        <f>(Table2[[#This Row],[Current Month High]]/Table2[[#This Row],[Close Price]])-1</f>
        <v>9.6753997303024475E-2</v>
      </c>
      <c r="AI143">
        <v>9.6753997303024395</v>
      </c>
      <c r="AJ143">
        <v>78.753443526170798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0.23</v>
      </c>
      <c r="AM143" t="s">
        <v>3160</v>
      </c>
      <c r="AN143">
        <v>11.95</v>
      </c>
      <c r="AO143" t="s">
        <v>3160</v>
      </c>
      <c r="AP143">
        <v>6.1734965521496002E-2</v>
      </c>
      <c r="AQ143">
        <f>(Table2[[#This Row],[Sharpe Ratio]]-AVERAGE(Table2[Sharpe Ratio]))/_xlfn.STDEV.P(Table2[Sharpe Ratio])</f>
        <v>4.7562647669357923E-2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4.4759703453498858</v>
      </c>
      <c r="AS143">
        <f>_xlfn.RANK.AVG(Table2[[#This Row],[1Y Return vs Nifty Z-Score]],Table2[1Y Return vs Nifty Z-Score])</f>
        <v>132</v>
      </c>
      <c r="AT143">
        <f>_xlfn.RANK.AVG(Table2[[#This Row],[6M Return vs Nifty Z-Score]],Table2[6M Return vs Nifty Z-Score])</f>
        <v>139</v>
      </c>
      <c r="AU143">
        <f>_xlfn.RANK.AVG(Table2[[#This Row],[Sharpe Ratio Z-Score]],Table2[Sharpe Ratio Z-Score])</f>
        <v>340</v>
      </c>
      <c r="AV143">
        <f>(Table2[[#This Row],[Rank 1Y]]+Table2[[#This Row],[Rank 6M]]+Table2[[#This Row],[Rank Sharpe]])/3</f>
        <v>203.66666666666666</v>
      </c>
    </row>
    <row r="144" spans="1:48" x14ac:dyDescent="0.3">
      <c r="A144" t="s">
        <v>1263</v>
      </c>
      <c r="B144" t="s">
        <v>1264</v>
      </c>
      <c r="C144" t="s">
        <v>3115</v>
      </c>
      <c r="D144" t="s">
        <v>211</v>
      </c>
      <c r="E144">
        <v>8932.1165258418096</v>
      </c>
      <c r="F144">
        <v>2026.65</v>
      </c>
      <c r="G144">
        <v>52.662124807268498</v>
      </c>
      <c r="H144">
        <f>(Table2[[#This Row],[1Y Return vs Nifty]]-AVERAGE(Table2[1Y Return vs Nifty]))/_xlfn.STDEV.P(Table2[1Y Return vs Nifty])</f>
        <v>0.77119220453864268</v>
      </c>
      <c r="I144">
        <v>1.3180491028546599</v>
      </c>
      <c r="J144">
        <f>(Table2[[#This Row],[1M Return vs Nifty]]-AVERAGE(Table2[1M Return vs Nifty]))/_xlfn.STDEV.P(Table2[1M Return vs Nifty])</f>
        <v>0.39712564540568557</v>
      </c>
      <c r="K144">
        <v>-4.2295799313918998</v>
      </c>
      <c r="L144">
        <f>(Table2[[#This Row],[6M Return vs Nifty]]-AVERAGE(Table2[6M Return vs Nifty]))/_xlfn.STDEV.P(Table2[6M Return vs Nifty])</f>
        <v>-0.25989128560571317</v>
      </c>
      <c r="M144">
        <v>3.16605305172286</v>
      </c>
      <c r="N144">
        <f>(Table2[[#This Row],[1W Return vs Nifty]]-AVERAGE(Table2[1W Return vs Nifty]))/_xlfn.STDEV.P(Table2[1W Return vs Nifty])</f>
        <v>1.3363249783247895</v>
      </c>
      <c r="O144">
        <v>2059.88</v>
      </c>
      <c r="P144">
        <v>2086.58650364197</v>
      </c>
      <c r="Q144">
        <v>1897.3381990006001</v>
      </c>
      <c r="R144">
        <v>47.238645914421198</v>
      </c>
      <c r="S144" s="1">
        <f>(Table2[[#This Row],[Close Price]]-Table2[[#This Row],[20D EMA]])/Table2[[#This Row],[20D EMA]]</f>
        <v>-1.6132007689768343E-2</v>
      </c>
      <c r="T144" s="1">
        <f>(Table2[[#This Row],[Close Price]]-Table2[[#This Row],[50D EMA]])/Table2[[#This Row],[50D EMA]]</f>
        <v>-2.8724667555050098E-2</v>
      </c>
      <c r="U144" s="1">
        <f>(Table2[[#This Row],[Close Price]]-Table2[[#This Row],[200D EMA]])/Table2[[#This Row],[200D EMA]]</f>
        <v>6.815432328696773E-2</v>
      </c>
      <c r="V144">
        <v>0.41946430461387901</v>
      </c>
      <c r="W144">
        <v>1972.65</v>
      </c>
      <c r="X144">
        <v>2047.85</v>
      </c>
      <c r="Y144">
        <v>1950.1</v>
      </c>
      <c r="Z144">
        <v>2115</v>
      </c>
      <c r="AA144">
        <v>1950.1</v>
      </c>
      <c r="AB144">
        <v>2170</v>
      </c>
      <c r="AC144" s="1">
        <f>(Table2[[#This Row],[Close Price]]/Table2[[#This Row],[Day Low]])-1</f>
        <v>2.7374344156337882E-2</v>
      </c>
      <c r="AD144" s="1">
        <f>(Table2[[#This Row],[Day High]]/Table2[[#This Row],[Close Price]])-1</f>
        <v>1.0460612340561948E-2</v>
      </c>
      <c r="AE144" s="1">
        <f>(Table2[[#This Row],[Close Price]]/Table2[[#This Row],[Current Week Low]])-1</f>
        <v>3.9254397210399583E-2</v>
      </c>
      <c r="AF144" s="1">
        <f>(Table2[[#This Row],[Current Week High]]/Table2[[#This Row],[Close Price]])-1</f>
        <v>4.3594108504181772E-2</v>
      </c>
      <c r="AG144" s="1">
        <f>(Table2[[#This Row],[Close Price]]/Table2[[#This Row],[Current Month Low]])-1</f>
        <v>3.9254397210399583E-2</v>
      </c>
      <c r="AH144" s="1">
        <f>(Table2[[#This Row],[Current Month High]]/Table2[[#This Row],[Close Price]])-1</f>
        <v>7.0732489576394553E-2</v>
      </c>
      <c r="AI144">
        <v>18.372683985887999</v>
      </c>
      <c r="AJ144">
        <v>104.093655589123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7.0000000000000007E-2</v>
      </c>
      <c r="AM144" t="s">
        <v>3160</v>
      </c>
      <c r="AN144">
        <v>-1.24</v>
      </c>
      <c r="AO144" t="s">
        <v>3161</v>
      </c>
      <c r="AP144">
        <v>0.15221398839035699</v>
      </c>
      <c r="AQ144">
        <f>(Table2[[#This Row],[Sharpe Ratio]]-AVERAGE(Table2[Sharpe Ratio]))/_xlfn.STDEV.P(Table2[Sharpe Ratio])</f>
        <v>1.1184636591377128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123</v>
      </c>
      <c r="AT144">
        <f>_xlfn.RANK.AVG(Table2[[#This Row],[6M Return vs Nifty Z-Score]],Table2[6M Return vs Nifty Z-Score])</f>
        <v>390</v>
      </c>
      <c r="AU144">
        <f>_xlfn.RANK.AVG(Table2[[#This Row],[Sharpe Ratio Z-Score]],Table2[Sharpe Ratio Z-Score])</f>
        <v>99</v>
      </c>
      <c r="AV144">
        <f>(Table2[[#This Row],[Rank 1Y]]+Table2[[#This Row],[Rank 6M]]+Table2[[#This Row],[Rank Sharpe]])/3</f>
        <v>204</v>
      </c>
    </row>
    <row r="145" spans="1:48" x14ac:dyDescent="0.3">
      <c r="A145" t="s">
        <v>396</v>
      </c>
      <c r="B145" t="s">
        <v>397</v>
      </c>
      <c r="C145" t="s">
        <v>3118</v>
      </c>
      <c r="D145" t="s">
        <v>287</v>
      </c>
      <c r="E145">
        <v>56565.104014113698</v>
      </c>
      <c r="F145">
        <v>1708.6</v>
      </c>
      <c r="G145">
        <v>86.210309390822204</v>
      </c>
      <c r="H145">
        <f>(Table2[[#This Row],[1Y Return vs Nifty]]-AVERAGE(Table2[1Y Return vs Nifty]))/_xlfn.STDEV.P(Table2[1Y Return vs Nifty])</f>
        <v>1.4461445984625758</v>
      </c>
      <c r="I145">
        <v>1.39217524206022</v>
      </c>
      <c r="J145">
        <f>(Table2[[#This Row],[1M Return vs Nifty]]-AVERAGE(Table2[1M Return vs Nifty]))/_xlfn.STDEV.P(Table2[1M Return vs Nifty])</f>
        <v>0.40499229297841599</v>
      </c>
      <c r="K145">
        <v>25.164906028588</v>
      </c>
      <c r="L145">
        <f>(Table2[[#This Row],[6M Return vs Nifty]]-AVERAGE(Table2[6M Return vs Nifty]))/_xlfn.STDEV.P(Table2[6M Return vs Nifty])</f>
        <v>0.76817717499734361</v>
      </c>
      <c r="M145">
        <v>-1.0835350392266101</v>
      </c>
      <c r="N145">
        <f>(Table2[[#This Row],[1W Return vs Nifty]]-AVERAGE(Table2[1W Return vs Nifty]))/_xlfn.STDEV.P(Table2[1W Return vs Nifty])</f>
        <v>0.45017230109611589</v>
      </c>
      <c r="O145">
        <v>1738.89</v>
      </c>
      <c r="P145">
        <v>1745.9309264547601</v>
      </c>
      <c r="Q145">
        <v>1496.1801692244701</v>
      </c>
      <c r="R145">
        <v>44.269646172525597</v>
      </c>
      <c r="S145" s="1">
        <f>(Table2[[#This Row],[Close Price]]-Table2[[#This Row],[20D EMA]])/Table2[[#This Row],[20D EMA]]</f>
        <v>-1.7419158198621068E-2</v>
      </c>
      <c r="T145" s="1">
        <f>(Table2[[#This Row],[Close Price]]-Table2[[#This Row],[50D EMA]])/Table2[[#This Row],[50D EMA]]</f>
        <v>-2.138167432005076E-2</v>
      </c>
      <c r="U145" s="1">
        <f>(Table2[[#This Row],[Close Price]]-Table2[[#This Row],[200D EMA]])/Table2[[#This Row],[200D EMA]]</f>
        <v>0.14197476690633823</v>
      </c>
      <c r="V145">
        <v>0.94680607371107905</v>
      </c>
      <c r="W145">
        <v>1685</v>
      </c>
      <c r="X145">
        <v>1735.8</v>
      </c>
      <c r="Y145">
        <v>1671.85</v>
      </c>
      <c r="Z145">
        <v>1786</v>
      </c>
      <c r="AA145">
        <v>1618.25</v>
      </c>
      <c r="AB145">
        <v>1792.95</v>
      </c>
      <c r="AC145" s="1">
        <f>(Table2[[#This Row],[Close Price]]/Table2[[#This Row],[Day Low]])-1</f>
        <v>1.4005934718100743E-2</v>
      </c>
      <c r="AD145" s="1">
        <f>(Table2[[#This Row],[Day High]]/Table2[[#This Row],[Close Price]])-1</f>
        <v>1.5919466229661783E-2</v>
      </c>
      <c r="AE145" s="1">
        <f>(Table2[[#This Row],[Close Price]]/Table2[[#This Row],[Current Week Low]])-1</f>
        <v>2.1981637108592356E-2</v>
      </c>
      <c r="AF145" s="1">
        <f>(Table2[[#This Row],[Current Week High]]/Table2[[#This Row],[Close Price]])-1</f>
        <v>4.5300245815287354E-2</v>
      </c>
      <c r="AG145" s="1">
        <f>(Table2[[#This Row],[Close Price]]/Table2[[#This Row],[Current Month Low]])-1</f>
        <v>5.5831917194500091E-2</v>
      </c>
      <c r="AH145" s="1">
        <f>(Table2[[#This Row],[Current Month High]]/Table2[[#This Row],[Close Price]])-1</f>
        <v>4.936790354676357E-2</v>
      </c>
      <c r="AI145">
        <v>13.830036287018601</v>
      </c>
      <c r="AJ145">
        <v>110.639215928003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0.04</v>
      </c>
      <c r="AM145" t="s">
        <v>3160</v>
      </c>
      <c r="AN145">
        <v>-3.5</v>
      </c>
      <c r="AO145" t="s">
        <v>3161</v>
      </c>
      <c r="AP145">
        <v>3.0933442905135999E-2</v>
      </c>
      <c r="AQ145">
        <f>(Table2[[#This Row],[Sharpe Ratio]]-AVERAGE(Table2[Sharpe Ratio]))/_xlfn.STDEV.P(Table2[Sharpe Ratio])</f>
        <v>-0.31700121120911245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61</v>
      </c>
      <c r="AT145">
        <f>_xlfn.RANK.AVG(Table2[[#This Row],[6M Return vs Nifty Z-Score]],Table2[6M Return vs Nifty Z-Score])</f>
        <v>128</v>
      </c>
      <c r="AU145">
        <f>_xlfn.RANK.AVG(Table2[[#This Row],[Sharpe Ratio Z-Score]],Table2[Sharpe Ratio Z-Score])</f>
        <v>425</v>
      </c>
      <c r="AV145">
        <f>(Table2[[#This Row],[Rank 1Y]]+Table2[[#This Row],[Rank 6M]]+Table2[[#This Row],[Rank Sharpe]])/3</f>
        <v>204.66666666666666</v>
      </c>
    </row>
    <row r="146" spans="1:48" x14ac:dyDescent="0.3">
      <c r="A146" t="s">
        <v>931</v>
      </c>
      <c r="B146" t="s">
        <v>932</v>
      </c>
      <c r="C146" t="s">
        <v>3120</v>
      </c>
      <c r="D146" t="s">
        <v>723</v>
      </c>
      <c r="E146">
        <v>15687.48458855</v>
      </c>
      <c r="F146">
        <v>3339.5</v>
      </c>
      <c r="G146">
        <v>16.303849854601498</v>
      </c>
      <c r="H146">
        <f>(Table2[[#This Row],[1Y Return vs Nifty]]-AVERAGE(Table2[1Y Return vs Nifty]))/_xlfn.STDEV.P(Table2[1Y Return vs Nifty])</f>
        <v>3.9703898304705866E-2</v>
      </c>
      <c r="I146">
        <v>16.200482018555299</v>
      </c>
      <c r="J146">
        <f>(Table2[[#This Row],[1M Return vs Nifty]]-AVERAGE(Table2[1M Return vs Nifty]))/_xlfn.STDEV.P(Table2[1M Return vs Nifty])</f>
        <v>1.9765260570197207</v>
      </c>
      <c r="K146">
        <v>39.123162452135702</v>
      </c>
      <c r="L146">
        <f>(Table2[[#This Row],[6M Return vs Nifty]]-AVERAGE(Table2[6M Return vs Nifty]))/_xlfn.STDEV.P(Table2[6M Return vs Nifty])</f>
        <v>1.256365443150655</v>
      </c>
      <c r="M146">
        <v>3.2090433617479599</v>
      </c>
      <c r="N146">
        <f>(Table2[[#This Row],[1W Return vs Nifty]]-AVERAGE(Table2[1W Return vs Nifty]))/_xlfn.STDEV.P(Table2[1W Return vs Nifty])</f>
        <v>1.3452896067801374</v>
      </c>
      <c r="O146">
        <v>3125.86</v>
      </c>
      <c r="P146">
        <v>2974.51220712953</v>
      </c>
      <c r="Q146">
        <v>2616.8789501984302</v>
      </c>
      <c r="R146">
        <v>70.672696983634594</v>
      </c>
      <c r="S146" s="1">
        <f>(Table2[[#This Row],[Close Price]]-Table2[[#This Row],[20D EMA]])/Table2[[#This Row],[20D EMA]]</f>
        <v>6.8345991183226332E-2</v>
      </c>
      <c r="T146" s="1">
        <f>(Table2[[#This Row],[Close Price]]-Table2[[#This Row],[50D EMA]])/Table2[[#This Row],[50D EMA]]</f>
        <v>0.12270509160985804</v>
      </c>
      <c r="U146" s="1">
        <f>(Table2[[#This Row],[Close Price]]-Table2[[#This Row],[200D EMA]])/Table2[[#This Row],[200D EMA]]</f>
        <v>0.27613850833519665</v>
      </c>
      <c r="V146">
        <v>1.4564030715664</v>
      </c>
      <c r="W146">
        <v>3325</v>
      </c>
      <c r="X146">
        <v>3415.5</v>
      </c>
      <c r="Y146">
        <v>3200.05</v>
      </c>
      <c r="Z146">
        <v>3443</v>
      </c>
      <c r="AA146">
        <v>2901</v>
      </c>
      <c r="AB146">
        <v>3443</v>
      </c>
      <c r="AC146" s="1">
        <f>(Table2[[#This Row],[Close Price]]/Table2[[#This Row],[Day Low]])-1</f>
        <v>4.3609022556390098E-3</v>
      </c>
      <c r="AD146" s="1">
        <f>(Table2[[#This Row],[Day High]]/Table2[[#This Row],[Close Price]])-1</f>
        <v>2.2757897888905587E-2</v>
      </c>
      <c r="AE146" s="1">
        <f>(Table2[[#This Row],[Close Price]]/Table2[[#This Row],[Current Week Low]])-1</f>
        <v>4.3577444102435914E-2</v>
      </c>
      <c r="AF146" s="1">
        <f>(Table2[[#This Row],[Current Week High]]/Table2[[#This Row],[Close Price]])-1</f>
        <v>3.0992663572391166E-2</v>
      </c>
      <c r="AG146" s="1">
        <f>(Table2[[#This Row],[Close Price]]/Table2[[#This Row],[Current Month Low]])-1</f>
        <v>0.15115477421578771</v>
      </c>
      <c r="AH146" s="1">
        <f>(Table2[[#This Row],[Current Month High]]/Table2[[#This Row],[Close Price]])-1</f>
        <v>3.0992663572391166E-2</v>
      </c>
      <c r="AI146">
        <v>3.0992663572391099</v>
      </c>
      <c r="AJ146">
        <v>57.970671712393496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0.17</v>
      </c>
      <c r="AM146" t="s">
        <v>3160</v>
      </c>
      <c r="AN146">
        <v>16.73</v>
      </c>
      <c r="AO146" t="s">
        <v>3160</v>
      </c>
      <c r="AP146">
        <v>8.8671183487329996E-2</v>
      </c>
      <c r="AQ146">
        <f>(Table2[[#This Row],[Sharpe Ratio]]-AVERAGE(Table2[Sharpe Ratio]))/_xlfn.STDEV.P(Table2[Sharpe Ratio])</f>
        <v>0.36637713250915016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4.9842621377643699</v>
      </c>
      <c r="AS146">
        <f>_xlfn.RANK.AVG(Table2[[#This Row],[1Y Return vs Nifty Z-Score]],Table2[1Y Return vs Nifty Z-Score])</f>
        <v>295</v>
      </c>
      <c r="AT146">
        <f>_xlfn.RANK.AVG(Table2[[#This Row],[6M Return vs Nifty Z-Score]],Table2[6M Return vs Nifty Z-Score])</f>
        <v>67</v>
      </c>
      <c r="AU146">
        <f>_xlfn.RANK.AVG(Table2[[#This Row],[Sharpe Ratio Z-Score]],Table2[Sharpe Ratio Z-Score])</f>
        <v>254</v>
      </c>
      <c r="AV146">
        <f>(Table2[[#This Row],[Rank 1Y]]+Table2[[#This Row],[Rank 6M]]+Table2[[#This Row],[Rank Sharpe]])/3</f>
        <v>205.33333333333334</v>
      </c>
    </row>
    <row r="147" spans="1:48" x14ac:dyDescent="0.3">
      <c r="A147" t="s">
        <v>537</v>
      </c>
      <c r="B147" t="s">
        <v>538</v>
      </c>
      <c r="C147" t="s">
        <v>3119</v>
      </c>
      <c r="D147" t="s">
        <v>88</v>
      </c>
      <c r="E147">
        <v>36292.528493987404</v>
      </c>
      <c r="F147">
        <v>989.55</v>
      </c>
      <c r="G147">
        <v>60.587912457258398</v>
      </c>
      <c r="H147">
        <f>(Table2[[#This Row],[1Y Return vs Nifty]]-AVERAGE(Table2[1Y Return vs Nifty]))/_xlfn.STDEV.P(Table2[1Y Return vs Nifty])</f>
        <v>0.93065029189863413</v>
      </c>
      <c r="I147">
        <v>-10.774607243544599</v>
      </c>
      <c r="J147">
        <f>(Table2[[#This Row],[1M Return vs Nifty]]-AVERAGE(Table2[1M Return vs Nifty]))/_xlfn.STDEV.P(Table2[1M Return vs Nifty])</f>
        <v>-0.88620931193592545</v>
      </c>
      <c r="K147">
        <v>-6.9263624624537297</v>
      </c>
      <c r="L147">
        <f>(Table2[[#This Row],[6M Return vs Nifty]]-AVERAGE(Table2[6M Return vs Nifty]))/_xlfn.STDEV.P(Table2[6M Return vs Nifty])</f>
        <v>-0.35421091647337427</v>
      </c>
      <c r="M147">
        <v>-4.79410653276513</v>
      </c>
      <c r="N147">
        <f>(Table2[[#This Row],[1W Return vs Nifty]]-AVERAGE(Table2[1W Return vs Nifty]))/_xlfn.STDEV.P(Table2[1W Return vs Nifty])</f>
        <v>-0.32358101161916475</v>
      </c>
      <c r="O147">
        <v>1062.3599999999999</v>
      </c>
      <c r="P147">
        <v>1134.9369063643001</v>
      </c>
      <c r="Q147">
        <v>1125.8785801512099</v>
      </c>
      <c r="R147">
        <v>31.561037544365799</v>
      </c>
      <c r="S147" s="1">
        <f>(Table2[[#This Row],[Close Price]]-Table2[[#This Row],[20D EMA]])/Table2[[#This Row],[20D EMA]]</f>
        <v>-6.8536089461199545E-2</v>
      </c>
      <c r="T147" s="1">
        <f>(Table2[[#This Row],[Close Price]]-Table2[[#This Row],[50D EMA]])/Table2[[#This Row],[50D EMA]]</f>
        <v>-0.1281013116667763</v>
      </c>
      <c r="U147" s="1">
        <f>(Table2[[#This Row],[Close Price]]-Table2[[#This Row],[200D EMA]])/Table2[[#This Row],[200D EMA]]</f>
        <v>-0.12108639648593413</v>
      </c>
      <c r="V147">
        <v>0.650919665500863</v>
      </c>
      <c r="W147">
        <v>968.3</v>
      </c>
      <c r="X147">
        <v>1011</v>
      </c>
      <c r="Y147">
        <v>968.3</v>
      </c>
      <c r="Z147">
        <v>1062.9000000000001</v>
      </c>
      <c r="AA147">
        <v>968.3</v>
      </c>
      <c r="AB147">
        <v>1119.9000000000001</v>
      </c>
      <c r="AC147" s="1">
        <f>(Table2[[#This Row],[Close Price]]/Table2[[#This Row],[Day Low]])-1</f>
        <v>2.1945677992357693E-2</v>
      </c>
      <c r="AD147" s="1">
        <f>(Table2[[#This Row],[Day High]]/Table2[[#This Row],[Close Price]])-1</f>
        <v>2.1676519630134949E-2</v>
      </c>
      <c r="AE147" s="1">
        <f>(Table2[[#This Row],[Close Price]]/Table2[[#This Row],[Current Week Low]])-1</f>
        <v>2.1945677992357693E-2</v>
      </c>
      <c r="AF147" s="1">
        <f>(Table2[[#This Row],[Current Week High]]/Table2[[#This Row],[Close Price]])-1</f>
        <v>7.4124602091860003E-2</v>
      </c>
      <c r="AG147" s="1">
        <f>(Table2[[#This Row],[Close Price]]/Table2[[#This Row],[Current Month Low]])-1</f>
        <v>2.1945677992357693E-2</v>
      </c>
      <c r="AH147" s="1">
        <f>(Table2[[#This Row],[Current Month High]]/Table2[[#This Row],[Close Price]])-1</f>
        <v>0.13172654236774295</v>
      </c>
      <c r="AI147">
        <v>81.365267040573997</v>
      </c>
      <c r="AJ147">
        <v>85.274293203519903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0</v>
      </c>
      <c r="AM147">
        <v>0</v>
      </c>
      <c r="AN147">
        <v>-5.46</v>
      </c>
      <c r="AO147" t="s">
        <v>3161</v>
      </c>
      <c r="AP147">
        <v>0.160499087879383</v>
      </c>
      <c r="AQ147">
        <f>(Table2[[#This Row],[Sharpe Ratio]]-AVERAGE(Table2[Sharpe Ratio]))/_xlfn.STDEV.P(Table2[Sharpe Ratio])</f>
        <v>1.2165252997433327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107</v>
      </c>
      <c r="AT147">
        <f>_xlfn.RANK.AVG(Table2[[#This Row],[6M Return vs Nifty Z-Score]],Table2[6M Return vs Nifty Z-Score])</f>
        <v>430</v>
      </c>
      <c r="AU147">
        <f>_xlfn.RANK.AVG(Table2[[#This Row],[Sharpe Ratio Z-Score]],Table2[Sharpe Ratio Z-Score])</f>
        <v>79</v>
      </c>
      <c r="AV147">
        <f>(Table2[[#This Row],[Rank 1Y]]+Table2[[#This Row],[Rank 6M]]+Table2[[#This Row],[Rank Sharpe]])/3</f>
        <v>205.33333333333334</v>
      </c>
    </row>
    <row r="148" spans="1:48" x14ac:dyDescent="0.3">
      <c r="A148" t="s">
        <v>726</v>
      </c>
      <c r="B148" t="s">
        <v>727</v>
      </c>
      <c r="C148" t="s">
        <v>3109</v>
      </c>
      <c r="D148" t="s">
        <v>203</v>
      </c>
      <c r="E148">
        <v>23118.222946370701</v>
      </c>
      <c r="F148">
        <v>801.3</v>
      </c>
      <c r="G148">
        <v>55.486355874958598</v>
      </c>
      <c r="H148">
        <f>(Table2[[#This Row],[1Y Return vs Nifty]]-AVERAGE(Table2[1Y Return vs Nifty]))/_xlfn.STDEV.P(Table2[1Y Return vs Nifty])</f>
        <v>0.82801261207468146</v>
      </c>
      <c r="I148">
        <v>21.1479352684422</v>
      </c>
      <c r="J148">
        <f>(Table2[[#This Row],[1M Return vs Nifty]]-AVERAGE(Table2[1M Return vs Nifty]))/_xlfn.STDEV.P(Table2[1M Return vs Nifty])</f>
        <v>2.5015752706512475</v>
      </c>
      <c r="K148">
        <v>45.270689880875501</v>
      </c>
      <c r="L148">
        <f>(Table2[[#This Row],[6M Return vs Nifty]]-AVERAGE(Table2[6M Return vs Nifty]))/_xlfn.STDEV.P(Table2[6M Return vs Nifty])</f>
        <v>1.4713744441171721</v>
      </c>
      <c r="M148">
        <v>0.46242269393437202</v>
      </c>
      <c r="N148">
        <f>(Table2[[#This Row],[1W Return vs Nifty]]-AVERAGE(Table2[1W Return vs Nifty]))/_xlfn.STDEV.P(Table2[1W Return vs Nifty])</f>
        <v>0.7725458005514223</v>
      </c>
      <c r="O148">
        <v>782</v>
      </c>
      <c r="P148">
        <v>754.29353899703597</v>
      </c>
      <c r="Q148">
        <v>645.95368277822899</v>
      </c>
      <c r="R148">
        <v>56.104738815367</v>
      </c>
      <c r="S148" s="1">
        <f>(Table2[[#This Row],[Close Price]]-Table2[[#This Row],[20D EMA]])/Table2[[#This Row],[20D EMA]]</f>
        <v>2.4680306905370784E-2</v>
      </c>
      <c r="T148" s="1">
        <f>(Table2[[#This Row],[Close Price]]-Table2[[#This Row],[50D EMA]])/Table2[[#This Row],[50D EMA]]</f>
        <v>6.2318525312396587E-2</v>
      </c>
      <c r="U148" s="1">
        <f>(Table2[[#This Row],[Close Price]]-Table2[[#This Row],[200D EMA]])/Table2[[#This Row],[200D EMA]]</f>
        <v>0.24049141813640681</v>
      </c>
      <c r="V148">
        <v>0.69796730888987502</v>
      </c>
      <c r="W148">
        <v>782</v>
      </c>
      <c r="X148">
        <v>808.35</v>
      </c>
      <c r="Y148">
        <v>776.2</v>
      </c>
      <c r="Z148">
        <v>829</v>
      </c>
      <c r="AA148">
        <v>776.2</v>
      </c>
      <c r="AB148">
        <v>838</v>
      </c>
      <c r="AC148" s="1">
        <f>(Table2[[#This Row],[Close Price]]/Table2[[#This Row],[Day Low]])-1</f>
        <v>2.4680306905370708E-2</v>
      </c>
      <c r="AD148" s="1">
        <f>(Table2[[#This Row],[Day High]]/Table2[[#This Row],[Close Price]])-1</f>
        <v>8.798202920254683E-3</v>
      </c>
      <c r="AE148" s="1">
        <f>(Table2[[#This Row],[Close Price]]/Table2[[#This Row],[Current Week Low]])-1</f>
        <v>3.2337026539551506E-2</v>
      </c>
      <c r="AF148" s="1">
        <f>(Table2[[#This Row],[Current Week High]]/Table2[[#This Row],[Close Price]])-1</f>
        <v>3.4568825658305213E-2</v>
      </c>
      <c r="AG148" s="1">
        <f>(Table2[[#This Row],[Close Price]]/Table2[[#This Row],[Current Month Low]])-1</f>
        <v>3.2337026539551506E-2</v>
      </c>
      <c r="AH148" s="1">
        <f>(Table2[[#This Row],[Current Month High]]/Table2[[#This Row],[Close Price]])-1</f>
        <v>4.5800574067140998E-2</v>
      </c>
      <c r="AI148">
        <v>4.5800574067140998</v>
      </c>
      <c r="AJ148">
        <v>81.289592760180994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0.11</v>
      </c>
      <c r="AM148" t="s">
        <v>3160</v>
      </c>
      <c r="AN148">
        <v>1.71</v>
      </c>
      <c r="AO148" t="s">
        <v>3160</v>
      </c>
      <c r="AP148">
        <v>2.3741488759954001E-2</v>
      </c>
      <c r="AQ148">
        <f>(Table2[[#This Row],[Sharpe Ratio]]-AVERAGE(Table2[Sharpe Ratio]))/_xlfn.STDEV.P(Table2[Sharpe Ratio])</f>
        <v>-0.40212448867501099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5.1713836387195125</v>
      </c>
      <c r="AS148">
        <f>_xlfn.RANK.AVG(Table2[[#This Row],[1Y Return vs Nifty Z-Score]],Table2[1Y Return vs Nifty Z-Score])</f>
        <v>118</v>
      </c>
      <c r="AT148">
        <f>_xlfn.RANK.AVG(Table2[[#This Row],[6M Return vs Nifty Z-Score]],Table2[6M Return vs Nifty Z-Score])</f>
        <v>56</v>
      </c>
      <c r="AU148">
        <f>_xlfn.RANK.AVG(Table2[[#This Row],[Sharpe Ratio Z-Score]],Table2[Sharpe Ratio Z-Score])</f>
        <v>445</v>
      </c>
      <c r="AV148">
        <f>(Table2[[#This Row],[Rank 1Y]]+Table2[[#This Row],[Rank 6M]]+Table2[[#This Row],[Rank Sharpe]])/3</f>
        <v>206.33333333333334</v>
      </c>
    </row>
    <row r="149" spans="1:48" x14ac:dyDescent="0.3">
      <c r="A149" t="s">
        <v>735</v>
      </c>
      <c r="B149" t="s">
        <v>736</v>
      </c>
      <c r="C149" t="s">
        <v>3115</v>
      </c>
      <c r="D149" t="s">
        <v>547</v>
      </c>
      <c r="E149">
        <v>22992.9151055609</v>
      </c>
      <c r="F149">
        <v>1255.5999999999999</v>
      </c>
      <c r="G149">
        <v>74.408452094022905</v>
      </c>
      <c r="H149">
        <f>(Table2[[#This Row],[1Y Return vs Nifty]]-AVERAGE(Table2[1Y Return vs Nifty]))/_xlfn.STDEV.P(Table2[1Y Return vs Nifty])</f>
        <v>1.2087042739232761</v>
      </c>
      <c r="I149">
        <v>-3.9369405599426202</v>
      </c>
      <c r="J149">
        <f>(Table2[[#This Row],[1M Return vs Nifty]]-AVERAGE(Table2[1M Return vs Nifty]))/_xlfn.STDEV.P(Table2[1M Return vs Nifty])</f>
        <v>-0.16056091588856963</v>
      </c>
      <c r="K149">
        <v>5.8747364513784799</v>
      </c>
      <c r="L149">
        <f>(Table2[[#This Row],[6M Return vs Nifty]]-AVERAGE(Table2[6M Return vs Nifty]))/_xlfn.STDEV.P(Table2[6M Return vs Nifty])</f>
        <v>9.3505912876477748E-2</v>
      </c>
      <c r="M149">
        <v>-2.0446280311523801</v>
      </c>
      <c r="N149">
        <f>(Table2[[#This Row],[1W Return vs Nifty]]-AVERAGE(Table2[1W Return vs Nifty]))/_xlfn.STDEV.P(Table2[1W Return vs Nifty])</f>
        <v>0.24975872932557505</v>
      </c>
      <c r="O149">
        <v>1314.97</v>
      </c>
      <c r="P149">
        <v>1359.7363662903999</v>
      </c>
      <c r="Q149">
        <v>1245.88804392203</v>
      </c>
      <c r="R149">
        <v>32.540953190540499</v>
      </c>
      <c r="S149" s="1">
        <f>(Table2[[#This Row],[Close Price]]-Table2[[#This Row],[20D EMA]])/Table2[[#This Row],[20D EMA]]</f>
        <v>-4.514931899587072E-2</v>
      </c>
      <c r="T149" s="1">
        <f>(Table2[[#This Row],[Close Price]]-Table2[[#This Row],[50D EMA]])/Table2[[#This Row],[50D EMA]]</f>
        <v>-7.658570357612951E-2</v>
      </c>
      <c r="U149" s="1">
        <f>(Table2[[#This Row],[Close Price]]-Table2[[#This Row],[200D EMA]])/Table2[[#This Row],[200D EMA]]</f>
        <v>7.7952077037330789E-3</v>
      </c>
      <c r="V149">
        <v>0.97073144437266801</v>
      </c>
      <c r="W149">
        <v>1245</v>
      </c>
      <c r="X149">
        <v>1269.95</v>
      </c>
      <c r="Y149">
        <v>1238</v>
      </c>
      <c r="Z149">
        <v>1305</v>
      </c>
      <c r="AA149">
        <v>1238</v>
      </c>
      <c r="AB149">
        <v>1422</v>
      </c>
      <c r="AC149" s="1">
        <f>(Table2[[#This Row],[Close Price]]/Table2[[#This Row],[Day Low]])-1</f>
        <v>8.5140562248995355E-3</v>
      </c>
      <c r="AD149" s="1">
        <f>(Table2[[#This Row],[Day High]]/Table2[[#This Row],[Close Price]])-1</f>
        <v>1.1428798980567256E-2</v>
      </c>
      <c r="AE149" s="1">
        <f>(Table2[[#This Row],[Close Price]]/Table2[[#This Row],[Current Week Low]])-1</f>
        <v>1.4216478190629989E-2</v>
      </c>
      <c r="AF149" s="1">
        <f>(Table2[[#This Row],[Current Week High]]/Table2[[#This Row],[Close Price]])-1</f>
        <v>3.9343740044600173E-2</v>
      </c>
      <c r="AG149" s="1">
        <f>(Table2[[#This Row],[Close Price]]/Table2[[#This Row],[Current Month Low]])-1</f>
        <v>1.4216478190629989E-2</v>
      </c>
      <c r="AH149" s="1">
        <f>(Table2[[#This Row],[Current Month High]]/Table2[[#This Row],[Close Price]])-1</f>
        <v>0.13252628225549556</v>
      </c>
      <c r="AI149">
        <v>41.442338324307102</v>
      </c>
      <c r="AJ149">
        <v>97.390347429649395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-0.08</v>
      </c>
      <c r="AM149" t="s">
        <v>3161</v>
      </c>
      <c r="AN149">
        <v>-5.58</v>
      </c>
      <c r="AO149" t="s">
        <v>3161</v>
      </c>
      <c r="AP149">
        <v>8.2052137541098996E-2</v>
      </c>
      <c r="AQ149">
        <f>(Table2[[#This Row],[Sharpe Ratio]]-AVERAGE(Table2[Sharpe Ratio]))/_xlfn.STDEV.P(Table2[Sharpe Ratio])</f>
        <v>0.28803474137780433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78</v>
      </c>
      <c r="AT149">
        <f>_xlfn.RANK.AVG(Table2[[#This Row],[6M Return vs Nifty Z-Score]],Table2[6M Return vs Nifty Z-Score])</f>
        <v>269</v>
      </c>
      <c r="AU149">
        <f>_xlfn.RANK.AVG(Table2[[#This Row],[Sharpe Ratio Z-Score]],Table2[Sharpe Ratio Z-Score])</f>
        <v>275</v>
      </c>
      <c r="AV149">
        <f>(Table2[[#This Row],[Rank 1Y]]+Table2[[#This Row],[Rank 6M]]+Table2[[#This Row],[Rank Sharpe]])/3</f>
        <v>207.33333333333334</v>
      </c>
    </row>
    <row r="150" spans="1:48" x14ac:dyDescent="0.3">
      <c r="A150" t="s">
        <v>1082</v>
      </c>
      <c r="B150" t="s">
        <v>1083</v>
      </c>
      <c r="C150" t="s">
        <v>3115</v>
      </c>
      <c r="D150" t="s">
        <v>211</v>
      </c>
      <c r="E150">
        <v>11636.1350504038</v>
      </c>
      <c r="F150">
        <v>494.3</v>
      </c>
      <c r="G150">
        <v>20.177517093898601</v>
      </c>
      <c r="H150">
        <f>(Table2[[#This Row],[1Y Return vs Nifty]]-AVERAGE(Table2[1Y Return vs Nifty]))/_xlfn.STDEV.P(Table2[1Y Return vs Nifty])</f>
        <v>0.11763780170018248</v>
      </c>
      <c r="I150">
        <v>-7.9471136855944797</v>
      </c>
      <c r="J150">
        <f>(Table2[[#This Row],[1M Return vs Nifty]]-AVERAGE(Table2[1M Return vs Nifty]))/_xlfn.STDEV.P(Table2[1M Return vs Nifty])</f>
        <v>-0.58614113662090761</v>
      </c>
      <c r="K150">
        <v>12.264915596740099</v>
      </c>
      <c r="L150">
        <f>(Table2[[#This Row],[6M Return vs Nifty]]-AVERAGE(Table2[6M Return vs Nifty]))/_xlfn.STDEV.P(Table2[6M Return vs Nifty])</f>
        <v>0.31700162720514463</v>
      </c>
      <c r="M150">
        <v>-1.6358896079337899</v>
      </c>
      <c r="N150">
        <f>(Table2[[#This Row],[1W Return vs Nifty]]-AVERAGE(Table2[1W Return vs Nifty]))/_xlfn.STDEV.P(Table2[1W Return vs Nifty])</f>
        <v>0.33499161314148729</v>
      </c>
      <c r="O150">
        <v>512.80999999999995</v>
      </c>
      <c r="P150">
        <v>527.919075964581</v>
      </c>
      <c r="Q150">
        <v>479.00400711812301</v>
      </c>
      <c r="R150">
        <v>42.265369229553897</v>
      </c>
      <c r="S150" s="1">
        <f>(Table2[[#This Row],[Close Price]]-Table2[[#This Row],[20D EMA]])/Table2[[#This Row],[20D EMA]]</f>
        <v>-3.6095239952418902E-2</v>
      </c>
      <c r="T150" s="1">
        <f>(Table2[[#This Row],[Close Price]]-Table2[[#This Row],[50D EMA]])/Table2[[#This Row],[50D EMA]]</f>
        <v>-6.3682252631531253E-2</v>
      </c>
      <c r="U150" s="1">
        <f>(Table2[[#This Row],[Close Price]]-Table2[[#This Row],[200D EMA]])/Table2[[#This Row],[200D EMA]]</f>
        <v>3.1932912156421661E-2</v>
      </c>
      <c r="V150">
        <v>0.32414931945362402</v>
      </c>
      <c r="W150">
        <v>484.5</v>
      </c>
      <c r="X150">
        <v>500</v>
      </c>
      <c r="Y150">
        <v>470.15</v>
      </c>
      <c r="Z150">
        <v>515.25</v>
      </c>
      <c r="AA150">
        <v>470.15</v>
      </c>
      <c r="AB150">
        <v>537.79999999999995</v>
      </c>
      <c r="AC150" s="1">
        <f>(Table2[[#This Row],[Close Price]]/Table2[[#This Row],[Day Low]])-1</f>
        <v>2.0227038183694646E-2</v>
      </c>
      <c r="AD150" s="1">
        <f>(Table2[[#This Row],[Day High]]/Table2[[#This Row],[Close Price]])-1</f>
        <v>1.1531458628363245E-2</v>
      </c>
      <c r="AE150" s="1">
        <f>(Table2[[#This Row],[Close Price]]/Table2[[#This Row],[Current Week Low]])-1</f>
        <v>5.1366585132404552E-2</v>
      </c>
      <c r="AF150" s="1">
        <f>(Table2[[#This Row],[Current Week High]]/Table2[[#This Row],[Close Price]])-1</f>
        <v>4.2383168116528314E-2</v>
      </c>
      <c r="AG150" s="1">
        <f>(Table2[[#This Row],[Close Price]]/Table2[[#This Row],[Current Month Low]])-1</f>
        <v>5.1366585132404552E-2</v>
      </c>
      <c r="AH150" s="1">
        <f>(Table2[[#This Row],[Current Month High]]/Table2[[#This Row],[Close Price]])-1</f>
        <v>8.8003236900667581E-2</v>
      </c>
      <c r="AI150">
        <v>31.903702205138501</v>
      </c>
      <c r="AJ150">
        <v>47.552238805970099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-0.04</v>
      </c>
      <c r="AM150" t="s">
        <v>3161</v>
      </c>
      <c r="AN150">
        <v>-1.58</v>
      </c>
      <c r="AO150" t="s">
        <v>3161</v>
      </c>
      <c r="AP150">
        <v>0.128327841068442</v>
      </c>
      <c r="AQ150">
        <f>(Table2[[#This Row],[Sharpe Ratio]]-AVERAGE(Table2[Sharpe Ratio]))/_xlfn.STDEV.P(Table2[Sharpe Ratio])</f>
        <v>0.83574951705203016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269</v>
      </c>
      <c r="AT150">
        <f>_xlfn.RANK.AVG(Table2[[#This Row],[6M Return vs Nifty Z-Score]],Table2[6M Return vs Nifty Z-Score])</f>
        <v>216</v>
      </c>
      <c r="AU150">
        <f>_xlfn.RANK.AVG(Table2[[#This Row],[Sharpe Ratio Z-Score]],Table2[Sharpe Ratio Z-Score])</f>
        <v>143</v>
      </c>
      <c r="AV150">
        <f>(Table2[[#This Row],[Rank 1Y]]+Table2[[#This Row],[Rank 6M]]+Table2[[#This Row],[Rank Sharpe]])/3</f>
        <v>209.33333333333334</v>
      </c>
    </row>
    <row r="151" spans="1:48" x14ac:dyDescent="0.3">
      <c r="A151" t="s">
        <v>858</v>
      </c>
      <c r="B151" t="s">
        <v>859</v>
      </c>
      <c r="C151" t="s">
        <v>3116</v>
      </c>
      <c r="D151" t="s">
        <v>120</v>
      </c>
      <c r="E151">
        <v>17182.2877256711</v>
      </c>
      <c r="F151">
        <v>941.25</v>
      </c>
      <c r="G151">
        <v>41.477750890412203</v>
      </c>
      <c r="H151">
        <f>(Table2[[#This Row],[1Y Return vs Nifty]]-AVERAGE(Table2[1Y Return vs Nifty]))/_xlfn.STDEV.P(Table2[1Y Return vs Nifty])</f>
        <v>0.54617496311618863</v>
      </c>
      <c r="I151">
        <v>-9.3176506119861404</v>
      </c>
      <c r="J151">
        <f>(Table2[[#This Row],[1M Return vs Nifty]]-AVERAGE(Table2[1M Return vs Nifty]))/_xlfn.STDEV.P(Table2[1M Return vs Nifty])</f>
        <v>-0.73158957223196885</v>
      </c>
      <c r="K151">
        <v>-8.2120673215362299</v>
      </c>
      <c r="L151">
        <f>(Table2[[#This Row],[6M Return vs Nifty]]-AVERAGE(Table2[6M Return vs Nifty]))/_xlfn.STDEV.P(Table2[6M Return vs Nifty])</f>
        <v>-0.39917828270207495</v>
      </c>
      <c r="M151">
        <v>-10.7173195556251</v>
      </c>
      <c r="N151">
        <f>(Table2[[#This Row],[1W Return vs Nifty]]-AVERAGE(Table2[1W Return vs Nifty]))/_xlfn.STDEV.P(Table2[1W Return vs Nifty])</f>
        <v>-1.5587292108486037</v>
      </c>
      <c r="O151">
        <v>1034.99</v>
      </c>
      <c r="P151">
        <v>1039.6824108682299</v>
      </c>
      <c r="Q151">
        <v>930.08574904342595</v>
      </c>
      <c r="R151">
        <v>22.389008659599501</v>
      </c>
      <c r="S151" s="1">
        <f>(Table2[[#This Row],[Close Price]]-Table2[[#This Row],[20D EMA]])/Table2[[#This Row],[20D EMA]]</f>
        <v>-9.0570923390564162E-2</v>
      </c>
      <c r="T151" s="1">
        <f>(Table2[[#This Row],[Close Price]]-Table2[[#This Row],[50D EMA]])/Table2[[#This Row],[50D EMA]]</f>
        <v>-9.4675460351425822E-2</v>
      </c>
      <c r="U151" s="1">
        <f>(Table2[[#This Row],[Close Price]]-Table2[[#This Row],[200D EMA]])/Table2[[#This Row],[200D EMA]]</f>
        <v>1.2003464162370248E-2</v>
      </c>
      <c r="V151">
        <v>0.62071031452219505</v>
      </c>
      <c r="W151">
        <v>931</v>
      </c>
      <c r="X151">
        <v>966.7</v>
      </c>
      <c r="Y151">
        <v>931</v>
      </c>
      <c r="Z151">
        <v>1053.95</v>
      </c>
      <c r="AA151">
        <v>931</v>
      </c>
      <c r="AB151">
        <v>1123.45</v>
      </c>
      <c r="AC151" s="1">
        <f>(Table2[[#This Row],[Close Price]]/Table2[[#This Row],[Day Low]])-1</f>
        <v>1.1009667024704628E-2</v>
      </c>
      <c r="AD151" s="1">
        <f>(Table2[[#This Row],[Day High]]/Table2[[#This Row],[Close Price]])-1</f>
        <v>2.7038512616201826E-2</v>
      </c>
      <c r="AE151" s="1">
        <f>(Table2[[#This Row],[Close Price]]/Table2[[#This Row],[Current Week Low]])-1</f>
        <v>1.1009667024704628E-2</v>
      </c>
      <c r="AF151" s="1">
        <f>(Table2[[#This Row],[Current Week High]]/Table2[[#This Row],[Close Price]])-1</f>
        <v>0.11973439575033207</v>
      </c>
      <c r="AG151" s="1">
        <f>(Table2[[#This Row],[Close Price]]/Table2[[#This Row],[Current Month Low]])-1</f>
        <v>1.1009667024704628E-2</v>
      </c>
      <c r="AH151" s="1">
        <f>(Table2[[#This Row],[Current Month High]]/Table2[[#This Row],[Close Price]])-1</f>
        <v>0.19357237715803466</v>
      </c>
      <c r="AI151">
        <v>39.601593625497998</v>
      </c>
      <c r="AJ151">
        <v>65.131578947368396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0.1</v>
      </c>
      <c r="AM151" t="s">
        <v>3160</v>
      </c>
      <c r="AN151">
        <v>-6.7</v>
      </c>
      <c r="AO151" t="s">
        <v>3161</v>
      </c>
      <c r="AP151">
        <v>0.23368723122202401</v>
      </c>
      <c r="AQ151">
        <f>(Table2[[#This Row],[Sharpe Ratio]]-AVERAGE(Table2[Sharpe Ratio]))/_xlfn.STDEV.P(Table2[Sharpe Ratio])</f>
        <v>2.0827731243548349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162</v>
      </c>
      <c r="AT151">
        <f>_xlfn.RANK.AVG(Table2[[#This Row],[6M Return vs Nifty Z-Score]],Table2[6M Return vs Nifty Z-Score])</f>
        <v>453</v>
      </c>
      <c r="AU151">
        <f>_xlfn.RANK.AVG(Table2[[#This Row],[Sharpe Ratio Z-Score]],Table2[Sharpe Ratio Z-Score])</f>
        <v>14</v>
      </c>
      <c r="AV151">
        <f>(Table2[[#This Row],[Rank 1Y]]+Table2[[#This Row],[Rank 6M]]+Table2[[#This Row],[Rank Sharpe]])/3</f>
        <v>209.66666666666666</v>
      </c>
    </row>
    <row r="152" spans="1:48" x14ac:dyDescent="0.3">
      <c r="A152" t="s">
        <v>862</v>
      </c>
      <c r="B152" t="s">
        <v>863</v>
      </c>
      <c r="C152" t="s">
        <v>3113</v>
      </c>
      <c r="D152" t="s">
        <v>51</v>
      </c>
      <c r="E152">
        <v>16941.401213928599</v>
      </c>
      <c r="F152">
        <v>6772.95</v>
      </c>
      <c r="G152">
        <v>25.828838362679999</v>
      </c>
      <c r="H152">
        <f>(Table2[[#This Row],[1Y Return vs Nifty]]-AVERAGE(Table2[1Y Return vs Nifty]))/_xlfn.STDEV.P(Table2[1Y Return vs Nifty])</f>
        <v>0.23133613937616987</v>
      </c>
      <c r="I152">
        <v>-6.0188708189519398</v>
      </c>
      <c r="J152">
        <f>(Table2[[#This Row],[1M Return vs Nifty]]-AVERAGE(Table2[1M Return vs Nifty]))/_xlfn.STDEV.P(Table2[1M Return vs Nifty])</f>
        <v>-0.38150607496683125</v>
      </c>
      <c r="K152">
        <v>17.423903118110001</v>
      </c>
      <c r="L152">
        <f>(Table2[[#This Row],[6M Return vs Nifty]]-AVERAGE(Table2[6M Return vs Nifty]))/_xlfn.STDEV.P(Table2[6M Return vs Nifty])</f>
        <v>0.49743656886686172</v>
      </c>
      <c r="M152">
        <v>-6.2915843829719096</v>
      </c>
      <c r="N152">
        <f>(Table2[[#This Row],[1W Return vs Nifty]]-AVERAGE(Table2[1W Return vs Nifty]))/_xlfn.STDEV.P(Table2[1W Return vs Nifty])</f>
        <v>-0.63584515996745583</v>
      </c>
      <c r="O152">
        <v>7321.55</v>
      </c>
      <c r="P152">
        <v>7252.9265967654201</v>
      </c>
      <c r="Q152">
        <v>6426.7838025273504</v>
      </c>
      <c r="R152">
        <v>27.495069276365001</v>
      </c>
      <c r="S152" s="1">
        <f>(Table2[[#This Row],[Close Price]]-Table2[[#This Row],[20D EMA]])/Table2[[#This Row],[20D EMA]]</f>
        <v>-7.4929488974329259E-2</v>
      </c>
      <c r="T152" s="1">
        <f>(Table2[[#This Row],[Close Price]]-Table2[[#This Row],[50D EMA]])/Table2[[#This Row],[50D EMA]]</f>
        <v>-6.6176954965940907E-2</v>
      </c>
      <c r="U152" s="1">
        <f>(Table2[[#This Row],[Close Price]]-Table2[[#This Row],[200D EMA]])/Table2[[#This Row],[200D EMA]]</f>
        <v>5.3863053139661957E-2</v>
      </c>
      <c r="V152">
        <v>0.34871021875410202</v>
      </c>
      <c r="W152">
        <v>6680.35</v>
      </c>
      <c r="X152">
        <v>7130.75</v>
      </c>
      <c r="Y152">
        <v>6680.35</v>
      </c>
      <c r="Z152">
        <v>7777</v>
      </c>
      <c r="AA152">
        <v>6680.35</v>
      </c>
      <c r="AB152">
        <v>7777</v>
      </c>
      <c r="AC152" s="1">
        <f>(Table2[[#This Row],[Close Price]]/Table2[[#This Row],[Day Low]])-1</f>
        <v>1.386154917032778E-2</v>
      </c>
      <c r="AD152" s="1">
        <f>(Table2[[#This Row],[Day High]]/Table2[[#This Row],[Close Price]])-1</f>
        <v>5.2827792911508409E-2</v>
      </c>
      <c r="AE152" s="1">
        <f>(Table2[[#This Row],[Close Price]]/Table2[[#This Row],[Current Week Low]])-1</f>
        <v>1.386154917032778E-2</v>
      </c>
      <c r="AF152" s="1">
        <f>(Table2[[#This Row],[Current Week High]]/Table2[[#This Row],[Close Price]])-1</f>
        <v>0.14824411814645022</v>
      </c>
      <c r="AG152" s="1">
        <f>(Table2[[#This Row],[Close Price]]/Table2[[#This Row],[Current Month Low]])-1</f>
        <v>1.386154917032778E-2</v>
      </c>
      <c r="AH152" s="1">
        <f>(Table2[[#This Row],[Current Month High]]/Table2[[#This Row],[Close Price]])-1</f>
        <v>0.14824411814645022</v>
      </c>
      <c r="AI152">
        <v>20.169202489314099</v>
      </c>
      <c r="AJ152">
        <v>50.176274944567602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0.06</v>
      </c>
      <c r="AM152" t="s">
        <v>3160</v>
      </c>
      <c r="AN152">
        <v>-7.73</v>
      </c>
      <c r="AO152" t="s">
        <v>3161</v>
      </c>
      <c r="AP152">
        <v>9.9274375523802E-2</v>
      </c>
      <c r="AQ152">
        <f>(Table2[[#This Row],[Sharpe Ratio]]-AVERAGE(Table2[Sharpe Ratio]))/_xlfn.STDEV.P(Table2[Sharpe Ratio])</f>
        <v>0.491875493528243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0.20329696683698761</v>
      </c>
      <c r="AS152">
        <f>_xlfn.RANK.AVG(Table2[[#This Row],[1Y Return vs Nifty Z-Score]],Table2[1Y Return vs Nifty Z-Score])</f>
        <v>231</v>
      </c>
      <c r="AT152">
        <f>_xlfn.RANK.AVG(Table2[[#This Row],[6M Return vs Nifty Z-Score]],Table2[6M Return vs Nifty Z-Score])</f>
        <v>173</v>
      </c>
      <c r="AU152">
        <f>_xlfn.RANK.AVG(Table2[[#This Row],[Sharpe Ratio Z-Score]],Table2[Sharpe Ratio Z-Score])</f>
        <v>225</v>
      </c>
      <c r="AV152">
        <f>(Table2[[#This Row],[Rank 1Y]]+Table2[[#This Row],[Rank 6M]]+Table2[[#This Row],[Rank Sharpe]])/3</f>
        <v>209.66666666666666</v>
      </c>
    </row>
    <row r="153" spans="1:48" x14ac:dyDescent="0.3">
      <c r="A153" t="s">
        <v>405</v>
      </c>
      <c r="B153" t="s">
        <v>406</v>
      </c>
      <c r="C153" t="s">
        <v>3108</v>
      </c>
      <c r="D153" t="s">
        <v>21</v>
      </c>
      <c r="E153">
        <v>53872.609610599997</v>
      </c>
      <c r="F153">
        <v>8074</v>
      </c>
      <c r="G153">
        <v>30.075654577823901</v>
      </c>
      <c r="H153">
        <f>(Table2[[#This Row],[1Y Return vs Nifty]]-AVERAGE(Table2[1Y Return vs Nifty]))/_xlfn.STDEV.P(Table2[1Y Return vs Nifty])</f>
        <v>0.31677738773425679</v>
      </c>
      <c r="I153">
        <v>14.002559361351601</v>
      </c>
      <c r="J153">
        <f>(Table2[[#This Row],[1M Return vs Nifty]]-AVERAGE(Table2[1M Return vs Nifty]))/_xlfn.STDEV.P(Table2[1M Return vs Nifty])</f>
        <v>1.7432711873927875</v>
      </c>
      <c r="K153">
        <v>69.035152056409601</v>
      </c>
      <c r="L153">
        <f>(Table2[[#This Row],[6M Return vs Nifty]]-AVERAGE(Table2[6M Return vs Nifty]))/_xlfn.STDEV.P(Table2[6M Return vs Nifty])</f>
        <v>2.3025335288218334</v>
      </c>
      <c r="M153">
        <v>5.0434614296576603</v>
      </c>
      <c r="N153">
        <f>(Table2[[#This Row],[1W Return vs Nifty]]-AVERAGE(Table2[1W Return vs Nifty]))/_xlfn.STDEV.P(Table2[1W Return vs Nifty])</f>
        <v>1.7278147944558295</v>
      </c>
      <c r="O153">
        <v>7721.94</v>
      </c>
      <c r="P153">
        <v>7290.72556574585</v>
      </c>
      <c r="Q153">
        <v>6301.31418822051</v>
      </c>
      <c r="R153">
        <v>74.390766597726696</v>
      </c>
      <c r="S153" s="1">
        <f>(Table2[[#This Row],[Close Price]]-Table2[[#This Row],[20D EMA]])/Table2[[#This Row],[20D EMA]]</f>
        <v>4.5592169843329582E-2</v>
      </c>
      <c r="T153" s="1">
        <f>(Table2[[#This Row],[Close Price]]-Table2[[#This Row],[50D EMA]])/Table2[[#This Row],[50D EMA]]</f>
        <v>0.10743435988514267</v>
      </c>
      <c r="U153" s="1">
        <f>(Table2[[#This Row],[Close Price]]-Table2[[#This Row],[200D EMA]])/Table2[[#This Row],[200D EMA]]</f>
        <v>0.28132001655992589</v>
      </c>
      <c r="V153">
        <v>0.89949852675724995</v>
      </c>
      <c r="W153">
        <v>7990</v>
      </c>
      <c r="X153">
        <v>8155.55</v>
      </c>
      <c r="Y153">
        <v>7862.9</v>
      </c>
      <c r="Z153">
        <v>8159.95</v>
      </c>
      <c r="AA153">
        <v>7468.9</v>
      </c>
      <c r="AB153">
        <v>8159.95</v>
      </c>
      <c r="AC153" s="1">
        <f>(Table2[[#This Row],[Close Price]]/Table2[[#This Row],[Day Low]])-1</f>
        <v>1.051314142678339E-2</v>
      </c>
      <c r="AD153" s="1">
        <f>(Table2[[#This Row],[Day High]]/Table2[[#This Row],[Close Price]])-1</f>
        <v>1.0100322021302954E-2</v>
      </c>
      <c r="AE153" s="1">
        <f>(Table2[[#This Row],[Close Price]]/Table2[[#This Row],[Current Week Low]])-1</f>
        <v>2.6847600757990087E-2</v>
      </c>
      <c r="AF153" s="1">
        <f>(Table2[[#This Row],[Current Week High]]/Table2[[#This Row],[Close Price]])-1</f>
        <v>1.0645281149368246E-2</v>
      </c>
      <c r="AG153" s="1">
        <f>(Table2[[#This Row],[Close Price]]/Table2[[#This Row],[Current Month Low]])-1</f>
        <v>8.1015946123257798E-2</v>
      </c>
      <c r="AH153" s="1">
        <f>(Table2[[#This Row],[Current Month High]]/Table2[[#This Row],[Close Price]])-1</f>
        <v>1.0645281149368246E-2</v>
      </c>
      <c r="AI153">
        <v>1.06452811493682</v>
      </c>
      <c r="AJ153">
        <v>88.325849903784402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0.28999999999999998</v>
      </c>
      <c r="AM153" t="s">
        <v>3160</v>
      </c>
      <c r="AN153">
        <v>4.13</v>
      </c>
      <c r="AO153" t="s">
        <v>3160</v>
      </c>
      <c r="AP153">
        <v>3.7917696390483001E-2</v>
      </c>
      <c r="AQ153">
        <f>(Table2[[#This Row],[Sharpe Ratio]]-AVERAGE(Table2[Sharpe Ratio]))/_xlfn.STDEV.P(Table2[Sharpe Ratio])</f>
        <v>-0.23433625877422504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5.8560606396304822</v>
      </c>
      <c r="AS153">
        <f>_xlfn.RANK.AVG(Table2[[#This Row],[1Y Return vs Nifty Z-Score]],Table2[1Y Return vs Nifty Z-Score])</f>
        <v>206</v>
      </c>
      <c r="AT153">
        <f>_xlfn.RANK.AVG(Table2[[#This Row],[6M Return vs Nifty Z-Score]],Table2[6M Return vs Nifty Z-Score])</f>
        <v>18</v>
      </c>
      <c r="AU153">
        <f>_xlfn.RANK.AVG(Table2[[#This Row],[Sharpe Ratio Z-Score]],Table2[Sharpe Ratio Z-Score])</f>
        <v>408</v>
      </c>
      <c r="AV153">
        <f>(Table2[[#This Row],[Rank 1Y]]+Table2[[#This Row],[Rank 6M]]+Table2[[#This Row],[Rank Sharpe]])/3</f>
        <v>210.66666666666666</v>
      </c>
    </row>
    <row r="154" spans="1:48" x14ac:dyDescent="0.3">
      <c r="A154" t="s">
        <v>249</v>
      </c>
      <c r="B154" t="s">
        <v>250</v>
      </c>
      <c r="C154" t="s">
        <v>3115</v>
      </c>
      <c r="D154" t="s">
        <v>211</v>
      </c>
      <c r="E154">
        <v>99924.897718824999</v>
      </c>
      <c r="F154">
        <v>33862.1</v>
      </c>
      <c r="G154">
        <v>50.6627255626194</v>
      </c>
      <c r="H154">
        <f>(Table2[[#This Row],[1Y Return vs Nifty]]-AVERAGE(Table2[1Y Return vs Nifty]))/_xlfn.STDEV.P(Table2[1Y Return vs Nifty])</f>
        <v>0.73096650161797916</v>
      </c>
      <c r="I154">
        <v>-6.3780380574077498</v>
      </c>
      <c r="J154">
        <f>(Table2[[#This Row],[1M Return vs Nifty]]-AVERAGE(Table2[1M Return vs Nifty]))/_xlfn.STDEV.P(Table2[1M Return vs Nifty])</f>
        <v>-0.41962275168686713</v>
      </c>
      <c r="K154">
        <v>3.54269321929922</v>
      </c>
      <c r="L154">
        <f>(Table2[[#This Row],[6M Return vs Nifty]]-AVERAGE(Table2[6M Return vs Nifty]))/_xlfn.STDEV.P(Table2[6M Return vs Nifty])</f>
        <v>1.1942993255169924E-2</v>
      </c>
      <c r="M154">
        <v>-2.1062040806107198</v>
      </c>
      <c r="N154">
        <f>(Table2[[#This Row],[1W Return vs Nifty]]-AVERAGE(Table2[1W Return vs Nifty]))/_xlfn.STDEV.P(Table2[1W Return vs Nifty])</f>
        <v>0.23691847753814085</v>
      </c>
      <c r="O154">
        <v>35286.28</v>
      </c>
      <c r="P154">
        <v>35393.352414520799</v>
      </c>
      <c r="Q154">
        <v>31781.773079682302</v>
      </c>
      <c r="R154">
        <v>33.739608634137298</v>
      </c>
      <c r="S154" s="1">
        <f>(Table2[[#This Row],[Close Price]]-Table2[[#This Row],[20D EMA]])/Table2[[#This Row],[20D EMA]]</f>
        <v>-4.0360729439317504E-2</v>
      </c>
      <c r="T154" s="1">
        <f>(Table2[[#This Row],[Close Price]]-Table2[[#This Row],[50D EMA]])/Table2[[#This Row],[50D EMA]]</f>
        <v>-4.326384222062489E-2</v>
      </c>
      <c r="U154" s="1">
        <f>(Table2[[#This Row],[Close Price]]-Table2[[#This Row],[200D EMA]])/Table2[[#This Row],[200D EMA]]</f>
        <v>6.5456603541343153E-2</v>
      </c>
      <c r="V154">
        <v>0.98371201306587397</v>
      </c>
      <c r="W154">
        <v>33139.599999999999</v>
      </c>
      <c r="X154">
        <v>33950</v>
      </c>
      <c r="Y154">
        <v>32830.5</v>
      </c>
      <c r="Z154">
        <v>35600</v>
      </c>
      <c r="AA154">
        <v>32830.5</v>
      </c>
      <c r="AB154">
        <v>36772.699999999997</v>
      </c>
      <c r="AC154" s="1">
        <f>(Table2[[#This Row],[Close Price]]/Table2[[#This Row],[Day Low]])-1</f>
        <v>2.1801711547514202E-2</v>
      </c>
      <c r="AD154" s="1">
        <f>(Table2[[#This Row],[Day High]]/Table2[[#This Row],[Close Price]])-1</f>
        <v>2.5958224681872366E-3</v>
      </c>
      <c r="AE154" s="1">
        <f>(Table2[[#This Row],[Close Price]]/Table2[[#This Row],[Current Week Low]])-1</f>
        <v>3.1422000883324808E-2</v>
      </c>
      <c r="AF154" s="1">
        <f>(Table2[[#This Row],[Current Week High]]/Table2[[#This Row],[Close Price]])-1</f>
        <v>5.1322865386375982E-2</v>
      </c>
      <c r="AG154" s="1">
        <f>(Table2[[#This Row],[Close Price]]/Table2[[#This Row],[Current Month Low]])-1</f>
        <v>3.1422000883324808E-2</v>
      </c>
      <c r="AH154" s="1">
        <f>(Table2[[#This Row],[Current Month High]]/Table2[[#This Row],[Close Price]])-1</f>
        <v>8.5954503707684982E-2</v>
      </c>
      <c r="AI154">
        <v>15.435250619424</v>
      </c>
      <c r="AJ154">
        <v>73.651794871794806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0.2</v>
      </c>
      <c r="AM154" t="s">
        <v>3160</v>
      </c>
      <c r="AN154">
        <v>-7.01</v>
      </c>
      <c r="AO154" t="s">
        <v>3161</v>
      </c>
      <c r="AP154">
        <v>0.108531372388258</v>
      </c>
      <c r="AQ154">
        <f>(Table2[[#This Row],[Sharpe Ratio]]-AVERAGE(Table2[Sharpe Ratio]))/_xlfn.STDEV.P(Table2[Sharpe Ratio])</f>
        <v>0.6014404179823184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129</v>
      </c>
      <c r="AT154">
        <f>_xlfn.RANK.AVG(Table2[[#This Row],[6M Return vs Nifty Z-Score]],Table2[6M Return vs Nifty Z-Score])</f>
        <v>308</v>
      </c>
      <c r="AU154">
        <f>_xlfn.RANK.AVG(Table2[[#This Row],[Sharpe Ratio Z-Score]],Table2[Sharpe Ratio Z-Score])</f>
        <v>195</v>
      </c>
      <c r="AV154">
        <f>(Table2[[#This Row],[Rank 1Y]]+Table2[[#This Row],[Rank 6M]]+Table2[[#This Row],[Rank Sharpe]])/3</f>
        <v>210.66666666666666</v>
      </c>
    </row>
    <row r="155" spans="1:48" x14ac:dyDescent="0.3">
      <c r="A155" t="s">
        <v>1928</v>
      </c>
      <c r="B155" t="s">
        <v>1929</v>
      </c>
      <c r="C155" t="s">
        <v>3123</v>
      </c>
      <c r="D155" t="s">
        <v>280</v>
      </c>
      <c r="E155">
        <v>3601.50283571112</v>
      </c>
      <c r="F155">
        <v>1162.5999999999999</v>
      </c>
      <c r="G155">
        <v>46.153472622171201</v>
      </c>
      <c r="H155">
        <f>(Table2[[#This Row],[1Y Return vs Nifty]]-AVERAGE(Table2[1Y Return vs Nifty]))/_xlfn.STDEV.P(Table2[1Y Return vs Nifty])</f>
        <v>0.64024531641095395</v>
      </c>
      <c r="I155">
        <v>-15.0788562451165</v>
      </c>
      <c r="J155">
        <f>(Table2[[#This Row],[1M Return vs Nifty]]-AVERAGE(Table2[1M Return vs Nifty]))/_xlfn.STDEV.P(Table2[1M Return vs Nifty])</f>
        <v>-1.3429983788364104</v>
      </c>
      <c r="K155">
        <v>42.306655245779297</v>
      </c>
      <c r="L155">
        <f>(Table2[[#This Row],[6M Return vs Nifty]]-AVERAGE(Table2[6M Return vs Nifty]))/_xlfn.STDEV.P(Table2[6M Return vs Nifty])</f>
        <v>1.3677077044223107</v>
      </c>
      <c r="M155">
        <v>-6.5198237513836297</v>
      </c>
      <c r="N155">
        <f>(Table2[[#This Row],[1W Return vs Nifty]]-AVERAGE(Table2[1W Return vs Nifty]))/_xlfn.STDEV.P(Table2[1W Return vs Nifty])</f>
        <v>-0.68343916744262223</v>
      </c>
      <c r="O155">
        <v>1230.57</v>
      </c>
      <c r="P155">
        <v>1250.14800587083</v>
      </c>
      <c r="Q155">
        <v>1069.4427156802999</v>
      </c>
      <c r="R155">
        <v>40.107715190757197</v>
      </c>
      <c r="S155" s="1">
        <f>(Table2[[#This Row],[Close Price]]-Table2[[#This Row],[20D EMA]])/Table2[[#This Row],[20D EMA]]</f>
        <v>-5.5234566095386718E-2</v>
      </c>
      <c r="T155" s="1">
        <f>(Table2[[#This Row],[Close Price]]-Table2[[#This Row],[50D EMA]])/Table2[[#This Row],[50D EMA]]</f>
        <v>-7.0030112802400388E-2</v>
      </c>
      <c r="U155" s="1">
        <f>(Table2[[#This Row],[Close Price]]-Table2[[#This Row],[200D EMA]])/Table2[[#This Row],[200D EMA]]</f>
        <v>8.7108250824299904E-2</v>
      </c>
      <c r="V155">
        <v>0.63138354560975496</v>
      </c>
      <c r="W155">
        <v>1119.05</v>
      </c>
      <c r="X155">
        <v>1180.9000000000001</v>
      </c>
      <c r="Y155">
        <v>1090.8</v>
      </c>
      <c r="Z155">
        <v>1236.2</v>
      </c>
      <c r="AA155">
        <v>1090.8</v>
      </c>
      <c r="AB155">
        <v>1337.65</v>
      </c>
      <c r="AC155" s="1">
        <f>(Table2[[#This Row],[Close Price]]/Table2[[#This Row],[Day Low]])-1</f>
        <v>3.8916938474598872E-2</v>
      </c>
      <c r="AD155" s="1">
        <f>(Table2[[#This Row],[Day High]]/Table2[[#This Row],[Close Price]])-1</f>
        <v>1.5740581455358837E-2</v>
      </c>
      <c r="AE155" s="1">
        <f>(Table2[[#This Row],[Close Price]]/Table2[[#This Row],[Current Week Low]])-1</f>
        <v>6.5823248991565775E-2</v>
      </c>
      <c r="AF155" s="1">
        <f>(Table2[[#This Row],[Current Week High]]/Table2[[#This Row],[Close Price]])-1</f>
        <v>6.3306382246688608E-2</v>
      </c>
      <c r="AG155" s="1">
        <f>(Table2[[#This Row],[Close Price]]/Table2[[#This Row],[Current Month Low]])-1</f>
        <v>6.5823248991565775E-2</v>
      </c>
      <c r="AH155" s="1">
        <f>(Table2[[#This Row],[Current Month High]]/Table2[[#This Row],[Close Price]])-1</f>
        <v>0.15056769310166884</v>
      </c>
      <c r="AI155">
        <v>33.231549974195701</v>
      </c>
      <c r="AJ155">
        <v>71.335936924323903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0</v>
      </c>
      <c r="AM155" t="s">
        <v>3162</v>
      </c>
      <c r="AN155">
        <v>-2.73</v>
      </c>
      <c r="AO155" t="s">
        <v>3161</v>
      </c>
      <c r="AP155">
        <v>2.9218229192465001E-2</v>
      </c>
      <c r="AQ155">
        <f>(Table2[[#This Row],[Sharpe Ratio]]-AVERAGE(Table2[Sharpe Ratio]))/_xlfn.STDEV.P(Table2[Sharpe Ratio])</f>
        <v>-0.3373023157253055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145</v>
      </c>
      <c r="AT155">
        <f>_xlfn.RANK.AVG(Table2[[#This Row],[6M Return vs Nifty Z-Score]],Table2[6M Return vs Nifty Z-Score])</f>
        <v>61</v>
      </c>
      <c r="AU155">
        <f>_xlfn.RANK.AVG(Table2[[#This Row],[Sharpe Ratio Z-Score]],Table2[Sharpe Ratio Z-Score])</f>
        <v>431</v>
      </c>
      <c r="AV155">
        <f>(Table2[[#This Row],[Rank 1Y]]+Table2[[#This Row],[Rank 6M]]+Table2[[#This Row],[Rank Sharpe]])/3</f>
        <v>212.33333333333334</v>
      </c>
    </row>
    <row r="156" spans="1:48" x14ac:dyDescent="0.3">
      <c r="A156" t="s">
        <v>167</v>
      </c>
      <c r="B156" t="s">
        <v>168</v>
      </c>
      <c r="C156" t="s">
        <v>3109</v>
      </c>
      <c r="D156" t="s">
        <v>144</v>
      </c>
      <c r="E156">
        <v>150135.61782534499</v>
      </c>
      <c r="F156">
        <v>454.7</v>
      </c>
      <c r="G156">
        <v>25.457520355582901</v>
      </c>
      <c r="H156">
        <f>(Table2[[#This Row],[1Y Return vs Nifty]]-AVERAGE(Table2[1Y Return vs Nifty]))/_xlfn.STDEV.P(Table2[1Y Return vs Nifty])</f>
        <v>0.22386563148108357</v>
      </c>
      <c r="I156">
        <v>1.70344175156196</v>
      </c>
      <c r="J156">
        <f>(Table2[[#This Row],[1M Return vs Nifty]]-AVERAGE(Table2[1M Return vs Nifty]))/_xlfn.STDEV.P(Table2[1M Return vs Nifty])</f>
        <v>0.43802549769792593</v>
      </c>
      <c r="K156">
        <v>-1.7603900058002</v>
      </c>
      <c r="L156">
        <f>(Table2[[#This Row],[6M Return vs Nifty]]-AVERAGE(Table2[6M Return vs Nifty]))/_xlfn.STDEV.P(Table2[6M Return vs Nifty])</f>
        <v>-0.17353167757597063</v>
      </c>
      <c r="M156">
        <v>1.2493565478429001</v>
      </c>
      <c r="N156">
        <f>(Table2[[#This Row],[1W Return vs Nifty]]-AVERAGE(Table2[1W Return vs Nifty]))/_xlfn.STDEV.P(Table2[1W Return vs Nifty])</f>
        <v>0.93664253805124775</v>
      </c>
      <c r="O156">
        <v>462.71</v>
      </c>
      <c r="P156">
        <v>474.32855522823502</v>
      </c>
      <c r="Q156">
        <v>450.68882146725099</v>
      </c>
      <c r="R156">
        <v>45.281887940114999</v>
      </c>
      <c r="S156" s="1">
        <f>(Table2[[#This Row],[Close Price]]-Table2[[#This Row],[20D EMA]])/Table2[[#This Row],[20D EMA]]</f>
        <v>-1.7311058762507815E-2</v>
      </c>
      <c r="T156" s="1">
        <f>(Table2[[#This Row],[Close Price]]-Table2[[#This Row],[50D EMA]])/Table2[[#This Row],[50D EMA]]</f>
        <v>-4.138177010825389E-2</v>
      </c>
      <c r="U156" s="1">
        <f>(Table2[[#This Row],[Close Price]]-Table2[[#This Row],[200D EMA]])/Table2[[#This Row],[200D EMA]]</f>
        <v>8.9001065517673797E-3</v>
      </c>
      <c r="V156">
        <v>0.96907076574133499</v>
      </c>
      <c r="W156">
        <v>451.8</v>
      </c>
      <c r="X156">
        <v>467.65</v>
      </c>
      <c r="Y156">
        <v>451.8</v>
      </c>
      <c r="Z156">
        <v>489.4</v>
      </c>
      <c r="AA156">
        <v>436.65</v>
      </c>
      <c r="AB156">
        <v>489.4</v>
      </c>
      <c r="AC156" s="1">
        <f>(Table2[[#This Row],[Close Price]]/Table2[[#This Row],[Day Low]])-1</f>
        <v>6.4187693669763846E-3</v>
      </c>
      <c r="AD156" s="1">
        <f>(Table2[[#This Row],[Day High]]/Table2[[#This Row],[Close Price]])-1</f>
        <v>2.8480316692324648E-2</v>
      </c>
      <c r="AE156" s="1">
        <f>(Table2[[#This Row],[Close Price]]/Table2[[#This Row],[Current Week Low]])-1</f>
        <v>6.4187693669763846E-3</v>
      </c>
      <c r="AF156" s="1">
        <f>(Table2[[#This Row],[Current Week High]]/Table2[[#This Row],[Close Price]])-1</f>
        <v>7.6314053221904432E-2</v>
      </c>
      <c r="AG156" s="1">
        <f>(Table2[[#This Row],[Close Price]]/Table2[[#This Row],[Current Month Low]])-1</f>
        <v>4.1337455628077446E-2</v>
      </c>
      <c r="AH156" s="1">
        <f>(Table2[[#This Row],[Current Month High]]/Table2[[#This Row],[Close Price]])-1</f>
        <v>7.6314053221904432E-2</v>
      </c>
      <c r="AI156">
        <v>27.556630745546499</v>
      </c>
      <c r="AJ156">
        <v>50.562913907284702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-0.15</v>
      </c>
      <c r="AM156" t="s">
        <v>3161</v>
      </c>
      <c r="AN156">
        <v>-3.7</v>
      </c>
      <c r="AO156" t="s">
        <v>3161</v>
      </c>
      <c r="AP156">
        <v>0.19100949384452001</v>
      </c>
      <c r="AQ156">
        <f>(Table2[[#This Row],[Sharpe Ratio]]-AVERAGE(Table2[Sharpe Ratio]))/_xlfn.STDEV.P(Table2[Sharpe Ratio])</f>
        <v>1.5776435299405358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236</v>
      </c>
      <c r="AT156">
        <f>_xlfn.RANK.AVG(Table2[[#This Row],[6M Return vs Nifty Z-Score]],Table2[6M Return vs Nifty Z-Score])</f>
        <v>366</v>
      </c>
      <c r="AU156">
        <f>_xlfn.RANK.AVG(Table2[[#This Row],[Sharpe Ratio Z-Score]],Table2[Sharpe Ratio Z-Score])</f>
        <v>36</v>
      </c>
      <c r="AV156">
        <f>(Table2[[#This Row],[Rank 1Y]]+Table2[[#This Row],[Rank 6M]]+Table2[[#This Row],[Rank Sharpe]])/3</f>
        <v>212.66666666666666</v>
      </c>
    </row>
    <row r="157" spans="1:48" x14ac:dyDescent="0.3">
      <c r="A157" t="s">
        <v>351</v>
      </c>
      <c r="B157" t="s">
        <v>352</v>
      </c>
      <c r="C157" t="s">
        <v>3122</v>
      </c>
      <c r="D157" t="s">
        <v>138</v>
      </c>
      <c r="E157">
        <v>66678.106942434795</v>
      </c>
      <c r="F157">
        <v>1547.2</v>
      </c>
      <c r="G157">
        <v>56.268149978824297</v>
      </c>
      <c r="H157">
        <f>(Table2[[#This Row],[1Y Return vs Nifty]]-AVERAGE(Table2[1Y Return vs Nifty]))/_xlfn.STDEV.P(Table2[1Y Return vs Nifty])</f>
        <v>0.8437414453486719</v>
      </c>
      <c r="I157">
        <v>-10.6828086969722</v>
      </c>
      <c r="J157">
        <f>(Table2[[#This Row],[1M Return vs Nifty]]-AVERAGE(Table2[1M Return vs Nifty]))/_xlfn.STDEV.P(Table2[1M Return vs Nifty])</f>
        <v>-0.87646717749706904</v>
      </c>
      <c r="K157">
        <v>-5.7788352917237198</v>
      </c>
      <c r="L157">
        <f>(Table2[[#This Row],[6M Return vs Nifty]]-AVERAGE(Table2[6M Return vs Nifty]))/_xlfn.STDEV.P(Table2[6M Return vs Nifty])</f>
        <v>-0.31407629756836014</v>
      </c>
      <c r="M157">
        <v>-3.66264203473717</v>
      </c>
      <c r="N157">
        <f>(Table2[[#This Row],[1W Return vs Nifty]]-AVERAGE(Table2[1W Return vs Nifty]))/_xlfn.STDEV.P(Table2[1W Return vs Nifty])</f>
        <v>-8.7640428047768379E-2</v>
      </c>
      <c r="O157">
        <v>1644.48</v>
      </c>
      <c r="P157">
        <v>1713.1571741968701</v>
      </c>
      <c r="Q157">
        <v>1558.06515409485</v>
      </c>
      <c r="R157">
        <v>35.637402317620896</v>
      </c>
      <c r="S157" s="1">
        <f>(Table2[[#This Row],[Close Price]]-Table2[[#This Row],[20D EMA]])/Table2[[#This Row],[20D EMA]]</f>
        <v>-5.9155477719400641E-2</v>
      </c>
      <c r="T157" s="1">
        <f>(Table2[[#This Row],[Close Price]]-Table2[[#This Row],[50D EMA]])/Table2[[#This Row],[50D EMA]]</f>
        <v>-9.6872123992167228E-2</v>
      </c>
      <c r="U157" s="1">
        <f>(Table2[[#This Row],[Close Price]]-Table2[[#This Row],[200D EMA]])/Table2[[#This Row],[200D EMA]]</f>
        <v>-6.9734914912219894E-3</v>
      </c>
      <c r="V157">
        <v>0.43978400331846501</v>
      </c>
      <c r="W157">
        <v>1508.65</v>
      </c>
      <c r="X157">
        <v>1553</v>
      </c>
      <c r="Y157">
        <v>1505.95</v>
      </c>
      <c r="Z157">
        <v>1646</v>
      </c>
      <c r="AA157">
        <v>1505.95</v>
      </c>
      <c r="AB157">
        <v>1713</v>
      </c>
      <c r="AC157" s="1">
        <f>(Table2[[#This Row],[Close Price]]/Table2[[#This Row],[Day Low]])-1</f>
        <v>2.5552646405726964E-2</v>
      </c>
      <c r="AD157" s="1">
        <f>(Table2[[#This Row],[Day High]]/Table2[[#This Row],[Close Price]])-1</f>
        <v>3.7487073422957096E-3</v>
      </c>
      <c r="AE157" s="1">
        <f>(Table2[[#This Row],[Close Price]]/Table2[[#This Row],[Current Week Low]])-1</f>
        <v>2.7391347654304621E-2</v>
      </c>
      <c r="AF157" s="1">
        <f>(Table2[[#This Row],[Current Week High]]/Table2[[#This Row],[Close Price]])-1</f>
        <v>6.3857290589451887E-2</v>
      </c>
      <c r="AG157" s="1">
        <f>(Table2[[#This Row],[Close Price]]/Table2[[#This Row],[Current Month Low]])-1</f>
        <v>2.7391347654304621E-2</v>
      </c>
      <c r="AH157" s="1">
        <f>(Table2[[#This Row],[Current Month High]]/Table2[[#This Row],[Close Price]])-1</f>
        <v>0.10716132368148901</v>
      </c>
      <c r="AI157">
        <v>34.100310237849001</v>
      </c>
      <c r="AJ157">
        <v>81.596244131455407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-0.01</v>
      </c>
      <c r="AM157" t="s">
        <v>3161</v>
      </c>
      <c r="AN157">
        <v>-3.6</v>
      </c>
      <c r="AO157" t="s">
        <v>3161</v>
      </c>
      <c r="AP157">
        <v>0.14680463624311199</v>
      </c>
      <c r="AQ157">
        <f>(Table2[[#This Row],[Sharpe Ratio]]-AVERAGE(Table2[Sharpe Ratio]))/_xlfn.STDEV.P(Table2[Sharpe Ratio])</f>
        <v>1.054439087450314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117</v>
      </c>
      <c r="AT157">
        <f>_xlfn.RANK.AVG(Table2[[#This Row],[6M Return vs Nifty Z-Score]],Table2[6M Return vs Nifty Z-Score])</f>
        <v>411</v>
      </c>
      <c r="AU157">
        <f>_xlfn.RANK.AVG(Table2[[#This Row],[Sharpe Ratio Z-Score]],Table2[Sharpe Ratio Z-Score])</f>
        <v>110</v>
      </c>
      <c r="AV157">
        <f>(Table2[[#This Row],[Rank 1Y]]+Table2[[#This Row],[Rank 6M]]+Table2[[#This Row],[Rank Sharpe]])/3</f>
        <v>212.66666666666666</v>
      </c>
    </row>
    <row r="158" spans="1:48" x14ac:dyDescent="0.3">
      <c r="A158" t="s">
        <v>1465</v>
      </c>
      <c r="B158" t="s">
        <v>1466</v>
      </c>
      <c r="C158" t="s">
        <v>3123</v>
      </c>
      <c r="D158" t="s">
        <v>413</v>
      </c>
      <c r="E158">
        <v>6887.8060057635103</v>
      </c>
      <c r="F158">
        <v>1527.15</v>
      </c>
      <c r="G158">
        <v>51.635747272188397</v>
      </c>
      <c r="H158">
        <f>(Table2[[#This Row],[1Y Return vs Nifty]]-AVERAGE(Table2[1Y Return vs Nifty]))/_xlfn.STDEV.P(Table2[1Y Return vs Nifty])</f>
        <v>0.75054262296004148</v>
      </c>
      <c r="I158">
        <v>8.8486761308412305</v>
      </c>
      <c r="J158">
        <f>(Table2[[#This Row],[1M Return vs Nifty]]-AVERAGE(Table2[1M Return vs Nifty]))/_xlfn.STDEV.P(Table2[1M Return vs Nifty])</f>
        <v>1.196314561296312</v>
      </c>
      <c r="K158">
        <v>7.2084227249291803</v>
      </c>
      <c r="L158">
        <f>(Table2[[#This Row],[6M Return vs Nifty]]-AVERAGE(Table2[6M Return vs Nifty]))/_xlfn.STDEV.P(Table2[6M Return vs Nifty])</f>
        <v>0.14015142305969561</v>
      </c>
      <c r="M158">
        <v>-2.3911366735416202</v>
      </c>
      <c r="N158">
        <f>(Table2[[#This Row],[1W Return vs Nifty]]-AVERAGE(Table2[1W Return vs Nifty]))/_xlfn.STDEV.P(Table2[1W Return vs Nifty])</f>
        <v>0.17750241775738893</v>
      </c>
      <c r="O158">
        <v>1544.85</v>
      </c>
      <c r="P158">
        <v>1558.0379216901099</v>
      </c>
      <c r="Q158">
        <v>1434.70575696677</v>
      </c>
      <c r="R158">
        <v>43.098032088874</v>
      </c>
      <c r="S158" s="1">
        <f>(Table2[[#This Row],[Close Price]]-Table2[[#This Row],[20D EMA]])/Table2[[#This Row],[20D EMA]]</f>
        <v>-1.1457423050781512E-2</v>
      </c>
      <c r="T158" s="1">
        <f>(Table2[[#This Row],[Close Price]]-Table2[[#This Row],[50D EMA]])/Table2[[#This Row],[50D EMA]]</f>
        <v>-1.9824884401147037E-2</v>
      </c>
      <c r="U158" s="1">
        <f>(Table2[[#This Row],[Close Price]]-Table2[[#This Row],[200D EMA]])/Table2[[#This Row],[200D EMA]]</f>
        <v>6.443428736821559E-2</v>
      </c>
      <c r="V158">
        <v>1.4680275644656</v>
      </c>
      <c r="W158">
        <v>1503.05</v>
      </c>
      <c r="X158">
        <v>1545.7</v>
      </c>
      <c r="Y158">
        <v>1503.05</v>
      </c>
      <c r="Z158">
        <v>1643.95</v>
      </c>
      <c r="AA158">
        <v>1503.05</v>
      </c>
      <c r="AB158">
        <v>1670</v>
      </c>
      <c r="AC158" s="1">
        <f>(Table2[[#This Row],[Close Price]]/Table2[[#This Row],[Day Low]])-1</f>
        <v>1.6034064069724963E-2</v>
      </c>
      <c r="AD158" s="1">
        <f>(Table2[[#This Row],[Day High]]/Table2[[#This Row],[Close Price]])-1</f>
        <v>1.2146809416232918E-2</v>
      </c>
      <c r="AE158" s="1">
        <f>(Table2[[#This Row],[Close Price]]/Table2[[#This Row],[Current Week Low]])-1</f>
        <v>1.6034064069724963E-2</v>
      </c>
      <c r="AF158" s="1">
        <f>(Table2[[#This Row],[Current Week High]]/Table2[[#This Row],[Close Price]])-1</f>
        <v>7.6482336378220772E-2</v>
      </c>
      <c r="AG158" s="1">
        <f>(Table2[[#This Row],[Close Price]]/Table2[[#This Row],[Current Month Low]])-1</f>
        <v>1.6034064069724963E-2</v>
      </c>
      <c r="AH158" s="1">
        <f>(Table2[[#This Row],[Current Month High]]/Table2[[#This Row],[Close Price]])-1</f>
        <v>9.3540254722849658E-2</v>
      </c>
      <c r="AI158">
        <v>26.104180990734299</v>
      </c>
      <c r="AJ158">
        <v>77.503341663276501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-0.03</v>
      </c>
      <c r="AM158" t="s">
        <v>3161</v>
      </c>
      <c r="AN158">
        <v>4.2699999999999996</v>
      </c>
      <c r="AO158" t="s">
        <v>3160</v>
      </c>
      <c r="AP158">
        <v>8.6585982962907995E-2</v>
      </c>
      <c r="AQ158">
        <f>(Table2[[#This Row],[Sharpe Ratio]]-AVERAGE(Table2[Sharpe Ratio]))/_xlfn.STDEV.P(Table2[Sharpe Ratio])</f>
        <v>0.34169689967822747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126</v>
      </c>
      <c r="AT158">
        <f>_xlfn.RANK.AVG(Table2[[#This Row],[6M Return vs Nifty Z-Score]],Table2[6M Return vs Nifty Z-Score])</f>
        <v>255</v>
      </c>
      <c r="AU158">
        <f>_xlfn.RANK.AVG(Table2[[#This Row],[Sharpe Ratio Z-Score]],Table2[Sharpe Ratio Z-Score])</f>
        <v>260</v>
      </c>
      <c r="AV158">
        <f>(Table2[[#This Row],[Rank 1Y]]+Table2[[#This Row],[Rank 6M]]+Table2[[#This Row],[Rank Sharpe]])/3</f>
        <v>213.66666666666666</v>
      </c>
    </row>
    <row r="159" spans="1:48" x14ac:dyDescent="0.3">
      <c r="A159" t="s">
        <v>741</v>
      </c>
      <c r="B159" t="s">
        <v>742</v>
      </c>
      <c r="C159" t="s">
        <v>3109</v>
      </c>
      <c r="D159" t="s">
        <v>404</v>
      </c>
      <c r="E159">
        <v>22581.202649834999</v>
      </c>
      <c r="F159">
        <v>4581.95</v>
      </c>
      <c r="G159">
        <v>42.350529978727799</v>
      </c>
      <c r="H159">
        <f>(Table2[[#This Row],[1Y Return vs Nifty]]-AVERAGE(Table2[1Y Return vs Nifty]))/_xlfn.STDEV.P(Table2[1Y Return vs Nifty])</f>
        <v>0.56373431371407901</v>
      </c>
      <c r="I159">
        <v>5.3759454149270596</v>
      </c>
      <c r="J159">
        <f>(Table2[[#This Row],[1M Return vs Nifty]]-AVERAGE(Table2[1M Return vs Nifty]))/_xlfn.STDEV.P(Table2[1M Return vs Nifty])</f>
        <v>0.82777049641071343</v>
      </c>
      <c r="K159">
        <v>33.148114799729903</v>
      </c>
      <c r="L159">
        <f>(Table2[[#This Row],[6M Return vs Nifty]]-AVERAGE(Table2[6M Return vs Nifty]))/_xlfn.STDEV.P(Table2[6M Return vs Nifty])</f>
        <v>1.047388900733754</v>
      </c>
      <c r="M159">
        <v>1.1232069994907501</v>
      </c>
      <c r="N159">
        <f>(Table2[[#This Row],[1W Return vs Nifty]]-AVERAGE(Table2[1W Return vs Nifty]))/_xlfn.STDEV.P(Table2[1W Return vs Nifty])</f>
        <v>0.91033698616928438</v>
      </c>
      <c r="O159">
        <v>4559.72</v>
      </c>
      <c r="P159">
        <v>4473.0233453773399</v>
      </c>
      <c r="Q159">
        <v>3855.9373145008699</v>
      </c>
      <c r="R159">
        <v>51.070810540663302</v>
      </c>
      <c r="S159" s="1">
        <f>(Table2[[#This Row],[Close Price]]-Table2[[#This Row],[20D EMA]])/Table2[[#This Row],[20D EMA]]</f>
        <v>4.8752993604869515E-3</v>
      </c>
      <c r="T159" s="1">
        <f>(Table2[[#This Row],[Close Price]]-Table2[[#This Row],[50D EMA]])/Table2[[#This Row],[50D EMA]]</f>
        <v>2.4351908365340982E-2</v>
      </c>
      <c r="U159" s="1">
        <f>(Table2[[#This Row],[Close Price]]-Table2[[#This Row],[200D EMA]])/Table2[[#This Row],[200D EMA]]</f>
        <v>0.18828435897254941</v>
      </c>
      <c r="V159">
        <v>0.97685440653729305</v>
      </c>
      <c r="W159">
        <v>4504.95</v>
      </c>
      <c r="X159">
        <v>4649.95</v>
      </c>
      <c r="Y159">
        <v>4471</v>
      </c>
      <c r="Z159">
        <v>4892.2</v>
      </c>
      <c r="AA159">
        <v>4460.25</v>
      </c>
      <c r="AB159">
        <v>4892.2</v>
      </c>
      <c r="AC159" s="1">
        <f>(Table2[[#This Row],[Close Price]]/Table2[[#This Row],[Day Low]])-1</f>
        <v>1.7092309570583497E-2</v>
      </c>
      <c r="AD159" s="1">
        <f>(Table2[[#This Row],[Day High]]/Table2[[#This Row],[Close Price]])-1</f>
        <v>1.4840842872576143E-2</v>
      </c>
      <c r="AE159" s="1">
        <f>(Table2[[#This Row],[Close Price]]/Table2[[#This Row],[Current Week Low]])-1</f>
        <v>2.4815477521807239E-2</v>
      </c>
      <c r="AF159" s="1">
        <f>(Table2[[#This Row],[Current Week High]]/Table2[[#This Row],[Close Price]])-1</f>
        <v>6.7711345606128459E-2</v>
      </c>
      <c r="AG159" s="1">
        <f>(Table2[[#This Row],[Close Price]]/Table2[[#This Row],[Current Month Low]])-1</f>
        <v>2.7285466061319319E-2</v>
      </c>
      <c r="AH159" s="1">
        <f>(Table2[[#This Row],[Current Month High]]/Table2[[#This Row],[Close Price]])-1</f>
        <v>6.7711345606128459E-2</v>
      </c>
      <c r="AI159">
        <v>8.4658278680474499</v>
      </c>
      <c r="AJ159">
        <v>75.013846183227898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7.0000000000000007E-2</v>
      </c>
      <c r="AM159" t="s">
        <v>3160</v>
      </c>
      <c r="AN159">
        <v>5.79</v>
      </c>
      <c r="AO159" t="s">
        <v>3160</v>
      </c>
      <c r="AP159">
        <v>4.0462510744603997E-2</v>
      </c>
      <c r="AQ159">
        <f>(Table2[[#This Row],[Sharpe Ratio]]-AVERAGE(Table2[Sharpe Ratio]))/_xlfn.STDEV.P(Table2[Sharpe Ratio])</f>
        <v>-0.20421608086539314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3.1450146161624377</v>
      </c>
      <c r="AS159">
        <f>_xlfn.RANK.AVG(Table2[[#This Row],[1Y Return vs Nifty Z-Score]],Table2[1Y Return vs Nifty Z-Score])</f>
        <v>155</v>
      </c>
      <c r="AT159">
        <f>_xlfn.RANK.AVG(Table2[[#This Row],[6M Return vs Nifty Z-Score]],Table2[6M Return vs Nifty Z-Score])</f>
        <v>89</v>
      </c>
      <c r="AU159">
        <f>_xlfn.RANK.AVG(Table2[[#This Row],[Sharpe Ratio Z-Score]],Table2[Sharpe Ratio Z-Score])</f>
        <v>401</v>
      </c>
      <c r="AV159">
        <f>(Table2[[#This Row],[Rank 1Y]]+Table2[[#This Row],[Rank 6M]]+Table2[[#This Row],[Rank Sharpe]])/3</f>
        <v>215</v>
      </c>
    </row>
    <row r="160" spans="1:48" x14ac:dyDescent="0.3">
      <c r="A160" t="s">
        <v>44</v>
      </c>
      <c r="B160" t="s">
        <v>45</v>
      </c>
      <c r="C160" t="s">
        <v>3108</v>
      </c>
      <c r="D160" t="s">
        <v>21</v>
      </c>
      <c r="E160">
        <v>503056.64032285498</v>
      </c>
      <c r="F160">
        <v>1858.95</v>
      </c>
      <c r="G160">
        <v>24.580679802363001</v>
      </c>
      <c r="H160">
        <f>(Table2[[#This Row],[1Y Return vs Nifty]]-AVERAGE(Table2[1Y Return vs Nifty]))/_xlfn.STDEV.P(Table2[1Y Return vs Nifty])</f>
        <v>0.20622456869834549</v>
      </c>
      <c r="I160">
        <v>6.3673397128017299</v>
      </c>
      <c r="J160">
        <f>(Table2[[#This Row],[1M Return vs Nifty]]-AVERAGE(Table2[1M Return vs Nifty]))/_xlfn.STDEV.P(Table2[1M Return vs Nifty])</f>
        <v>0.93298236405388402</v>
      </c>
      <c r="K160">
        <v>33.548587272999598</v>
      </c>
      <c r="L160">
        <f>(Table2[[#This Row],[6M Return vs Nifty]]-AVERAGE(Table2[6M Return vs Nifty]))/_xlfn.STDEV.P(Table2[6M Return vs Nifty])</f>
        <v>1.0613953752701284</v>
      </c>
      <c r="M160">
        <v>4.0462032559448398</v>
      </c>
      <c r="N160">
        <f>(Table2[[#This Row],[1W Return vs Nifty]]-AVERAGE(Table2[1W Return vs Nifty]))/_xlfn.STDEV.P(Table2[1W Return vs Nifty])</f>
        <v>1.519859815853104</v>
      </c>
      <c r="O160">
        <v>1834.05</v>
      </c>
      <c r="P160">
        <v>1796.3610668633601</v>
      </c>
      <c r="Q160">
        <v>1615.6405730152301</v>
      </c>
      <c r="R160">
        <v>59.629452751917803</v>
      </c>
      <c r="S160" s="1">
        <f>(Table2[[#This Row],[Close Price]]-Table2[[#This Row],[20D EMA]])/Table2[[#This Row],[20D EMA]]</f>
        <v>1.3576511000245409E-2</v>
      </c>
      <c r="T160" s="1">
        <f>(Table2[[#This Row],[Close Price]]-Table2[[#This Row],[50D EMA]])/Table2[[#This Row],[50D EMA]]</f>
        <v>3.4842067272103039E-2</v>
      </c>
      <c r="U160" s="1">
        <f>(Table2[[#This Row],[Close Price]]-Table2[[#This Row],[200D EMA]])/Table2[[#This Row],[200D EMA]]</f>
        <v>0.15059625949519675</v>
      </c>
      <c r="V160">
        <v>0.82527081770319799</v>
      </c>
      <c r="W160">
        <v>1846.35</v>
      </c>
      <c r="X160">
        <v>1897</v>
      </c>
      <c r="Y160">
        <v>1834</v>
      </c>
      <c r="Z160">
        <v>1897</v>
      </c>
      <c r="AA160">
        <v>1745</v>
      </c>
      <c r="AB160">
        <v>1897</v>
      </c>
      <c r="AC160" s="1">
        <f>(Table2[[#This Row],[Close Price]]/Table2[[#This Row],[Day Low]])-1</f>
        <v>6.8242749207896303E-3</v>
      </c>
      <c r="AD160" s="1">
        <f>(Table2[[#This Row],[Day High]]/Table2[[#This Row],[Close Price]])-1</f>
        <v>2.046854407057741E-2</v>
      </c>
      <c r="AE160" s="1">
        <f>(Table2[[#This Row],[Close Price]]/Table2[[#This Row],[Current Week Low]])-1</f>
        <v>1.3604143947655523E-2</v>
      </c>
      <c r="AF160" s="1">
        <f>(Table2[[#This Row],[Current Week High]]/Table2[[#This Row],[Close Price]])-1</f>
        <v>2.046854407057741E-2</v>
      </c>
      <c r="AG160" s="1">
        <f>(Table2[[#This Row],[Close Price]]/Table2[[#This Row],[Current Month Low]])-1</f>
        <v>6.5300859598853789E-2</v>
      </c>
      <c r="AH160" s="1">
        <f>(Table2[[#This Row],[Current Month High]]/Table2[[#This Row],[Close Price]])-1</f>
        <v>2.046854407057741E-2</v>
      </c>
      <c r="AI160">
        <v>2.0468544070577401</v>
      </c>
      <c r="AJ160">
        <v>50.5222672064777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0.08</v>
      </c>
      <c r="AM160" t="s">
        <v>3160</v>
      </c>
      <c r="AN160">
        <v>-0.68</v>
      </c>
      <c r="AO160" t="s">
        <v>3161</v>
      </c>
      <c r="AP160">
        <v>6.6507712412949005E-2</v>
      </c>
      <c r="AQ160">
        <f>(Table2[[#This Row],[Sharpe Ratio]]-AVERAGE(Table2[Sharpe Ratio]))/_xlfn.STDEV.P(Table2[Sharpe Ratio])</f>
        <v>0.10405242078447523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3.8245145446599369</v>
      </c>
      <c r="AS160">
        <f>_xlfn.RANK.AVG(Table2[[#This Row],[1Y Return vs Nifty Z-Score]],Table2[1Y Return vs Nifty Z-Score])</f>
        <v>241</v>
      </c>
      <c r="AT160">
        <f>_xlfn.RANK.AVG(Table2[[#This Row],[6M Return vs Nifty Z-Score]],Table2[6M Return vs Nifty Z-Score])</f>
        <v>87</v>
      </c>
      <c r="AU160">
        <f>_xlfn.RANK.AVG(Table2[[#This Row],[Sharpe Ratio Z-Score]],Table2[Sharpe Ratio Z-Score])</f>
        <v>318</v>
      </c>
      <c r="AV160">
        <f>(Table2[[#This Row],[Rank 1Y]]+Table2[[#This Row],[Rank 6M]]+Table2[[#This Row],[Rank Sharpe]])/3</f>
        <v>215.33333333333334</v>
      </c>
    </row>
    <row r="161" spans="1:48" x14ac:dyDescent="0.3">
      <c r="A161" t="s">
        <v>55</v>
      </c>
      <c r="B161" t="s">
        <v>56</v>
      </c>
      <c r="C161" t="s">
        <v>3114</v>
      </c>
      <c r="D161" t="s">
        <v>57</v>
      </c>
      <c r="E161">
        <v>361393.36036184599</v>
      </c>
      <c r="F161">
        <v>372.5</v>
      </c>
      <c r="G161">
        <v>29.5958874000757</v>
      </c>
      <c r="H161">
        <f>(Table2[[#This Row],[1Y Return vs Nifty]]-AVERAGE(Table2[1Y Return vs Nifty]))/_xlfn.STDEV.P(Table2[1Y Return vs Nifty])</f>
        <v>0.30712500239159285</v>
      </c>
      <c r="I161">
        <v>-6.0662577131510602</v>
      </c>
      <c r="J161">
        <f>(Table2[[#This Row],[1M Return vs Nifty]]-AVERAGE(Table2[1M Return vs Nifty]))/_xlfn.STDEV.P(Table2[1M Return vs Nifty])</f>
        <v>-0.38653501617739394</v>
      </c>
      <c r="K161">
        <v>-2.83233833355095</v>
      </c>
      <c r="L161">
        <f>(Table2[[#This Row],[6M Return vs Nifty]]-AVERAGE(Table2[6M Return vs Nifty]))/_xlfn.STDEV.P(Table2[6M Return vs Nifty])</f>
        <v>-0.21102293592480309</v>
      </c>
      <c r="M161">
        <v>-4.9736852113679797</v>
      </c>
      <c r="N161">
        <f>(Table2[[#This Row],[1W Return vs Nifty]]-AVERAGE(Table2[1W Return vs Nifty]))/_xlfn.STDEV.P(Table2[1W Return vs Nifty])</f>
        <v>-0.36102796492647882</v>
      </c>
      <c r="O161">
        <v>400.37</v>
      </c>
      <c r="P161">
        <v>406.67060441323702</v>
      </c>
      <c r="Q161">
        <v>370.95373844171502</v>
      </c>
      <c r="R161">
        <v>19.842618986499598</v>
      </c>
      <c r="S161" s="1">
        <f>(Table2[[#This Row],[Close Price]]-Table2[[#This Row],[20D EMA]])/Table2[[#This Row],[20D EMA]]</f>
        <v>-6.9610610185578348E-2</v>
      </c>
      <c r="T161" s="1">
        <f>(Table2[[#This Row],[Close Price]]-Table2[[#This Row],[50D EMA]])/Table2[[#This Row],[50D EMA]]</f>
        <v>-8.4025262810770232E-2</v>
      </c>
      <c r="U161" s="1">
        <f>(Table2[[#This Row],[Close Price]]-Table2[[#This Row],[200D EMA]])/Table2[[#This Row],[200D EMA]]</f>
        <v>4.1683406798390683E-3</v>
      </c>
      <c r="V161">
        <v>0.71479708795171903</v>
      </c>
      <c r="W161">
        <v>371.35</v>
      </c>
      <c r="X161">
        <v>385.2</v>
      </c>
      <c r="Y161">
        <v>371.35</v>
      </c>
      <c r="Z161">
        <v>400.9</v>
      </c>
      <c r="AA161">
        <v>371.35</v>
      </c>
      <c r="AB161">
        <v>415.45</v>
      </c>
      <c r="AC161" s="1">
        <f>(Table2[[#This Row],[Close Price]]/Table2[[#This Row],[Day Low]])-1</f>
        <v>3.0968089403526911E-3</v>
      </c>
      <c r="AD161" s="1">
        <f>(Table2[[#This Row],[Day High]]/Table2[[#This Row],[Close Price]])-1</f>
        <v>3.4093959731543499E-2</v>
      </c>
      <c r="AE161" s="1">
        <f>(Table2[[#This Row],[Close Price]]/Table2[[#This Row],[Current Week Low]])-1</f>
        <v>3.0968089403526911E-3</v>
      </c>
      <c r="AF161" s="1">
        <f>(Table2[[#This Row],[Current Week High]]/Table2[[#This Row],[Close Price]])-1</f>
        <v>7.6241610738255083E-2</v>
      </c>
      <c r="AG161" s="1">
        <f>(Table2[[#This Row],[Close Price]]/Table2[[#This Row],[Current Month Low]])-1</f>
        <v>3.0968089403526911E-3</v>
      </c>
      <c r="AH161" s="1">
        <f>(Table2[[#This Row],[Current Month High]]/Table2[[#This Row],[Close Price]])-1</f>
        <v>0.11530201342281887</v>
      </c>
      <c r="AI161">
        <v>20.389261744966401</v>
      </c>
      <c r="AJ161">
        <v>51.453547468997698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7.0000000000000007E-2</v>
      </c>
      <c r="AM161" t="s">
        <v>3160</v>
      </c>
      <c r="AN161">
        <v>-9.6199999999999992</v>
      </c>
      <c r="AO161" t="s">
        <v>3161</v>
      </c>
      <c r="AP161">
        <v>0.17391186953898799</v>
      </c>
      <c r="AQ161">
        <f>(Table2[[#This Row],[Sharpe Ratio]]-AVERAGE(Table2[Sharpe Ratio]))/_xlfn.STDEV.P(Table2[Sharpe Ratio])</f>
        <v>1.3752776932864617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211</v>
      </c>
      <c r="AT161">
        <f>_xlfn.RANK.AVG(Table2[[#This Row],[6M Return vs Nifty Z-Score]],Table2[6M Return vs Nifty Z-Score])</f>
        <v>377</v>
      </c>
      <c r="AU161">
        <f>_xlfn.RANK.AVG(Table2[[#This Row],[Sharpe Ratio Z-Score]],Table2[Sharpe Ratio Z-Score])</f>
        <v>59</v>
      </c>
      <c r="AV161">
        <f>(Table2[[#This Row],[Rank 1Y]]+Table2[[#This Row],[Rank 6M]]+Table2[[#This Row],[Rank Sharpe]])/3</f>
        <v>215.66666666666666</v>
      </c>
    </row>
    <row r="162" spans="1:48" x14ac:dyDescent="0.3">
      <c r="A162" t="s">
        <v>1117</v>
      </c>
      <c r="B162" t="s">
        <v>1118</v>
      </c>
      <c r="C162" t="s">
        <v>3119</v>
      </c>
      <c r="D162" t="s">
        <v>266</v>
      </c>
      <c r="E162">
        <v>10956.5875273574</v>
      </c>
      <c r="F162">
        <v>5395.5</v>
      </c>
      <c r="G162">
        <v>25.7874423525579</v>
      </c>
      <c r="H162">
        <f>(Table2[[#This Row],[1Y Return vs Nifty]]-AVERAGE(Table2[1Y Return vs Nifty]))/_xlfn.STDEV.P(Table2[1Y Return vs Nifty])</f>
        <v>0.2305032974063988</v>
      </c>
      <c r="I162">
        <v>5.5304936284624597</v>
      </c>
      <c r="J162">
        <f>(Table2[[#This Row],[1M Return vs Nifty]]-AVERAGE(Table2[1M Return vs Nifty]))/_xlfn.STDEV.P(Table2[1M Return vs Nifty])</f>
        <v>0.84417194860973599</v>
      </c>
      <c r="K162">
        <v>-2.17433454207243</v>
      </c>
      <c r="L162">
        <f>(Table2[[#This Row],[6M Return vs Nifty]]-AVERAGE(Table2[6M Return vs Nifty]))/_xlfn.STDEV.P(Table2[6M Return vs Nifty])</f>
        <v>-0.18800933582656346</v>
      </c>
      <c r="M162">
        <v>1.4045742012957501</v>
      </c>
      <c r="N162">
        <f>(Table2[[#This Row],[1W Return vs Nifty]]-AVERAGE(Table2[1W Return vs Nifty]))/_xlfn.STDEV.P(Table2[1W Return vs Nifty])</f>
        <v>0.96900956662357807</v>
      </c>
      <c r="O162">
        <v>5393.45</v>
      </c>
      <c r="P162">
        <v>5378.5106456719705</v>
      </c>
      <c r="Q162">
        <v>4775.3183519314698</v>
      </c>
      <c r="R162">
        <v>50.594255164995801</v>
      </c>
      <c r="S162" s="1">
        <f>(Table2[[#This Row],[Close Price]]-Table2[[#This Row],[20D EMA]])/Table2[[#This Row],[20D EMA]]</f>
        <v>3.8009066552951857E-4</v>
      </c>
      <c r="T162" s="1">
        <f>(Table2[[#This Row],[Close Price]]-Table2[[#This Row],[50D EMA]])/Table2[[#This Row],[50D EMA]]</f>
        <v>3.158746992850279E-3</v>
      </c>
      <c r="U162" s="1">
        <f>(Table2[[#This Row],[Close Price]]-Table2[[#This Row],[200D EMA]])/Table2[[#This Row],[200D EMA]]</f>
        <v>0.12987231475733671</v>
      </c>
      <c r="V162">
        <v>0.58787857715205905</v>
      </c>
      <c r="W162">
        <v>5281.75</v>
      </c>
      <c r="X162">
        <v>5488.05</v>
      </c>
      <c r="Y162">
        <v>5225</v>
      </c>
      <c r="Z162">
        <v>5700</v>
      </c>
      <c r="AA162">
        <v>5154</v>
      </c>
      <c r="AB162">
        <v>5700</v>
      </c>
      <c r="AC162" s="1">
        <f>(Table2[[#This Row],[Close Price]]/Table2[[#This Row],[Day Low]])-1</f>
        <v>2.153642258721078E-2</v>
      </c>
      <c r="AD162" s="1">
        <f>(Table2[[#This Row],[Day High]]/Table2[[#This Row],[Close Price]])-1</f>
        <v>1.7153183208229006E-2</v>
      </c>
      <c r="AE162" s="1">
        <f>(Table2[[#This Row],[Close Price]]/Table2[[#This Row],[Current Week Low]])-1</f>
        <v>3.2631578947368345E-2</v>
      </c>
      <c r="AF162" s="1">
        <f>(Table2[[#This Row],[Current Week High]]/Table2[[#This Row],[Close Price]])-1</f>
        <v>5.6435918821239994E-2</v>
      </c>
      <c r="AG162" s="1">
        <f>(Table2[[#This Row],[Close Price]]/Table2[[#This Row],[Current Month Low]])-1</f>
        <v>4.6856810244470415E-2</v>
      </c>
      <c r="AH162" s="1">
        <f>(Table2[[#This Row],[Current Month High]]/Table2[[#This Row],[Close Price]])-1</f>
        <v>5.6435918821239994E-2</v>
      </c>
      <c r="AI162">
        <v>11.185246965063399</v>
      </c>
      <c r="AJ162">
        <v>79.133466135458093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0.15</v>
      </c>
      <c r="AM162" t="s">
        <v>3160</v>
      </c>
      <c r="AN162">
        <v>5.14</v>
      </c>
      <c r="AO162" t="s">
        <v>3160</v>
      </c>
      <c r="AP162">
        <v>0.18346182263828101</v>
      </c>
      <c r="AQ162">
        <f>(Table2[[#This Row],[Sharpe Ratio]]-AVERAGE(Table2[Sharpe Ratio]))/_xlfn.STDEV.P(Table2[Sharpe Ratio])</f>
        <v>1.4883100195565098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3.3439854963696591</v>
      </c>
      <c r="AS162">
        <f>_xlfn.RANK.AVG(Table2[[#This Row],[1Y Return vs Nifty Z-Score]],Table2[1Y Return vs Nifty Z-Score])</f>
        <v>232</v>
      </c>
      <c r="AT162">
        <f>_xlfn.RANK.AVG(Table2[[#This Row],[6M Return vs Nifty Z-Score]],Table2[6M Return vs Nifty Z-Score])</f>
        <v>370</v>
      </c>
      <c r="AU162">
        <f>_xlfn.RANK.AVG(Table2[[#This Row],[Sharpe Ratio Z-Score]],Table2[Sharpe Ratio Z-Score])</f>
        <v>47</v>
      </c>
      <c r="AV162">
        <f>(Table2[[#This Row],[Rank 1Y]]+Table2[[#This Row],[Rank 6M]]+Table2[[#This Row],[Rank Sharpe]])/3</f>
        <v>216.33333333333334</v>
      </c>
    </row>
    <row r="163" spans="1:48" x14ac:dyDescent="0.3">
      <c r="A163" t="s">
        <v>842</v>
      </c>
      <c r="B163" t="s">
        <v>843</v>
      </c>
      <c r="C163" t="s">
        <v>3119</v>
      </c>
      <c r="D163" t="s">
        <v>120</v>
      </c>
      <c r="E163">
        <v>17510.6757645</v>
      </c>
      <c r="F163">
        <v>11066.75</v>
      </c>
      <c r="G163">
        <v>92.670697871219204</v>
      </c>
      <c r="H163">
        <f>(Table2[[#This Row],[1Y Return vs Nifty]]-AVERAGE(Table2[1Y Return vs Nifty]))/_xlfn.STDEV.P(Table2[1Y Return vs Nifty])</f>
        <v>1.5761204741962564</v>
      </c>
      <c r="I163">
        <v>-11.6296942900858</v>
      </c>
      <c r="J163">
        <f>(Table2[[#This Row],[1M Return vs Nifty]]-AVERAGE(Table2[1M Return vs Nifty]))/_xlfn.STDEV.P(Table2[1M Return vs Nifty])</f>
        <v>-0.97695555221282449</v>
      </c>
      <c r="K163">
        <v>43.811754992018798</v>
      </c>
      <c r="L163">
        <f>(Table2[[#This Row],[6M Return vs Nifty]]-AVERAGE(Table2[6M Return vs Nifty]))/_xlfn.STDEV.P(Table2[6M Return vs Nifty])</f>
        <v>1.4203483793188603</v>
      </c>
      <c r="M163">
        <v>-5.3790042329870298</v>
      </c>
      <c r="N163">
        <f>(Table2[[#This Row],[1W Return vs Nifty]]-AVERAGE(Table2[1W Return vs Nifty]))/_xlfn.STDEV.P(Table2[1W Return vs Nifty])</f>
        <v>-0.44554781213340627</v>
      </c>
      <c r="O163">
        <v>12006.45</v>
      </c>
      <c r="P163">
        <v>12669.4662937148</v>
      </c>
      <c r="Q163">
        <v>11168.262911501501</v>
      </c>
      <c r="R163">
        <v>33.952541590448199</v>
      </c>
      <c r="S163" s="1">
        <f>(Table2[[#This Row],[Close Price]]-Table2[[#This Row],[20D EMA]])/Table2[[#This Row],[20D EMA]]</f>
        <v>-7.8266265215779909E-2</v>
      </c>
      <c r="T163" s="1">
        <f>(Table2[[#This Row],[Close Price]]-Table2[[#This Row],[50D EMA]])/Table2[[#This Row],[50D EMA]]</f>
        <v>-0.12650227377848525</v>
      </c>
      <c r="U163" s="1">
        <f>(Table2[[#This Row],[Close Price]]-Table2[[#This Row],[200D EMA]])/Table2[[#This Row],[200D EMA]]</f>
        <v>-9.0894091861822846E-3</v>
      </c>
      <c r="V163">
        <v>1.1396809498409901</v>
      </c>
      <c r="W163">
        <v>10600</v>
      </c>
      <c r="X163">
        <v>11248.95</v>
      </c>
      <c r="Y163">
        <v>10600</v>
      </c>
      <c r="Z163">
        <v>11950</v>
      </c>
      <c r="AA163">
        <v>10600</v>
      </c>
      <c r="AB163">
        <v>12599</v>
      </c>
      <c r="AC163" s="1">
        <f>(Table2[[#This Row],[Close Price]]/Table2[[#This Row],[Day Low]])-1</f>
        <v>4.4033018867924545E-2</v>
      </c>
      <c r="AD163" s="1">
        <f>(Table2[[#This Row],[Day High]]/Table2[[#This Row],[Close Price]])-1</f>
        <v>1.646373144780533E-2</v>
      </c>
      <c r="AE163" s="1">
        <f>(Table2[[#This Row],[Close Price]]/Table2[[#This Row],[Current Week Low]])-1</f>
        <v>4.4033018867924545E-2</v>
      </c>
      <c r="AF163" s="1">
        <f>(Table2[[#This Row],[Current Week High]]/Table2[[#This Row],[Close Price]])-1</f>
        <v>7.981114600040673E-2</v>
      </c>
      <c r="AG163" s="1">
        <f>(Table2[[#This Row],[Close Price]]/Table2[[#This Row],[Current Month Low]])-1</f>
        <v>4.4033018867924545E-2</v>
      </c>
      <c r="AH163" s="1">
        <f>(Table2[[#This Row],[Current Month High]]/Table2[[#This Row],[Close Price]])-1</f>
        <v>0.13845528271624463</v>
      </c>
      <c r="AI163">
        <v>41.885377369146298</v>
      </c>
      <c r="AJ163">
        <v>116.997225462994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-0.16</v>
      </c>
      <c r="AM163" t="s">
        <v>3161</v>
      </c>
      <c r="AN163">
        <v>-7.28</v>
      </c>
      <c r="AO163" t="s">
        <v>3161</v>
      </c>
      <c r="AQ163">
        <f>(Table2[[#This Row],[Sharpe Ratio]]-AVERAGE(Table2[Sharpe Ratio]))/_xlfn.STDEV.P(Table2[Sharpe Ratio])</f>
        <v>-0.68312646593607884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54</v>
      </c>
      <c r="AT163">
        <f>_xlfn.RANK.AVG(Table2[[#This Row],[6M Return vs Nifty Z-Score]],Table2[6M Return vs Nifty Z-Score])</f>
        <v>58</v>
      </c>
      <c r="AU163">
        <f>_xlfn.RANK.AVG(Table2[[#This Row],[Sharpe Ratio Z-Score]],Table2[Sharpe Ratio Z-Score])</f>
        <v>539</v>
      </c>
      <c r="AV163">
        <f>(Table2[[#This Row],[Rank 1Y]]+Table2[[#This Row],[Rank 6M]]+Table2[[#This Row],[Rank Sharpe]])/3</f>
        <v>217</v>
      </c>
    </row>
    <row r="164" spans="1:48" x14ac:dyDescent="0.3">
      <c r="A164" t="s">
        <v>707</v>
      </c>
      <c r="B164" t="s">
        <v>708</v>
      </c>
      <c r="C164" t="s">
        <v>3112</v>
      </c>
      <c r="D164" t="s">
        <v>48</v>
      </c>
      <c r="E164">
        <v>24312.953705458702</v>
      </c>
      <c r="F164">
        <v>90</v>
      </c>
      <c r="G164">
        <v>77.061561433859197</v>
      </c>
      <c r="H164">
        <f>(Table2[[#This Row],[1Y Return vs Nifty]]-AVERAGE(Table2[1Y Return vs Nifty]))/_xlfn.STDEV.P(Table2[1Y Return vs Nifty])</f>
        <v>1.262081901431094</v>
      </c>
      <c r="I164">
        <v>-13.215349025562199</v>
      </c>
      <c r="J164">
        <f>(Table2[[#This Row],[1M Return vs Nifty]]-AVERAGE(Table2[1M Return vs Nifty]))/_xlfn.STDEV.P(Table2[1M Return vs Nifty])</f>
        <v>-1.1452333973793296</v>
      </c>
      <c r="K164">
        <v>-5.9920086094111502</v>
      </c>
      <c r="L164">
        <f>(Table2[[#This Row],[6M Return vs Nifty]]-AVERAGE(Table2[6M Return vs Nifty]))/_xlfn.STDEV.P(Table2[6M Return vs Nifty])</f>
        <v>-0.32153200762414891</v>
      </c>
      <c r="M164">
        <v>-6.6016045982918401</v>
      </c>
      <c r="N164">
        <f>(Table2[[#This Row],[1W Return vs Nifty]]-AVERAGE(Table2[1W Return vs Nifty]))/_xlfn.STDEV.P(Table2[1W Return vs Nifty])</f>
        <v>-0.70049265942413508</v>
      </c>
      <c r="O164">
        <v>97.92</v>
      </c>
      <c r="P164">
        <v>104.95233323919901</v>
      </c>
      <c r="Q164">
        <v>97.692065745156398</v>
      </c>
      <c r="R164">
        <v>29.792853174573299</v>
      </c>
      <c r="S164" s="1">
        <f>(Table2[[#This Row],[Close Price]]-Table2[[#This Row],[20D EMA]])/Table2[[#This Row],[20D EMA]]</f>
        <v>-8.0882352941176489E-2</v>
      </c>
      <c r="T164" s="1">
        <f>(Table2[[#This Row],[Close Price]]-Table2[[#This Row],[50D EMA]])/Table2[[#This Row],[50D EMA]]</f>
        <v>-0.142467849715364</v>
      </c>
      <c r="U164" s="1">
        <f>(Table2[[#This Row],[Close Price]]-Table2[[#This Row],[200D EMA]])/Table2[[#This Row],[200D EMA]]</f>
        <v>-7.8737875860074885E-2</v>
      </c>
      <c r="V164">
        <v>0.261961601176739</v>
      </c>
      <c r="W164">
        <v>89.52</v>
      </c>
      <c r="X164">
        <v>92.8</v>
      </c>
      <c r="Y164">
        <v>88.32</v>
      </c>
      <c r="Z164">
        <v>96.45</v>
      </c>
      <c r="AA164">
        <v>88.32</v>
      </c>
      <c r="AB164">
        <v>101.89</v>
      </c>
      <c r="AC164" s="1">
        <f>(Table2[[#This Row],[Close Price]]/Table2[[#This Row],[Day Low]])-1</f>
        <v>5.3619302949061698E-3</v>
      </c>
      <c r="AD164" s="1">
        <f>(Table2[[#This Row],[Day High]]/Table2[[#This Row],[Close Price]])-1</f>
        <v>3.1111111111111089E-2</v>
      </c>
      <c r="AE164" s="1">
        <f>(Table2[[#This Row],[Close Price]]/Table2[[#This Row],[Current Week Low]])-1</f>
        <v>1.9021739130434812E-2</v>
      </c>
      <c r="AF164" s="1">
        <f>(Table2[[#This Row],[Current Week High]]/Table2[[#This Row],[Close Price]])-1</f>
        <v>7.1666666666666767E-2</v>
      </c>
      <c r="AG164" s="1">
        <f>(Table2[[#This Row],[Close Price]]/Table2[[#This Row],[Current Month Low]])-1</f>
        <v>1.9021739130434812E-2</v>
      </c>
      <c r="AH164" s="1">
        <f>(Table2[[#This Row],[Current Month High]]/Table2[[#This Row],[Close Price]])-1</f>
        <v>0.13211111111111107</v>
      </c>
      <c r="AI164">
        <v>55.370370370370303</v>
      </c>
      <c r="AJ164">
        <v>111.598746081504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-0.25</v>
      </c>
      <c r="AM164" t="s">
        <v>3161</v>
      </c>
      <c r="AN164">
        <v>-4.22</v>
      </c>
      <c r="AO164" t="s">
        <v>3161</v>
      </c>
      <c r="AP164">
        <v>0.11875463063871</v>
      </c>
      <c r="AQ164">
        <f>(Table2[[#This Row],[Sharpe Ratio]]-AVERAGE(Table2[Sharpe Ratio]))/_xlfn.STDEV.P(Table2[Sharpe Ratio])</f>
        <v>0.72244191925603651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72</v>
      </c>
      <c r="AT164">
        <f>_xlfn.RANK.AVG(Table2[[#This Row],[6M Return vs Nifty Z-Score]],Table2[6M Return vs Nifty Z-Score])</f>
        <v>420</v>
      </c>
      <c r="AU164">
        <f>_xlfn.RANK.AVG(Table2[[#This Row],[Sharpe Ratio Z-Score]],Table2[Sharpe Ratio Z-Score])</f>
        <v>165</v>
      </c>
      <c r="AV164">
        <f>(Table2[[#This Row],[Rank 1Y]]+Table2[[#This Row],[Rank 6M]]+Table2[[#This Row],[Rank Sharpe]])/3</f>
        <v>219</v>
      </c>
    </row>
    <row r="165" spans="1:48" x14ac:dyDescent="0.3">
      <c r="A165" t="s">
        <v>1176</v>
      </c>
      <c r="B165" t="s">
        <v>1177</v>
      </c>
      <c r="C165" t="s">
        <v>3118</v>
      </c>
      <c r="D165" t="s">
        <v>287</v>
      </c>
      <c r="E165">
        <v>9900.4802626701494</v>
      </c>
      <c r="F165">
        <v>1440.95</v>
      </c>
      <c r="G165">
        <v>42.881073702668097</v>
      </c>
      <c r="H165">
        <f>(Table2[[#This Row],[1Y Return vs Nifty]]-AVERAGE(Table2[1Y Return vs Nifty]))/_xlfn.STDEV.P(Table2[1Y Return vs Nifty])</f>
        <v>0.57440826704419057</v>
      </c>
      <c r="I165">
        <v>-15.618891210765099</v>
      </c>
      <c r="J165">
        <f>(Table2[[#This Row],[1M Return vs Nifty]]-AVERAGE(Table2[1M Return vs Nifty]))/_xlfn.STDEV.P(Table2[1M Return vs Nifty])</f>
        <v>-1.4003096700656521</v>
      </c>
      <c r="K165">
        <v>38.835639647597098</v>
      </c>
      <c r="L165">
        <f>(Table2[[#This Row],[6M Return vs Nifty]]-AVERAGE(Table2[6M Return vs Nifty]))/_xlfn.STDEV.P(Table2[6M Return vs Nifty])</f>
        <v>1.2463093691151124</v>
      </c>
      <c r="M165">
        <v>-5.7649974494945502</v>
      </c>
      <c r="N165">
        <f>(Table2[[#This Row],[1W Return vs Nifty]]-AVERAGE(Table2[1W Return vs Nifty]))/_xlfn.STDEV.P(Table2[1W Return vs Nifty])</f>
        <v>-0.52603771253780607</v>
      </c>
      <c r="O165">
        <v>1556.9</v>
      </c>
      <c r="P165">
        <v>1566.82719955519</v>
      </c>
      <c r="Q165">
        <v>1311.86380971524</v>
      </c>
      <c r="R165">
        <v>31.401077505117001</v>
      </c>
      <c r="S165" s="1">
        <f>(Table2[[#This Row],[Close Price]]-Table2[[#This Row],[20D EMA]])/Table2[[#This Row],[20D EMA]]</f>
        <v>-7.4474918106493704E-2</v>
      </c>
      <c r="T165" s="1">
        <f>(Table2[[#This Row],[Close Price]]-Table2[[#This Row],[50D EMA]])/Table2[[#This Row],[50D EMA]]</f>
        <v>-8.0338916500125521E-2</v>
      </c>
      <c r="U165" s="1">
        <f>(Table2[[#This Row],[Close Price]]-Table2[[#This Row],[200D EMA]])/Table2[[#This Row],[200D EMA]]</f>
        <v>9.8399078722036071E-2</v>
      </c>
      <c r="V165">
        <v>0.70515654514624204</v>
      </c>
      <c r="W165">
        <v>1393.2</v>
      </c>
      <c r="X165">
        <v>1462</v>
      </c>
      <c r="Y165">
        <v>1393.2</v>
      </c>
      <c r="Z165">
        <v>1542.15</v>
      </c>
      <c r="AA165">
        <v>1393.2</v>
      </c>
      <c r="AB165">
        <v>1644.25</v>
      </c>
      <c r="AC165" s="1">
        <f>(Table2[[#This Row],[Close Price]]/Table2[[#This Row],[Day Low]])-1</f>
        <v>3.4273614699971366E-2</v>
      </c>
      <c r="AD165" s="1">
        <f>(Table2[[#This Row],[Day High]]/Table2[[#This Row],[Close Price]])-1</f>
        <v>1.4608418057531436E-2</v>
      </c>
      <c r="AE165" s="1">
        <f>(Table2[[#This Row],[Close Price]]/Table2[[#This Row],[Current Week Low]])-1</f>
        <v>3.4273614699971366E-2</v>
      </c>
      <c r="AF165" s="1">
        <f>(Table2[[#This Row],[Current Week High]]/Table2[[#This Row],[Close Price]])-1</f>
        <v>7.0231444533120468E-2</v>
      </c>
      <c r="AG165" s="1">
        <f>(Table2[[#This Row],[Close Price]]/Table2[[#This Row],[Current Month Low]])-1</f>
        <v>3.4273614699971366E-2</v>
      </c>
      <c r="AH165" s="1">
        <f>(Table2[[#This Row],[Current Month High]]/Table2[[#This Row],[Close Price]])-1</f>
        <v>0.14108747701169366</v>
      </c>
      <c r="AI165">
        <v>30.535410666574101</v>
      </c>
      <c r="AJ165">
        <v>75.725609756097498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-0.01</v>
      </c>
      <c r="AM165" t="s">
        <v>3161</v>
      </c>
      <c r="AN165">
        <v>-3.72</v>
      </c>
      <c r="AO165" t="s">
        <v>3161</v>
      </c>
      <c r="AP165">
        <v>2.8336198077491E-2</v>
      </c>
      <c r="AQ165">
        <f>(Table2[[#This Row],[Sharpe Ratio]]-AVERAGE(Table2[Sharpe Ratio]))/_xlfn.STDEV.P(Table2[Sharpe Ratio])</f>
        <v>-0.3477419511592697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152</v>
      </c>
      <c r="AT165">
        <f>_xlfn.RANK.AVG(Table2[[#This Row],[6M Return vs Nifty Z-Score]],Table2[6M Return vs Nifty Z-Score])</f>
        <v>71</v>
      </c>
      <c r="AU165">
        <f>_xlfn.RANK.AVG(Table2[[#This Row],[Sharpe Ratio Z-Score]],Table2[Sharpe Ratio Z-Score])</f>
        <v>434</v>
      </c>
      <c r="AV165">
        <f>(Table2[[#This Row],[Rank 1Y]]+Table2[[#This Row],[Rank 6M]]+Table2[[#This Row],[Rank Sharpe]])/3</f>
        <v>219</v>
      </c>
    </row>
    <row r="166" spans="1:48" x14ac:dyDescent="0.3">
      <c r="A166" t="s">
        <v>848</v>
      </c>
      <c r="B166" t="s">
        <v>849</v>
      </c>
      <c r="C166" t="s">
        <v>3119</v>
      </c>
      <c r="D166" t="s">
        <v>175</v>
      </c>
      <c r="E166">
        <v>17324.282855925001</v>
      </c>
      <c r="F166">
        <v>724.55</v>
      </c>
      <c r="G166">
        <v>96.355856967594505</v>
      </c>
      <c r="H166">
        <f>(Table2[[#This Row],[1Y Return vs Nifty]]-AVERAGE(Table2[1Y Return vs Nifty]))/_xlfn.STDEV.P(Table2[1Y Return vs Nifty])</f>
        <v>1.6502618021090765</v>
      </c>
      <c r="I166">
        <v>-9.6456945642059004</v>
      </c>
      <c r="J166">
        <f>(Table2[[#This Row],[1M Return vs Nifty]]-AVERAGE(Table2[1M Return vs Nifty]))/_xlfn.STDEV.P(Table2[1M Return vs Nifty])</f>
        <v>-0.7664032855608417</v>
      </c>
      <c r="K166">
        <v>-16.8576980485694</v>
      </c>
      <c r="L166">
        <f>(Table2[[#This Row],[6M Return vs Nifty]]-AVERAGE(Table2[6M Return vs Nifty]))/_xlfn.STDEV.P(Table2[6M Return vs Nifty])</f>
        <v>-0.70155813328305638</v>
      </c>
      <c r="M166">
        <v>-5.78468416531312</v>
      </c>
      <c r="N166">
        <f>(Table2[[#This Row],[1W Return vs Nifty]]-AVERAGE(Table2[1W Return vs Nifty]))/_xlfn.STDEV.P(Table2[1W Return vs Nifty])</f>
        <v>-0.53014291886724307</v>
      </c>
      <c r="O166">
        <v>770.81</v>
      </c>
      <c r="P166">
        <v>788.05185512660705</v>
      </c>
      <c r="Q166">
        <v>723.00522464228698</v>
      </c>
      <c r="R166">
        <v>32.158042607229099</v>
      </c>
      <c r="S166" s="1">
        <f>(Table2[[#This Row],[Close Price]]-Table2[[#This Row],[20D EMA]])/Table2[[#This Row],[20D EMA]]</f>
        <v>-6.0014789636875489E-2</v>
      </c>
      <c r="T166" s="1">
        <f>(Table2[[#This Row],[Close Price]]-Table2[[#This Row],[50D EMA]])/Table2[[#This Row],[50D EMA]]</f>
        <v>-8.0580807866260276E-2</v>
      </c>
      <c r="U166" s="1">
        <f>(Table2[[#This Row],[Close Price]]-Table2[[#This Row],[200D EMA]])/Table2[[#This Row],[200D EMA]]</f>
        <v>2.1366033122060353E-3</v>
      </c>
      <c r="V166">
        <v>0.45633176853846003</v>
      </c>
      <c r="W166">
        <v>701.5</v>
      </c>
      <c r="X166">
        <v>757.85</v>
      </c>
      <c r="Y166">
        <v>701.5</v>
      </c>
      <c r="Z166">
        <v>785.35</v>
      </c>
      <c r="AA166">
        <v>701.5</v>
      </c>
      <c r="AB166">
        <v>817.8</v>
      </c>
      <c r="AC166" s="1">
        <f>(Table2[[#This Row],[Close Price]]/Table2[[#This Row],[Day Low]])-1</f>
        <v>3.2858161083392678E-2</v>
      </c>
      <c r="AD166" s="1">
        <f>(Table2[[#This Row],[Day High]]/Table2[[#This Row],[Close Price]])-1</f>
        <v>4.595956110689392E-2</v>
      </c>
      <c r="AE166" s="1">
        <f>(Table2[[#This Row],[Close Price]]/Table2[[#This Row],[Current Week Low]])-1</f>
        <v>3.2858161083392678E-2</v>
      </c>
      <c r="AF166" s="1">
        <f>(Table2[[#This Row],[Current Week High]]/Table2[[#This Row],[Close Price]])-1</f>
        <v>8.3914153612587139E-2</v>
      </c>
      <c r="AG166" s="1">
        <f>(Table2[[#This Row],[Close Price]]/Table2[[#This Row],[Current Month Low]])-1</f>
        <v>3.2858161083392678E-2</v>
      </c>
      <c r="AH166" s="1">
        <f>(Table2[[#This Row],[Current Month High]]/Table2[[#This Row],[Close Price]])-1</f>
        <v>0.12870057276930513</v>
      </c>
      <c r="AI166">
        <v>35.256366020288397</v>
      </c>
      <c r="AJ166">
        <v>122.561818461065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0.01</v>
      </c>
      <c r="AM166" t="s">
        <v>3160</v>
      </c>
      <c r="AN166">
        <v>-2.5</v>
      </c>
      <c r="AO166" t="s">
        <v>3161</v>
      </c>
      <c r="AP166">
        <v>0.18417940680472999</v>
      </c>
      <c r="AQ166">
        <f>(Table2[[#This Row],[Sharpe Ratio]]-AVERAGE(Table2[Sharpe Ratio]))/_xlfn.STDEV.P(Table2[Sharpe Ratio])</f>
        <v>1.4968032767259389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51</v>
      </c>
      <c r="AT166">
        <f>_xlfn.RANK.AVG(Table2[[#This Row],[6M Return vs Nifty Z-Score]],Table2[6M Return vs Nifty Z-Score])</f>
        <v>561</v>
      </c>
      <c r="AU166">
        <f>_xlfn.RANK.AVG(Table2[[#This Row],[Sharpe Ratio Z-Score]],Table2[Sharpe Ratio Z-Score])</f>
        <v>46</v>
      </c>
      <c r="AV166">
        <f>(Table2[[#This Row],[Rank 1Y]]+Table2[[#This Row],[Rank 6M]]+Table2[[#This Row],[Rank Sharpe]])/3</f>
        <v>219.33333333333334</v>
      </c>
    </row>
    <row r="167" spans="1:48" x14ac:dyDescent="0.3">
      <c r="A167" t="s">
        <v>876</v>
      </c>
      <c r="B167" t="s">
        <v>877</v>
      </c>
      <c r="C167" t="s">
        <v>3109</v>
      </c>
      <c r="D167" t="s">
        <v>203</v>
      </c>
      <c r="E167">
        <v>16741.391034828899</v>
      </c>
      <c r="F167">
        <v>1311.9</v>
      </c>
      <c r="G167">
        <v>48.126490481207099</v>
      </c>
      <c r="H167">
        <f>(Table2[[#This Row],[1Y Return vs Nifty]]-AVERAGE(Table2[1Y Return vs Nifty]))/_xlfn.STDEV.P(Table2[1Y Return vs Nifty])</f>
        <v>0.67994025501170874</v>
      </c>
      <c r="I167">
        <v>15.7555636258134</v>
      </c>
      <c r="J167">
        <f>(Table2[[#This Row],[1M Return vs Nifty]]-AVERAGE(Table2[1M Return vs Nifty]))/_xlfn.STDEV.P(Table2[1M Return vs Nifty])</f>
        <v>1.9293090262686616</v>
      </c>
      <c r="K167">
        <v>39.0193138450053</v>
      </c>
      <c r="L167">
        <f>(Table2[[#This Row],[6M Return vs Nifty]]-AVERAGE(Table2[6M Return vs Nifty]))/_xlfn.STDEV.P(Table2[6M Return vs Nifty])</f>
        <v>1.2527333511381027</v>
      </c>
      <c r="M167">
        <v>-1.4266003730804699</v>
      </c>
      <c r="N167">
        <f>(Table2[[#This Row],[1W Return vs Nifty]]-AVERAGE(Table2[1W Return vs Nifty]))/_xlfn.STDEV.P(Table2[1W Return vs Nifty])</f>
        <v>0.3786340113718939</v>
      </c>
      <c r="O167">
        <v>1292.6300000000001</v>
      </c>
      <c r="P167">
        <v>1248.4168742412701</v>
      </c>
      <c r="Q167">
        <v>1073.72699863605</v>
      </c>
      <c r="R167">
        <v>52.040014552360603</v>
      </c>
      <c r="S167" s="1">
        <f>(Table2[[#This Row],[Close Price]]-Table2[[#This Row],[20D EMA]])/Table2[[#This Row],[20D EMA]]</f>
        <v>1.4907591499501003E-2</v>
      </c>
      <c r="T167" s="1">
        <f>(Table2[[#This Row],[Close Price]]-Table2[[#This Row],[50D EMA]])/Table2[[#This Row],[50D EMA]]</f>
        <v>5.0850903306887865E-2</v>
      </c>
      <c r="U167" s="1">
        <f>(Table2[[#This Row],[Close Price]]-Table2[[#This Row],[200D EMA]])/Table2[[#This Row],[200D EMA]]</f>
        <v>0.22181895553199285</v>
      </c>
      <c r="V167">
        <v>0.99657172904347302</v>
      </c>
      <c r="W167">
        <v>1253.8499999999999</v>
      </c>
      <c r="X167">
        <v>1325</v>
      </c>
      <c r="Y167">
        <v>1253.8499999999999</v>
      </c>
      <c r="Z167">
        <v>1399.3</v>
      </c>
      <c r="AA167">
        <v>1253.8499999999999</v>
      </c>
      <c r="AB167">
        <v>1400</v>
      </c>
      <c r="AC167" s="1">
        <f>(Table2[[#This Row],[Close Price]]/Table2[[#This Row],[Day Low]])-1</f>
        <v>4.6297403995693376E-2</v>
      </c>
      <c r="AD167" s="1">
        <f>(Table2[[#This Row],[Day High]]/Table2[[#This Row],[Close Price]])-1</f>
        <v>9.9855171888101335E-3</v>
      </c>
      <c r="AE167" s="1">
        <f>(Table2[[#This Row],[Close Price]]/Table2[[#This Row],[Current Week Low]])-1</f>
        <v>4.6297403995693376E-2</v>
      </c>
      <c r="AF167" s="1">
        <f>(Table2[[#This Row],[Current Week High]]/Table2[[#This Row],[Close Price]])-1</f>
        <v>6.6620931473435396E-2</v>
      </c>
      <c r="AG167" s="1">
        <f>(Table2[[#This Row],[Close Price]]/Table2[[#This Row],[Current Month Low]])-1</f>
        <v>4.6297403995693376E-2</v>
      </c>
      <c r="AH167" s="1">
        <f>(Table2[[#This Row],[Current Month High]]/Table2[[#This Row],[Close Price]])-1</f>
        <v>6.7154508727799378E-2</v>
      </c>
      <c r="AI167">
        <v>6.7154508727799298</v>
      </c>
      <c r="AJ167">
        <v>70.045366169799095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0.18</v>
      </c>
      <c r="AM167" t="s">
        <v>3160</v>
      </c>
      <c r="AN167">
        <v>9.0500000000000007</v>
      </c>
      <c r="AO167" t="s">
        <v>3160</v>
      </c>
      <c r="AP167">
        <v>2.1229390643614E-2</v>
      </c>
      <c r="AQ167">
        <f>(Table2[[#This Row],[Sharpe Ratio]]-AVERAGE(Table2[Sharpe Ratio]))/_xlfn.STDEV.P(Table2[Sharpe Ratio])</f>
        <v>-0.43185744034045281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3.8087592034499145</v>
      </c>
      <c r="AS167">
        <f>_xlfn.RANK.AVG(Table2[[#This Row],[1Y Return vs Nifty Z-Score]],Table2[1Y Return vs Nifty Z-Score])</f>
        <v>137</v>
      </c>
      <c r="AT167">
        <f>_xlfn.RANK.AVG(Table2[[#This Row],[6M Return vs Nifty Z-Score]],Table2[6M Return vs Nifty Z-Score])</f>
        <v>69</v>
      </c>
      <c r="AU167">
        <f>_xlfn.RANK.AVG(Table2[[#This Row],[Sharpe Ratio Z-Score]],Table2[Sharpe Ratio Z-Score])</f>
        <v>454</v>
      </c>
      <c r="AV167">
        <f>(Table2[[#This Row],[Rank 1Y]]+Table2[[#This Row],[Rank 6M]]+Table2[[#This Row],[Rank Sharpe]])/3</f>
        <v>220</v>
      </c>
    </row>
    <row r="168" spans="1:48" x14ac:dyDescent="0.3">
      <c r="A168" t="s">
        <v>103</v>
      </c>
      <c r="B168" t="s">
        <v>104</v>
      </c>
      <c r="C168" t="s">
        <v>3119</v>
      </c>
      <c r="D168" t="s">
        <v>105</v>
      </c>
      <c r="E168">
        <v>239913.042410925</v>
      </c>
      <c r="F168">
        <v>6736.85</v>
      </c>
      <c r="G168">
        <v>71.698341580810606</v>
      </c>
      <c r="H168">
        <f>(Table2[[#This Row],[1Y Return vs Nifty]]-AVERAGE(Table2[1Y Return vs Nifty]))/_xlfn.STDEV.P(Table2[1Y Return vs Nifty])</f>
        <v>1.1541798458089814</v>
      </c>
      <c r="I168">
        <v>-6.74121623509334</v>
      </c>
      <c r="J168">
        <f>(Table2[[#This Row],[1M Return vs Nifty]]-AVERAGE(Table2[1M Return vs Nifty]))/_xlfn.STDEV.P(Table2[1M Return vs Nifty])</f>
        <v>-0.45816508993055022</v>
      </c>
      <c r="K168">
        <v>-11.2900062761824</v>
      </c>
      <c r="L168">
        <f>(Table2[[#This Row],[6M Return vs Nifty]]-AVERAGE(Table2[6M Return vs Nifty]))/_xlfn.STDEV.P(Table2[6M Return vs Nifty])</f>
        <v>-0.50682881169045235</v>
      </c>
      <c r="M168">
        <v>-1.7804514704159</v>
      </c>
      <c r="N168">
        <f>(Table2[[#This Row],[1W Return vs Nifty]]-AVERAGE(Table2[1W Return vs Nifty]))/_xlfn.STDEV.P(Table2[1W Return vs Nifty])</f>
        <v>0.30484660173755529</v>
      </c>
      <c r="O168">
        <v>7007.95</v>
      </c>
      <c r="P168">
        <v>7070.5987221208297</v>
      </c>
      <c r="Q168">
        <v>6376.7412770541896</v>
      </c>
      <c r="R168">
        <v>32.165330403519498</v>
      </c>
      <c r="S168" s="1">
        <f>(Table2[[#This Row],[Close Price]]-Table2[[#This Row],[20D EMA]])/Table2[[#This Row],[20D EMA]]</f>
        <v>-3.8684636733994887E-2</v>
      </c>
      <c r="T168" s="1">
        <f>(Table2[[#This Row],[Close Price]]-Table2[[#This Row],[50D EMA]])/Table2[[#This Row],[50D EMA]]</f>
        <v>-4.7202328294586239E-2</v>
      </c>
      <c r="U168" s="1">
        <f>(Table2[[#This Row],[Close Price]]-Table2[[#This Row],[200D EMA]])/Table2[[#This Row],[200D EMA]]</f>
        <v>5.6472217908794822E-2</v>
      </c>
      <c r="V168">
        <v>0.75558446741091001</v>
      </c>
      <c r="W168">
        <v>6586.25</v>
      </c>
      <c r="X168">
        <v>6767.85</v>
      </c>
      <c r="Y168">
        <v>6586.25</v>
      </c>
      <c r="Z168">
        <v>7180</v>
      </c>
      <c r="AA168">
        <v>6586.25</v>
      </c>
      <c r="AB168">
        <v>7227.4</v>
      </c>
      <c r="AC168" s="1">
        <f>(Table2[[#This Row],[Close Price]]/Table2[[#This Row],[Day Low]])-1</f>
        <v>2.2865818940975613E-2</v>
      </c>
      <c r="AD168" s="1">
        <f>(Table2[[#This Row],[Day High]]/Table2[[#This Row],[Close Price]])-1</f>
        <v>4.6015571075501693E-3</v>
      </c>
      <c r="AE168" s="1">
        <f>(Table2[[#This Row],[Close Price]]/Table2[[#This Row],[Current Week Low]])-1</f>
        <v>2.2865818940975613E-2</v>
      </c>
      <c r="AF168" s="1">
        <f>(Table2[[#This Row],[Current Week High]]/Table2[[#This Row],[Close Price]])-1</f>
        <v>6.5780001039061231E-2</v>
      </c>
      <c r="AG168" s="1">
        <f>(Table2[[#This Row],[Close Price]]/Table2[[#This Row],[Current Month Low]])-1</f>
        <v>2.2865818940975613E-2</v>
      </c>
      <c r="AH168" s="1">
        <f>(Table2[[#This Row],[Current Month High]]/Table2[[#This Row],[Close Price]])-1</f>
        <v>7.2815930293831599E-2</v>
      </c>
      <c r="AI168">
        <v>20.678061705396399</v>
      </c>
      <c r="AJ168">
        <v>97.385036843878595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7.0000000000000007E-2</v>
      </c>
      <c r="AM168" t="s">
        <v>3160</v>
      </c>
      <c r="AN168">
        <v>-2.4700000000000002</v>
      </c>
      <c r="AO168" t="s">
        <v>3161</v>
      </c>
      <c r="AP168">
        <v>0.15593052727321699</v>
      </c>
      <c r="AQ168">
        <f>(Table2[[#This Row],[Sharpe Ratio]]-AVERAGE(Table2[Sharpe Ratio]))/_xlfn.STDEV.P(Table2[Sharpe Ratio])</f>
        <v>1.1624522558601251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82</v>
      </c>
      <c r="AT168">
        <f>_xlfn.RANK.AVG(Table2[[#This Row],[6M Return vs Nifty Z-Score]],Table2[6M Return vs Nifty Z-Score])</f>
        <v>492</v>
      </c>
      <c r="AU168">
        <f>_xlfn.RANK.AVG(Table2[[#This Row],[Sharpe Ratio Z-Score]],Table2[Sharpe Ratio Z-Score])</f>
        <v>89</v>
      </c>
      <c r="AV168">
        <f>(Table2[[#This Row],[Rank 1Y]]+Table2[[#This Row],[Rank 6M]]+Table2[[#This Row],[Rank Sharpe]])/3</f>
        <v>221</v>
      </c>
    </row>
    <row r="169" spans="1:48" x14ac:dyDescent="0.3">
      <c r="A169" t="s">
        <v>711</v>
      </c>
      <c r="B169" t="s">
        <v>712</v>
      </c>
      <c r="C169" t="s">
        <v>3109</v>
      </c>
      <c r="D169" t="s">
        <v>404</v>
      </c>
      <c r="E169">
        <v>24102.3352633996</v>
      </c>
      <c r="F169">
        <v>6727.6</v>
      </c>
      <c r="G169">
        <v>118.880679523311</v>
      </c>
      <c r="H169">
        <f>(Table2[[#This Row],[1Y Return vs Nifty]]-AVERAGE(Table2[1Y Return vs Nifty]))/_xlfn.STDEV.P(Table2[1Y Return vs Nifty])</f>
        <v>2.1034363358555521</v>
      </c>
      <c r="I169">
        <v>4.2194558972453402</v>
      </c>
      <c r="J169">
        <f>(Table2[[#This Row],[1M Return vs Nifty]]-AVERAGE(Table2[1M Return vs Nifty]))/_xlfn.STDEV.P(Table2[1M Return vs Nifty])</f>
        <v>0.70503787395576223</v>
      </c>
      <c r="K169">
        <v>31.525828564823499</v>
      </c>
      <c r="L169">
        <f>(Table2[[#This Row],[6M Return vs Nifty]]-AVERAGE(Table2[6M Return vs Nifty]))/_xlfn.STDEV.P(Table2[6M Return vs Nifty])</f>
        <v>0.99064964309038295</v>
      </c>
      <c r="M169">
        <v>-5.7082195485466203</v>
      </c>
      <c r="N169">
        <f>(Table2[[#This Row],[1W Return vs Nifty]]-AVERAGE(Table2[1W Return vs Nifty]))/_xlfn.STDEV.P(Table2[1W Return vs Nifty])</f>
        <v>-0.51419800293404749</v>
      </c>
      <c r="O169">
        <v>6827.27</v>
      </c>
      <c r="P169">
        <v>6673.0817109564996</v>
      </c>
      <c r="Q169">
        <v>5446.43214116933</v>
      </c>
      <c r="R169">
        <v>46.414794985704802</v>
      </c>
      <c r="S169" s="1">
        <f>(Table2[[#This Row],[Close Price]]-Table2[[#This Row],[20D EMA]])/Table2[[#This Row],[20D EMA]]</f>
        <v>-1.4598807429616827E-2</v>
      </c>
      <c r="T169" s="1">
        <f>(Table2[[#This Row],[Close Price]]-Table2[[#This Row],[50D EMA]])/Table2[[#This Row],[50D EMA]]</f>
        <v>8.169881833454469E-3</v>
      </c>
      <c r="U169" s="1">
        <f>(Table2[[#This Row],[Close Price]]-Table2[[#This Row],[200D EMA]])/Table2[[#This Row],[200D EMA]]</f>
        <v>0.23523066580530427</v>
      </c>
      <c r="V169">
        <v>0.74784482558901699</v>
      </c>
      <c r="W169">
        <v>6370</v>
      </c>
      <c r="X169">
        <v>6760</v>
      </c>
      <c r="Y169">
        <v>6273.05</v>
      </c>
      <c r="Z169">
        <v>7017.9</v>
      </c>
      <c r="AA169">
        <v>6273.05</v>
      </c>
      <c r="AB169">
        <v>7489.75</v>
      </c>
      <c r="AC169" s="1">
        <f>(Table2[[#This Row],[Close Price]]/Table2[[#This Row],[Day Low]])-1</f>
        <v>5.6138147566719088E-2</v>
      </c>
      <c r="AD169" s="1">
        <f>(Table2[[#This Row],[Day High]]/Table2[[#This Row],[Close Price]])-1</f>
        <v>4.8159819252036051E-3</v>
      </c>
      <c r="AE169" s="1">
        <f>(Table2[[#This Row],[Close Price]]/Table2[[#This Row],[Current Week Low]])-1</f>
        <v>7.2460764699787239E-2</v>
      </c>
      <c r="AF169" s="1">
        <f>(Table2[[#This Row],[Current Week High]]/Table2[[#This Row],[Close Price]])-1</f>
        <v>4.315060348415467E-2</v>
      </c>
      <c r="AG169" s="1">
        <f>(Table2[[#This Row],[Close Price]]/Table2[[#This Row],[Current Month Low]])-1</f>
        <v>7.2460764699787239E-2</v>
      </c>
      <c r="AH169" s="1">
        <f>(Table2[[#This Row],[Current Month High]]/Table2[[#This Row],[Close Price]])-1</f>
        <v>0.11328705630536895</v>
      </c>
      <c r="AI169">
        <v>11.328705630536801</v>
      </c>
      <c r="AJ169">
        <v>144.151696606786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0.06</v>
      </c>
      <c r="AM169" t="s">
        <v>3160</v>
      </c>
      <c r="AN169">
        <v>2.54</v>
      </c>
      <c r="AO169" t="s">
        <v>3160</v>
      </c>
      <c r="AQ169">
        <f>(Table2[[#This Row],[Sharpe Ratio]]-AVERAGE(Table2[Sharpe Ratio]))/_xlfn.STDEV.P(Table2[Sharpe Ratio])</f>
        <v>-0.68312646593607884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2.6017993840315712</v>
      </c>
      <c r="AS169">
        <f>_xlfn.RANK.AVG(Table2[[#This Row],[1Y Return vs Nifty Z-Score]],Table2[1Y Return vs Nifty Z-Score])</f>
        <v>29</v>
      </c>
      <c r="AT169">
        <f>_xlfn.RANK.AVG(Table2[[#This Row],[6M Return vs Nifty Z-Score]],Table2[6M Return vs Nifty Z-Score])</f>
        <v>96</v>
      </c>
      <c r="AU169">
        <f>_xlfn.RANK.AVG(Table2[[#This Row],[Sharpe Ratio Z-Score]],Table2[Sharpe Ratio Z-Score])</f>
        <v>539</v>
      </c>
      <c r="AV169">
        <f>(Table2[[#This Row],[Rank 1Y]]+Table2[[#This Row],[Rank 6M]]+Table2[[#This Row],[Rank Sharpe]])/3</f>
        <v>221.33333333333334</v>
      </c>
    </row>
    <row r="170" spans="1:48" x14ac:dyDescent="0.3">
      <c r="A170" t="s">
        <v>599</v>
      </c>
      <c r="B170" t="s">
        <v>600</v>
      </c>
      <c r="C170" t="s">
        <v>3111</v>
      </c>
      <c r="D170" t="s">
        <v>206</v>
      </c>
      <c r="E170">
        <v>30734.948125831299</v>
      </c>
      <c r="F170">
        <v>9427.15</v>
      </c>
      <c r="G170">
        <v>24.972556529385699</v>
      </c>
      <c r="H170">
        <f>(Table2[[#This Row],[1Y Return vs Nifty]]-AVERAGE(Table2[1Y Return vs Nifty]))/_xlfn.STDEV.P(Table2[1Y Return vs Nifty])</f>
        <v>0.21410869531534013</v>
      </c>
      <c r="I170">
        <v>10.023313129241901</v>
      </c>
      <c r="J170">
        <f>(Table2[[#This Row],[1M Return vs Nifty]]-AVERAGE(Table2[1M Return vs Nifty]))/_xlfn.STDEV.P(Table2[1M Return vs Nifty])</f>
        <v>1.3209730878476984</v>
      </c>
      <c r="K170">
        <v>34.416056023488601</v>
      </c>
      <c r="L170">
        <f>(Table2[[#This Row],[6M Return vs Nifty]]-AVERAGE(Table2[6M Return vs Nifty]))/_xlfn.STDEV.P(Table2[6M Return vs Nifty])</f>
        <v>1.091734986044431</v>
      </c>
      <c r="M170">
        <v>-3.30621784520017</v>
      </c>
      <c r="N170">
        <f>(Table2[[#This Row],[1W Return vs Nifty]]-AVERAGE(Table2[1W Return vs Nifty]))/_xlfn.STDEV.P(Table2[1W Return vs Nifty])</f>
        <v>-1.331645992955381E-2</v>
      </c>
      <c r="O170">
        <v>9479.31</v>
      </c>
      <c r="P170">
        <v>9078.2059067984701</v>
      </c>
      <c r="Q170">
        <v>7870.0184692888797</v>
      </c>
      <c r="R170">
        <v>44.040866866642901</v>
      </c>
      <c r="S170" s="1">
        <f>(Table2[[#This Row],[Close Price]]-Table2[[#This Row],[20D EMA]])/Table2[[#This Row],[20D EMA]]</f>
        <v>-5.502510203801738E-3</v>
      </c>
      <c r="T170" s="1">
        <f>(Table2[[#This Row],[Close Price]]-Table2[[#This Row],[50D EMA]])/Table2[[#This Row],[50D EMA]]</f>
        <v>3.8437560987707155E-2</v>
      </c>
      <c r="U170" s="1">
        <f>(Table2[[#This Row],[Close Price]]-Table2[[#This Row],[200D EMA]])/Table2[[#This Row],[200D EMA]]</f>
        <v>0.19785614694393716</v>
      </c>
      <c r="V170">
        <v>1.1851249026812101</v>
      </c>
      <c r="W170">
        <v>9361.65</v>
      </c>
      <c r="X170">
        <v>9877.85</v>
      </c>
      <c r="Y170">
        <v>9248.15</v>
      </c>
      <c r="Z170">
        <v>9877.85</v>
      </c>
      <c r="AA170">
        <v>9248.15</v>
      </c>
      <c r="AB170">
        <v>10633</v>
      </c>
      <c r="AC170" s="1">
        <f>(Table2[[#This Row],[Close Price]]/Table2[[#This Row],[Day Low]])-1</f>
        <v>6.9966298675980809E-3</v>
      </c>
      <c r="AD170" s="1">
        <f>(Table2[[#This Row],[Day High]]/Table2[[#This Row],[Close Price]])-1</f>
        <v>4.7808722678646332E-2</v>
      </c>
      <c r="AE170" s="1">
        <f>(Table2[[#This Row],[Close Price]]/Table2[[#This Row],[Current Week Low]])-1</f>
        <v>1.9355222395830429E-2</v>
      </c>
      <c r="AF170" s="1">
        <f>(Table2[[#This Row],[Current Week High]]/Table2[[#This Row],[Close Price]])-1</f>
        <v>4.7808722678646332E-2</v>
      </c>
      <c r="AG170" s="1">
        <f>(Table2[[#This Row],[Close Price]]/Table2[[#This Row],[Current Month Low]])-1</f>
        <v>1.9355222395830429E-2</v>
      </c>
      <c r="AH170" s="1">
        <f>(Table2[[#This Row],[Current Month High]]/Table2[[#This Row],[Close Price]])-1</f>
        <v>0.12791246559140368</v>
      </c>
      <c r="AI170">
        <v>12.7912465591403</v>
      </c>
      <c r="AJ170">
        <v>58.278557097405098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0.18</v>
      </c>
      <c r="AM170" t="s">
        <v>3160</v>
      </c>
      <c r="AN170">
        <v>0.26</v>
      </c>
      <c r="AO170" t="s">
        <v>3160</v>
      </c>
      <c r="AP170">
        <v>6.0581536689951997E-2</v>
      </c>
      <c r="AQ170">
        <f>(Table2[[#This Row],[Sharpe Ratio]]-AVERAGE(Table2[Sharpe Ratio]))/_xlfn.STDEV.P(Table2[Sharpe Ratio])</f>
        <v>3.3910774967908321E-2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2.6474110842458245</v>
      </c>
      <c r="AS170">
        <f>_xlfn.RANK.AVG(Table2[[#This Row],[1Y Return vs Nifty Z-Score]],Table2[1Y Return vs Nifty Z-Score])</f>
        <v>239</v>
      </c>
      <c r="AT170">
        <f>_xlfn.RANK.AVG(Table2[[#This Row],[6M Return vs Nifty Z-Score]],Table2[6M Return vs Nifty Z-Score])</f>
        <v>83</v>
      </c>
      <c r="AU170">
        <f>_xlfn.RANK.AVG(Table2[[#This Row],[Sharpe Ratio Z-Score]],Table2[Sharpe Ratio Z-Score])</f>
        <v>343</v>
      </c>
      <c r="AV170">
        <f>(Table2[[#This Row],[Rank 1Y]]+Table2[[#This Row],[Rank 6M]]+Table2[[#This Row],[Rank Sharpe]])/3</f>
        <v>221.66666666666666</v>
      </c>
    </row>
    <row r="171" spans="1:48" x14ac:dyDescent="0.3">
      <c r="A171" t="s">
        <v>894</v>
      </c>
      <c r="B171" t="s">
        <v>895</v>
      </c>
      <c r="C171" t="s">
        <v>3111</v>
      </c>
      <c r="D171" t="s">
        <v>896</v>
      </c>
      <c r="E171">
        <v>16317.174562315</v>
      </c>
      <c r="F171">
        <v>2687.3</v>
      </c>
      <c r="G171">
        <v>81.623618501110002</v>
      </c>
      <c r="H171">
        <f>(Table2[[#This Row],[1Y Return vs Nifty]]-AVERAGE(Table2[1Y Return vs Nifty]))/_xlfn.STDEV.P(Table2[1Y Return vs Nifty])</f>
        <v>1.3538654473064207</v>
      </c>
      <c r="I171">
        <v>2.3235083343448202</v>
      </c>
      <c r="J171">
        <f>(Table2[[#This Row],[1M Return vs Nifty]]-AVERAGE(Table2[1M Return vs Nifty]))/_xlfn.STDEV.P(Table2[1M Return vs Nifty])</f>
        <v>0.50383015622537564</v>
      </c>
      <c r="K171">
        <v>42.724081546594199</v>
      </c>
      <c r="L171">
        <f>(Table2[[#This Row],[6M Return vs Nifty]]-AVERAGE(Table2[6M Return vs Nifty]))/_xlfn.STDEV.P(Table2[6M Return vs Nifty])</f>
        <v>1.3823071369511963</v>
      </c>
      <c r="M171">
        <v>-2.6219345040026498</v>
      </c>
      <c r="N171">
        <f>(Table2[[#This Row],[1W Return vs Nifty]]-AVERAGE(Table2[1W Return vs Nifty]))/_xlfn.STDEV.P(Table2[1W Return vs Nifty])</f>
        <v>0.12937490257604925</v>
      </c>
      <c r="O171">
        <v>2719.83</v>
      </c>
      <c r="P171">
        <v>2665.7729405058999</v>
      </c>
      <c r="Q171">
        <v>2109.7659887187101</v>
      </c>
      <c r="R171">
        <v>45.900525601527796</v>
      </c>
      <c r="S171" s="1">
        <f>(Table2[[#This Row],[Close Price]]-Table2[[#This Row],[20D EMA]])/Table2[[#This Row],[20D EMA]]</f>
        <v>-1.1960306342675735E-2</v>
      </c>
      <c r="T171" s="1">
        <f>(Table2[[#This Row],[Close Price]]-Table2[[#This Row],[50D EMA]])/Table2[[#This Row],[50D EMA]]</f>
        <v>8.0753537433743191E-3</v>
      </c>
      <c r="U171" s="1">
        <f>(Table2[[#This Row],[Close Price]]-Table2[[#This Row],[200D EMA]])/Table2[[#This Row],[200D EMA]]</f>
        <v>0.27374316126502468</v>
      </c>
      <c r="V171">
        <v>0.74109922310328802</v>
      </c>
      <c r="W171">
        <v>2599.3000000000002</v>
      </c>
      <c r="X171">
        <v>2693.6</v>
      </c>
      <c r="Y171">
        <v>2580.0500000000002</v>
      </c>
      <c r="Z171">
        <v>2845</v>
      </c>
      <c r="AA171">
        <v>2580.0500000000002</v>
      </c>
      <c r="AB171">
        <v>2901</v>
      </c>
      <c r="AC171" s="1">
        <f>(Table2[[#This Row],[Close Price]]/Table2[[#This Row],[Day Low]])-1</f>
        <v>3.3855268726195487E-2</v>
      </c>
      <c r="AD171" s="1">
        <f>(Table2[[#This Row],[Day High]]/Table2[[#This Row],[Close Price]])-1</f>
        <v>2.3443605105495369E-3</v>
      </c>
      <c r="AE171" s="1">
        <f>(Table2[[#This Row],[Close Price]]/Table2[[#This Row],[Current Week Low]])-1</f>
        <v>4.1568961841824681E-2</v>
      </c>
      <c r="AF171" s="1">
        <f>(Table2[[#This Row],[Current Week High]]/Table2[[#This Row],[Close Price]])-1</f>
        <v>5.8683436906932451E-2</v>
      </c>
      <c r="AG171" s="1">
        <f>(Table2[[#This Row],[Close Price]]/Table2[[#This Row],[Current Month Low]])-1</f>
        <v>4.1568961841824681E-2</v>
      </c>
      <c r="AH171" s="1">
        <f>(Table2[[#This Row],[Current Month High]]/Table2[[#This Row],[Close Price]])-1</f>
        <v>7.9522197000706951E-2</v>
      </c>
      <c r="AI171">
        <v>13.072600751683799</v>
      </c>
      <c r="AJ171">
        <v>119.264033942558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</v>
      </c>
      <c r="AM171" t="s">
        <v>3160</v>
      </c>
      <c r="AN171">
        <v>3.78</v>
      </c>
      <c r="AO171" t="s">
        <v>3160</v>
      </c>
      <c r="AQ171">
        <f>(Table2[[#This Row],[Sharpe Ratio]]-AVERAGE(Table2[Sharpe Ratio]))/_xlfn.STDEV.P(Table2[Sharpe Ratio])</f>
        <v>-0.68312646593607884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2.6862511771229634</v>
      </c>
      <c r="AS171">
        <f>_xlfn.RANK.AVG(Table2[[#This Row],[1Y Return vs Nifty Z-Score]],Table2[1Y Return vs Nifty Z-Score])</f>
        <v>67</v>
      </c>
      <c r="AT171">
        <f>_xlfn.RANK.AVG(Table2[[#This Row],[6M Return vs Nifty Z-Score]],Table2[6M Return vs Nifty Z-Score])</f>
        <v>60</v>
      </c>
      <c r="AU171">
        <f>_xlfn.RANK.AVG(Table2[[#This Row],[Sharpe Ratio Z-Score]],Table2[Sharpe Ratio Z-Score])</f>
        <v>539</v>
      </c>
      <c r="AV171">
        <f>(Table2[[#This Row],[Rank 1Y]]+Table2[[#This Row],[Rank 6M]]+Table2[[#This Row],[Rank Sharpe]])/3</f>
        <v>222</v>
      </c>
    </row>
    <row r="172" spans="1:48" x14ac:dyDescent="0.3">
      <c r="A172" t="s">
        <v>1160</v>
      </c>
      <c r="B172" t="s">
        <v>1161</v>
      </c>
      <c r="C172" t="s">
        <v>3119</v>
      </c>
      <c r="D172" t="s">
        <v>266</v>
      </c>
      <c r="E172">
        <v>10133.284206899199</v>
      </c>
      <c r="F172">
        <v>1561.95</v>
      </c>
      <c r="G172">
        <v>155.420445727355</v>
      </c>
      <c r="H172">
        <f>(Table2[[#This Row],[1Y Return vs Nifty]]-AVERAGE(Table2[1Y Return vs Nifty]))/_xlfn.STDEV.P(Table2[1Y Return vs Nifty])</f>
        <v>2.8385760454698437</v>
      </c>
      <c r="I172">
        <v>18.115950194809901</v>
      </c>
      <c r="J172">
        <f>(Table2[[#This Row],[1M Return vs Nifty]]-AVERAGE(Table2[1M Return vs Nifty]))/_xlfn.STDEV.P(Table2[1M Return vs Nifty])</f>
        <v>2.1798054027521307</v>
      </c>
      <c r="K172">
        <v>28.466420856705799</v>
      </c>
      <c r="L172">
        <f>(Table2[[#This Row],[6M Return vs Nifty]]-AVERAGE(Table2[6M Return vs Nifty]))/_xlfn.STDEV.P(Table2[6M Return vs Nifty])</f>
        <v>0.88364724212565993</v>
      </c>
      <c r="M172">
        <v>-2.1926864919687898</v>
      </c>
      <c r="N172">
        <f>(Table2[[#This Row],[1W Return vs Nifty]]-AVERAGE(Table2[1W Return vs Nifty]))/_xlfn.STDEV.P(Table2[1W Return vs Nifty])</f>
        <v>0.2188845837305595</v>
      </c>
      <c r="O172">
        <v>1538.98</v>
      </c>
      <c r="P172">
        <v>1447.845455053</v>
      </c>
      <c r="Q172">
        <v>1178.50786670463</v>
      </c>
      <c r="R172">
        <v>50.065018366636899</v>
      </c>
      <c r="S172" s="1">
        <f>(Table2[[#This Row],[Close Price]]-Table2[[#This Row],[20D EMA]])/Table2[[#This Row],[20D EMA]]</f>
        <v>1.4925470116570734E-2</v>
      </c>
      <c r="T172" s="1">
        <f>(Table2[[#This Row],[Close Price]]-Table2[[#This Row],[50D EMA]])/Table2[[#This Row],[50D EMA]]</f>
        <v>7.8809892691774269E-2</v>
      </c>
      <c r="U172" s="1">
        <f>(Table2[[#This Row],[Close Price]]-Table2[[#This Row],[200D EMA]])/Table2[[#This Row],[200D EMA]]</f>
        <v>0.32536238758215458</v>
      </c>
      <c r="V172">
        <v>1.2429534292939901</v>
      </c>
      <c r="W172">
        <v>1516.6</v>
      </c>
      <c r="X172">
        <v>1597.9</v>
      </c>
      <c r="Y172">
        <v>1505.05</v>
      </c>
      <c r="Z172">
        <v>1700</v>
      </c>
      <c r="AA172">
        <v>1505.05</v>
      </c>
      <c r="AB172">
        <v>1734.85</v>
      </c>
      <c r="AC172" s="1">
        <f>(Table2[[#This Row],[Close Price]]/Table2[[#This Row],[Day Low]])-1</f>
        <v>2.9902413292892005E-2</v>
      </c>
      <c r="AD172" s="1">
        <f>(Table2[[#This Row],[Day High]]/Table2[[#This Row],[Close Price]])-1</f>
        <v>2.3016101667787003E-2</v>
      </c>
      <c r="AE172" s="1">
        <f>(Table2[[#This Row],[Close Price]]/Table2[[#This Row],[Current Week Low]])-1</f>
        <v>3.7806052955051461E-2</v>
      </c>
      <c r="AF172" s="1">
        <f>(Table2[[#This Row],[Current Week High]]/Table2[[#This Row],[Close Price]])-1</f>
        <v>8.8383110855021041E-2</v>
      </c>
      <c r="AG172" s="1">
        <f>(Table2[[#This Row],[Close Price]]/Table2[[#This Row],[Current Month Low]])-1</f>
        <v>3.7806052955051461E-2</v>
      </c>
      <c r="AH172" s="1">
        <f>(Table2[[#This Row],[Current Month High]]/Table2[[#This Row],[Close Price]])-1</f>
        <v>0.1106949646275488</v>
      </c>
      <c r="AI172">
        <v>11.069496462754801</v>
      </c>
      <c r="AJ172">
        <v>183.99090909090901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0.38</v>
      </c>
      <c r="AM172" t="s">
        <v>3160</v>
      </c>
      <c r="AN172">
        <v>0.28999999999999998</v>
      </c>
      <c r="AO172" t="s">
        <v>3160</v>
      </c>
      <c r="AQ172">
        <f>(Table2[[#This Row],[Sharpe Ratio]]-AVERAGE(Table2[Sharpe Ratio]))/_xlfn.STDEV.P(Table2[Sharpe Ratio])</f>
        <v>-0.68312646593607884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5.437786808142115</v>
      </c>
      <c r="AS172">
        <f>_xlfn.RANK.AVG(Table2[[#This Row],[1Y Return vs Nifty Z-Score]],Table2[1Y Return vs Nifty Z-Score])</f>
        <v>16</v>
      </c>
      <c r="AT172">
        <f>_xlfn.RANK.AVG(Table2[[#This Row],[6M Return vs Nifty Z-Score]],Table2[6M Return vs Nifty Z-Score])</f>
        <v>112</v>
      </c>
      <c r="AU172">
        <f>_xlfn.RANK.AVG(Table2[[#This Row],[Sharpe Ratio Z-Score]],Table2[Sharpe Ratio Z-Score])</f>
        <v>539</v>
      </c>
      <c r="AV172">
        <f>(Table2[[#This Row],[Rank 1Y]]+Table2[[#This Row],[Rank 6M]]+Table2[[#This Row],[Rank Sharpe]])/3</f>
        <v>222.33333333333334</v>
      </c>
    </row>
    <row r="173" spans="1:48" x14ac:dyDescent="0.3">
      <c r="A173" t="s">
        <v>482</v>
      </c>
      <c r="B173" t="s">
        <v>483</v>
      </c>
      <c r="C173" t="s">
        <v>3109</v>
      </c>
      <c r="D173" t="s">
        <v>203</v>
      </c>
      <c r="E173">
        <v>43086.178727025203</v>
      </c>
      <c r="F173">
        <v>679.95</v>
      </c>
      <c r="G173">
        <v>46.858007182616099</v>
      </c>
      <c r="H173">
        <f>(Table2[[#This Row],[1Y Return vs Nifty]]-AVERAGE(Table2[1Y Return vs Nifty]))/_xlfn.STDEV.P(Table2[1Y Return vs Nifty])</f>
        <v>0.65441977306419252</v>
      </c>
      <c r="I173">
        <v>3.2212822337607001</v>
      </c>
      <c r="J173">
        <f>(Table2[[#This Row],[1M Return vs Nifty]]-AVERAGE(Table2[1M Return vs Nifty]))/_xlfn.STDEV.P(Table2[1M Return vs Nifty])</f>
        <v>0.59910654512667405</v>
      </c>
      <c r="K173">
        <v>15.0372716869133</v>
      </c>
      <c r="L173">
        <f>(Table2[[#This Row],[6M Return vs Nifty]]-AVERAGE(Table2[6M Return vs Nifty]))/_xlfn.STDEV.P(Table2[6M Return vs Nifty])</f>
        <v>0.4139644338263706</v>
      </c>
      <c r="M173">
        <v>-3.0692736636140601</v>
      </c>
      <c r="N173">
        <f>(Table2[[#This Row],[1W Return vs Nifty]]-AVERAGE(Table2[1W Return vs Nifty]))/_xlfn.STDEV.P(Table2[1W Return vs Nifty])</f>
        <v>3.6092733708170219E-2</v>
      </c>
      <c r="O173">
        <v>693.31</v>
      </c>
      <c r="P173">
        <v>684.07691322186702</v>
      </c>
      <c r="Q173">
        <v>606.91583713787099</v>
      </c>
      <c r="R173">
        <v>41.470548099119704</v>
      </c>
      <c r="S173" s="1">
        <f>(Table2[[#This Row],[Close Price]]-Table2[[#This Row],[20D EMA]])/Table2[[#This Row],[20D EMA]]</f>
        <v>-1.9269879274783144E-2</v>
      </c>
      <c r="T173" s="1">
        <f>(Table2[[#This Row],[Close Price]]-Table2[[#This Row],[50D EMA]])/Table2[[#This Row],[50D EMA]]</f>
        <v>-6.03282049445292E-3</v>
      </c>
      <c r="U173" s="1">
        <f>(Table2[[#This Row],[Close Price]]-Table2[[#This Row],[200D EMA]])/Table2[[#This Row],[200D EMA]]</f>
        <v>0.12033655804163523</v>
      </c>
      <c r="V173">
        <v>0.77836871258321305</v>
      </c>
      <c r="W173">
        <v>665.25</v>
      </c>
      <c r="X173">
        <v>687.85</v>
      </c>
      <c r="Y173">
        <v>661.15</v>
      </c>
      <c r="Z173">
        <v>718</v>
      </c>
      <c r="AA173">
        <v>661.15</v>
      </c>
      <c r="AB173">
        <v>745</v>
      </c>
      <c r="AC173" s="1">
        <f>(Table2[[#This Row],[Close Price]]/Table2[[#This Row],[Day Low]])-1</f>
        <v>2.2096956031567139E-2</v>
      </c>
      <c r="AD173" s="1">
        <f>(Table2[[#This Row],[Day High]]/Table2[[#This Row],[Close Price]])-1</f>
        <v>1.1618501360394218E-2</v>
      </c>
      <c r="AE173" s="1">
        <f>(Table2[[#This Row],[Close Price]]/Table2[[#This Row],[Current Week Low]])-1</f>
        <v>2.843530212508516E-2</v>
      </c>
      <c r="AF173" s="1">
        <f>(Table2[[#This Row],[Current Week High]]/Table2[[#This Row],[Close Price]])-1</f>
        <v>5.5959997058607103E-2</v>
      </c>
      <c r="AG173" s="1">
        <f>(Table2[[#This Row],[Close Price]]/Table2[[#This Row],[Current Month Low]])-1</f>
        <v>2.843530212508516E-2</v>
      </c>
      <c r="AH173" s="1">
        <f>(Table2[[#This Row],[Current Month High]]/Table2[[#This Row],[Close Price]])-1</f>
        <v>9.5668799176410024E-2</v>
      </c>
      <c r="AI173">
        <v>10.096330612545</v>
      </c>
      <c r="AJ173">
        <v>69.860104921309002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-0.01</v>
      </c>
      <c r="AM173" t="s">
        <v>3161</v>
      </c>
      <c r="AN173">
        <v>1.38</v>
      </c>
      <c r="AO173" t="s">
        <v>3160</v>
      </c>
      <c r="AP173">
        <v>6.2969351311295996E-2</v>
      </c>
      <c r="AQ173">
        <f>(Table2[[#This Row],[Sharpe Ratio]]-AVERAGE(Table2[Sharpe Ratio]))/_xlfn.STDEV.P(Table2[Sharpe Ratio])</f>
        <v>6.2172719141448507E-2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1.7657562048668558</v>
      </c>
      <c r="AS173">
        <f>_xlfn.RANK.AVG(Table2[[#This Row],[1Y Return vs Nifty Z-Score]],Table2[1Y Return vs Nifty Z-Score])</f>
        <v>142</v>
      </c>
      <c r="AT173">
        <f>_xlfn.RANK.AVG(Table2[[#This Row],[6M Return vs Nifty Z-Score]],Table2[6M Return vs Nifty Z-Score])</f>
        <v>194</v>
      </c>
      <c r="AU173">
        <f>_xlfn.RANK.AVG(Table2[[#This Row],[Sharpe Ratio Z-Score]],Table2[Sharpe Ratio Z-Score])</f>
        <v>332</v>
      </c>
      <c r="AV173">
        <f>(Table2[[#This Row],[Rank 1Y]]+Table2[[#This Row],[Rank 6M]]+Table2[[#This Row],[Rank Sharpe]])/3</f>
        <v>222.66666666666666</v>
      </c>
    </row>
    <row r="174" spans="1:48" x14ac:dyDescent="0.3">
      <c r="A174" t="s">
        <v>264</v>
      </c>
      <c r="B174" t="s">
        <v>265</v>
      </c>
      <c r="C174" t="s">
        <v>3119</v>
      </c>
      <c r="D174" t="s">
        <v>266</v>
      </c>
      <c r="E174">
        <v>92351.2598537718</v>
      </c>
      <c r="F174">
        <v>3329.8</v>
      </c>
      <c r="G174">
        <v>61.249123767930001</v>
      </c>
      <c r="H174">
        <f>(Table2[[#This Row],[1Y Return vs Nifty]]-AVERAGE(Table2[1Y Return vs Nifty]))/_xlfn.STDEV.P(Table2[1Y Return vs Nifty])</f>
        <v>0.94395313265044523</v>
      </c>
      <c r="I174">
        <v>-3.2966989107538698</v>
      </c>
      <c r="J174">
        <f>(Table2[[#This Row],[1M Return vs Nifty]]-AVERAGE(Table2[1M Return vs Nifty]))/_xlfn.STDEV.P(Table2[1M Return vs Nifty])</f>
        <v>-9.2615175431418326E-2</v>
      </c>
      <c r="K174">
        <v>-15.512906827483</v>
      </c>
      <c r="L174">
        <f>(Table2[[#This Row],[6M Return vs Nifty]]-AVERAGE(Table2[6M Return vs Nifty]))/_xlfn.STDEV.P(Table2[6M Return vs Nifty])</f>
        <v>-0.65452422895225437</v>
      </c>
      <c r="M174">
        <v>-4.6620039582781896</v>
      </c>
      <c r="N174">
        <f>(Table2[[#This Row],[1W Return vs Nifty]]-AVERAGE(Table2[1W Return vs Nifty]))/_xlfn.STDEV.P(Table2[1W Return vs Nifty])</f>
        <v>-0.29603409470744879</v>
      </c>
      <c r="O174">
        <v>3518.91</v>
      </c>
      <c r="P174">
        <v>3607.1993324977302</v>
      </c>
      <c r="Q174">
        <v>3334.1970768507299</v>
      </c>
      <c r="R174">
        <v>31.479974673960001</v>
      </c>
      <c r="S174" s="1">
        <f>(Table2[[#This Row],[Close Price]]-Table2[[#This Row],[20D EMA]])/Table2[[#This Row],[20D EMA]]</f>
        <v>-5.3741073230062629E-2</v>
      </c>
      <c r="T174" s="1">
        <f>(Table2[[#This Row],[Close Price]]-Table2[[#This Row],[50D EMA]])/Table2[[#This Row],[50D EMA]]</f>
        <v>-7.6901581234672334E-2</v>
      </c>
      <c r="U174" s="1">
        <f>(Table2[[#This Row],[Close Price]]-Table2[[#This Row],[200D EMA]])/Table2[[#This Row],[200D EMA]]</f>
        <v>-1.3187813285718902E-3</v>
      </c>
      <c r="V174">
        <v>1.4474427656229301</v>
      </c>
      <c r="W174">
        <v>3273.05</v>
      </c>
      <c r="X174">
        <v>3379</v>
      </c>
      <c r="Y174">
        <v>3273.05</v>
      </c>
      <c r="Z174">
        <v>3645</v>
      </c>
      <c r="AA174">
        <v>3273.05</v>
      </c>
      <c r="AB174">
        <v>3691.95</v>
      </c>
      <c r="AC174" s="1">
        <f>(Table2[[#This Row],[Close Price]]/Table2[[#This Row],[Day Low]])-1</f>
        <v>1.7338568002321919E-2</v>
      </c>
      <c r="AD174" s="1">
        <f>(Table2[[#This Row],[Day High]]/Table2[[#This Row],[Close Price]])-1</f>
        <v>1.4775662201933937E-2</v>
      </c>
      <c r="AE174" s="1">
        <f>(Table2[[#This Row],[Close Price]]/Table2[[#This Row],[Current Week Low]])-1</f>
        <v>1.7338568002321919E-2</v>
      </c>
      <c r="AF174" s="1">
        <f>(Table2[[#This Row],[Current Week High]]/Table2[[#This Row],[Close Price]])-1</f>
        <v>9.4660339960357831E-2</v>
      </c>
      <c r="AG174" s="1">
        <f>(Table2[[#This Row],[Close Price]]/Table2[[#This Row],[Current Month Low]])-1</f>
        <v>1.7338568002321919E-2</v>
      </c>
      <c r="AH174" s="1">
        <f>(Table2[[#This Row],[Current Month High]]/Table2[[#This Row],[Close Price]])-1</f>
        <v>0.1087602859030572</v>
      </c>
      <c r="AI174">
        <v>25.289807195627301</v>
      </c>
      <c r="AJ174">
        <v>87.067415730337004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0.01</v>
      </c>
      <c r="AM174" t="s">
        <v>3160</v>
      </c>
      <c r="AN174">
        <v>-4.16</v>
      </c>
      <c r="AO174" t="s">
        <v>3161</v>
      </c>
      <c r="AP174">
        <v>0.20423117937489399</v>
      </c>
      <c r="AQ174">
        <f>(Table2[[#This Row],[Sharpe Ratio]]-AVERAGE(Table2[Sharpe Ratio]))/_xlfn.STDEV.P(Table2[Sharpe Ratio])</f>
        <v>1.7341341280796871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102</v>
      </c>
      <c r="AT174">
        <f>_xlfn.RANK.AVG(Table2[[#This Row],[6M Return vs Nifty Z-Score]],Table2[6M Return vs Nifty Z-Score])</f>
        <v>544</v>
      </c>
      <c r="AU174">
        <f>_xlfn.RANK.AVG(Table2[[#This Row],[Sharpe Ratio Z-Score]],Table2[Sharpe Ratio Z-Score])</f>
        <v>24</v>
      </c>
      <c r="AV174">
        <f>(Table2[[#This Row],[Rank 1Y]]+Table2[[#This Row],[Rank 6M]]+Table2[[#This Row],[Rank Sharpe]])/3</f>
        <v>223.33333333333334</v>
      </c>
    </row>
    <row r="175" spans="1:48" x14ac:dyDescent="0.3">
      <c r="A175" t="s">
        <v>1642</v>
      </c>
      <c r="B175" t="s">
        <v>1643</v>
      </c>
      <c r="C175" t="s">
        <v>3107</v>
      </c>
      <c r="D175" t="s">
        <v>280</v>
      </c>
      <c r="E175">
        <v>5364.4427398446296</v>
      </c>
      <c r="F175">
        <v>1088.8499999999999</v>
      </c>
      <c r="G175">
        <v>52.408111603698501</v>
      </c>
      <c r="H175">
        <f>(Table2[[#This Row],[1Y Return vs Nifty]]-AVERAGE(Table2[1Y Return vs Nifty]))/_xlfn.STDEV.P(Table2[1Y Return vs Nifty])</f>
        <v>0.76608173963670856</v>
      </c>
      <c r="I175">
        <v>-8.5884081923533504</v>
      </c>
      <c r="J175">
        <f>(Table2[[#This Row],[1M Return vs Nifty]]-AVERAGE(Table2[1M Return vs Nifty]))/_xlfn.STDEV.P(Table2[1M Return vs Nifty])</f>
        <v>-0.65419861174463101</v>
      </c>
      <c r="K175">
        <v>9.9109559044612094</v>
      </c>
      <c r="L175">
        <f>(Table2[[#This Row],[6M Return vs Nifty]]-AVERAGE(Table2[6M Return vs Nifty]))/_xlfn.STDEV.P(Table2[6M Return vs Nifty])</f>
        <v>0.23467218213651389</v>
      </c>
      <c r="M175">
        <v>-7.4801285984954298</v>
      </c>
      <c r="N175">
        <f>(Table2[[#This Row],[1W Return vs Nifty]]-AVERAGE(Table2[1W Return vs Nifty]))/_xlfn.STDEV.P(Table2[1W Return vs Nifty])</f>
        <v>-0.88368838995813037</v>
      </c>
      <c r="O175">
        <v>1187.1199999999999</v>
      </c>
      <c r="P175">
        <v>1239.0381252108</v>
      </c>
      <c r="Q175">
        <v>1110.6798416941999</v>
      </c>
      <c r="R175">
        <v>28.303776199873901</v>
      </c>
      <c r="S175" s="1">
        <f>(Table2[[#This Row],[Close Price]]-Table2[[#This Row],[20D EMA]])/Table2[[#This Row],[20D EMA]]</f>
        <v>-8.2780173866163487E-2</v>
      </c>
      <c r="T175" s="1">
        <f>(Table2[[#This Row],[Close Price]]-Table2[[#This Row],[50D EMA]])/Table2[[#This Row],[50D EMA]]</f>
        <v>-0.12121348177663886</v>
      </c>
      <c r="U175" s="1">
        <f>(Table2[[#This Row],[Close Price]]-Table2[[#This Row],[200D EMA]])/Table2[[#This Row],[200D EMA]]</f>
        <v>-1.9654486265728372E-2</v>
      </c>
      <c r="V175">
        <v>0.57812770573334604</v>
      </c>
      <c r="W175">
        <v>1067</v>
      </c>
      <c r="X175">
        <v>1115.9000000000001</v>
      </c>
      <c r="Y175">
        <v>1067</v>
      </c>
      <c r="Z175">
        <v>1207.3</v>
      </c>
      <c r="AA175">
        <v>1067</v>
      </c>
      <c r="AB175">
        <v>1280</v>
      </c>
      <c r="AC175" s="1">
        <f>(Table2[[#This Row],[Close Price]]/Table2[[#This Row],[Day Low]])-1</f>
        <v>2.0477975632614775E-2</v>
      </c>
      <c r="AD175" s="1">
        <f>(Table2[[#This Row],[Day High]]/Table2[[#This Row],[Close Price]])-1</f>
        <v>2.4842723974836112E-2</v>
      </c>
      <c r="AE175" s="1">
        <f>(Table2[[#This Row],[Close Price]]/Table2[[#This Row],[Current Week Low]])-1</f>
        <v>2.0477975632614775E-2</v>
      </c>
      <c r="AF175" s="1">
        <f>(Table2[[#This Row],[Current Week High]]/Table2[[#This Row],[Close Price]])-1</f>
        <v>0.10878449740551965</v>
      </c>
      <c r="AG175" s="1">
        <f>(Table2[[#This Row],[Close Price]]/Table2[[#This Row],[Current Month Low]])-1</f>
        <v>2.0477975632614775E-2</v>
      </c>
      <c r="AH175" s="1">
        <f>(Table2[[#This Row],[Current Month High]]/Table2[[#This Row],[Close Price]])-1</f>
        <v>0.17555218808835016</v>
      </c>
      <c r="AI175">
        <v>39.004454240712597</v>
      </c>
      <c r="AJ175">
        <v>78.499999999999901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-0.12</v>
      </c>
      <c r="AM175" t="s">
        <v>3161</v>
      </c>
      <c r="AN175">
        <v>-1.39</v>
      </c>
      <c r="AO175" t="s">
        <v>3161</v>
      </c>
      <c r="AP175">
        <v>6.7541394518537995E-2</v>
      </c>
      <c r="AQ175">
        <f>(Table2[[#This Row],[Sharpe Ratio]]-AVERAGE(Table2[Sharpe Ratio]))/_xlfn.STDEV.P(Table2[Sharpe Ratio])</f>
        <v>0.11628698275599891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124</v>
      </c>
      <c r="AT175">
        <f>_xlfn.RANK.AVG(Table2[[#This Row],[6M Return vs Nifty Z-Score]],Table2[6M Return vs Nifty Z-Score])</f>
        <v>234</v>
      </c>
      <c r="AU175">
        <f>_xlfn.RANK.AVG(Table2[[#This Row],[Sharpe Ratio Z-Score]],Table2[Sharpe Ratio Z-Score])</f>
        <v>312</v>
      </c>
      <c r="AV175">
        <f>(Table2[[#This Row],[Rank 1Y]]+Table2[[#This Row],[Rank 6M]]+Table2[[#This Row],[Rank Sharpe]])/3</f>
        <v>223.33333333333334</v>
      </c>
    </row>
    <row r="176" spans="1:48" x14ac:dyDescent="0.3">
      <c r="A176" t="s">
        <v>473</v>
      </c>
      <c r="B176" t="s">
        <v>474</v>
      </c>
      <c r="C176" t="s">
        <v>3123</v>
      </c>
      <c r="D176" t="s">
        <v>475</v>
      </c>
      <c r="E176">
        <v>45105.3732045051</v>
      </c>
      <c r="F176">
        <v>4103.8999999999996</v>
      </c>
      <c r="G176">
        <v>25.075175932974499</v>
      </c>
      <c r="H176">
        <f>(Table2[[#This Row],[1Y Return vs Nifty]]-AVERAGE(Table2[1Y Return vs Nifty]))/_xlfn.STDEV.P(Table2[1Y Return vs Nifty])</f>
        <v>0.21617328429310742</v>
      </c>
      <c r="I176">
        <v>-4.2000056754855004</v>
      </c>
      <c r="J176">
        <f>(Table2[[#This Row],[1M Return vs Nifty]]-AVERAGE(Table2[1M Return vs Nifty]))/_xlfn.STDEV.P(Table2[1M Return vs Nifty])</f>
        <v>-0.18847874048910193</v>
      </c>
      <c r="K176">
        <v>21.843790129078201</v>
      </c>
      <c r="L176">
        <f>(Table2[[#This Row],[6M Return vs Nifty]]-AVERAGE(Table2[6M Return vs Nifty]))/_xlfn.STDEV.P(Table2[6M Return vs Nifty])</f>
        <v>0.65202156285491886</v>
      </c>
      <c r="M176">
        <v>-1.9031982878020099</v>
      </c>
      <c r="N176">
        <f>(Table2[[#This Row],[1W Return vs Nifty]]-AVERAGE(Table2[1W Return vs Nifty]))/_xlfn.STDEV.P(Table2[1W Return vs Nifty])</f>
        <v>0.2792506101920082</v>
      </c>
      <c r="O176">
        <v>4247.25</v>
      </c>
      <c r="P176">
        <v>4154.9147411375698</v>
      </c>
      <c r="Q176">
        <v>3666.3732437246799</v>
      </c>
      <c r="R176">
        <v>38.3650687523523</v>
      </c>
      <c r="S176" s="1">
        <f>(Table2[[#This Row],[Close Price]]-Table2[[#This Row],[20D EMA]])/Table2[[#This Row],[20D EMA]]</f>
        <v>-3.3751250809347308E-2</v>
      </c>
      <c r="T176" s="1">
        <f>(Table2[[#This Row],[Close Price]]-Table2[[#This Row],[50D EMA]])/Table2[[#This Row],[50D EMA]]</f>
        <v>-1.2278167980795403E-2</v>
      </c>
      <c r="U176" s="1">
        <f>(Table2[[#This Row],[Close Price]]-Table2[[#This Row],[200D EMA]])/Table2[[#This Row],[200D EMA]]</f>
        <v>0.11933502870287012</v>
      </c>
      <c r="V176">
        <v>0.30358711242123299</v>
      </c>
      <c r="W176">
        <v>3985.55</v>
      </c>
      <c r="X176">
        <v>4149</v>
      </c>
      <c r="Y176">
        <v>3965</v>
      </c>
      <c r="Z176">
        <v>4269</v>
      </c>
      <c r="AA176">
        <v>3965</v>
      </c>
      <c r="AB176">
        <v>4473.95</v>
      </c>
      <c r="AC176" s="1">
        <f>(Table2[[#This Row],[Close Price]]/Table2[[#This Row],[Day Low]])-1</f>
        <v>2.9694772365169042E-2</v>
      </c>
      <c r="AD176" s="1">
        <f>(Table2[[#This Row],[Day High]]/Table2[[#This Row],[Close Price]])-1</f>
        <v>1.0989546528911598E-2</v>
      </c>
      <c r="AE176" s="1">
        <f>(Table2[[#This Row],[Close Price]]/Table2[[#This Row],[Current Week Low]])-1</f>
        <v>3.5031525851197953E-2</v>
      </c>
      <c r="AF176" s="1">
        <f>(Table2[[#This Row],[Current Week High]]/Table2[[#This Row],[Close Price]])-1</f>
        <v>4.0230025098077604E-2</v>
      </c>
      <c r="AG176" s="1">
        <f>(Table2[[#This Row],[Close Price]]/Table2[[#This Row],[Current Month Low]])-1</f>
        <v>3.5031525851197953E-2</v>
      </c>
      <c r="AH176" s="1">
        <f>(Table2[[#This Row],[Current Month High]]/Table2[[#This Row],[Close Price]])-1</f>
        <v>9.0170325787665373E-2</v>
      </c>
      <c r="AI176">
        <v>18.934428226808599</v>
      </c>
      <c r="AJ176">
        <v>65.7471728594507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0.41</v>
      </c>
      <c r="AM176" t="s">
        <v>3160</v>
      </c>
      <c r="AN176">
        <v>-1</v>
      </c>
      <c r="AO176" t="s">
        <v>3161</v>
      </c>
      <c r="AP176">
        <v>7.4866609287927002E-2</v>
      </c>
      <c r="AQ176">
        <f>(Table2[[#This Row],[Sharpe Ratio]]-AVERAGE(Table2[Sharpe Ratio]))/_xlfn.STDEV.P(Table2[Sharpe Ratio])</f>
        <v>0.20298752015162752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1.16195423700256</v>
      </c>
      <c r="AS176">
        <f>_xlfn.RANK.AVG(Table2[[#This Row],[1Y Return vs Nifty Z-Score]],Table2[1Y Return vs Nifty Z-Score])</f>
        <v>237</v>
      </c>
      <c r="AT176">
        <f>_xlfn.RANK.AVG(Table2[[#This Row],[6M Return vs Nifty Z-Score]],Table2[6M Return vs Nifty Z-Score])</f>
        <v>146</v>
      </c>
      <c r="AU176">
        <f>_xlfn.RANK.AVG(Table2[[#This Row],[Sharpe Ratio Z-Score]],Table2[Sharpe Ratio Z-Score])</f>
        <v>289</v>
      </c>
      <c r="AV176">
        <f>(Table2[[#This Row],[Rank 1Y]]+Table2[[#This Row],[Rank 6M]]+Table2[[#This Row],[Rank Sharpe]])/3</f>
        <v>224</v>
      </c>
    </row>
    <row r="177" spans="1:48" x14ac:dyDescent="0.3">
      <c r="A177" t="s">
        <v>1029</v>
      </c>
      <c r="B177" t="s">
        <v>1030</v>
      </c>
      <c r="C177" t="s">
        <v>3113</v>
      </c>
      <c r="D177" t="s">
        <v>51</v>
      </c>
      <c r="E177">
        <v>12946.9637637135</v>
      </c>
      <c r="F177">
        <v>533.9</v>
      </c>
      <c r="G177">
        <v>24.7438623210309</v>
      </c>
      <c r="H177">
        <f>(Table2[[#This Row],[1Y Return vs Nifty]]-AVERAGE(Table2[1Y Return vs Nifty]))/_xlfn.STDEV.P(Table2[1Y Return vs Nifty])</f>
        <v>0.20950762061273817</v>
      </c>
      <c r="I177">
        <v>-5.5564500024260601</v>
      </c>
      <c r="J177">
        <f>(Table2[[#This Row],[1M Return vs Nifty]]-AVERAGE(Table2[1M Return vs Nifty]))/_xlfn.STDEV.P(Table2[1M Return vs Nifty])</f>
        <v>-0.33243159688271556</v>
      </c>
      <c r="K177">
        <v>28.633421925915101</v>
      </c>
      <c r="L177">
        <f>(Table2[[#This Row],[6M Return vs Nifty]]-AVERAGE(Table2[6M Return vs Nifty]))/_xlfn.STDEV.P(Table2[6M Return vs Nifty])</f>
        <v>0.88948808358057851</v>
      </c>
      <c r="M177">
        <v>-3.9304837370044399</v>
      </c>
      <c r="N177">
        <f>(Table2[[#This Row],[1W Return vs Nifty]]-AVERAGE(Table2[1W Return vs Nifty]))/_xlfn.STDEV.P(Table2[1W Return vs Nifty])</f>
        <v>-0.1434925804112217</v>
      </c>
      <c r="O177">
        <v>563.01</v>
      </c>
      <c r="P177">
        <v>574.85063627484305</v>
      </c>
      <c r="Q177">
        <v>520.01936073263198</v>
      </c>
      <c r="R177">
        <v>33.672833343231602</v>
      </c>
      <c r="S177" s="1">
        <f>(Table2[[#This Row],[Close Price]]-Table2[[#This Row],[20D EMA]])/Table2[[#This Row],[20D EMA]]</f>
        <v>-5.1704232606880896E-2</v>
      </c>
      <c r="T177" s="1">
        <f>(Table2[[#This Row],[Close Price]]-Table2[[#This Row],[50D EMA]])/Table2[[#This Row],[50D EMA]]</f>
        <v>-7.1237002606819907E-2</v>
      </c>
      <c r="U177" s="1">
        <f>(Table2[[#This Row],[Close Price]]-Table2[[#This Row],[200D EMA]])/Table2[[#This Row],[200D EMA]]</f>
        <v>2.6692543231106213E-2</v>
      </c>
      <c r="V177">
        <v>0.62005713548077901</v>
      </c>
      <c r="W177">
        <v>526.79999999999995</v>
      </c>
      <c r="X177">
        <v>545.4</v>
      </c>
      <c r="Y177">
        <v>526.79999999999995</v>
      </c>
      <c r="Z177">
        <v>589.70000000000005</v>
      </c>
      <c r="AA177">
        <v>526.79999999999995</v>
      </c>
      <c r="AB177">
        <v>592.1</v>
      </c>
      <c r="AC177" s="1">
        <f>(Table2[[#This Row],[Close Price]]/Table2[[#This Row],[Day Low]])-1</f>
        <v>1.3477600607441298E-2</v>
      </c>
      <c r="AD177" s="1">
        <f>(Table2[[#This Row],[Day High]]/Table2[[#This Row],[Close Price]])-1</f>
        <v>2.1539614159955089E-2</v>
      </c>
      <c r="AE177" s="1">
        <f>(Table2[[#This Row],[Close Price]]/Table2[[#This Row],[Current Week Low]])-1</f>
        <v>1.3477600607441298E-2</v>
      </c>
      <c r="AF177" s="1">
        <f>(Table2[[#This Row],[Current Week High]]/Table2[[#This Row],[Close Price]])-1</f>
        <v>0.1045139539239559</v>
      </c>
      <c r="AG177" s="1">
        <f>(Table2[[#This Row],[Close Price]]/Table2[[#This Row],[Current Month Low]])-1</f>
        <v>1.3477600607441298E-2</v>
      </c>
      <c r="AH177" s="1">
        <f>(Table2[[#This Row],[Current Month High]]/Table2[[#This Row],[Close Price]])-1</f>
        <v>0.10900917774864216</v>
      </c>
      <c r="AI177">
        <v>35.044015733283302</v>
      </c>
      <c r="AJ177">
        <v>48.264371008053203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-0.2</v>
      </c>
      <c r="AM177" t="s">
        <v>3161</v>
      </c>
      <c r="AN177">
        <v>-4.09</v>
      </c>
      <c r="AO177" t="s">
        <v>3161</v>
      </c>
      <c r="AP177">
        <v>6.4967003917555999E-2</v>
      </c>
      <c r="AQ177">
        <f>(Table2[[#This Row],[Sharpe Ratio]]-AVERAGE(Table2[Sharpe Ratio]))/_xlfn.STDEV.P(Table2[Sharpe Ratio])</f>
        <v>8.5816743234269299E-2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240</v>
      </c>
      <c r="AT177">
        <f>_xlfn.RANK.AVG(Table2[[#This Row],[6M Return vs Nifty Z-Score]],Table2[6M Return vs Nifty Z-Score])</f>
        <v>108</v>
      </c>
      <c r="AU177">
        <f>_xlfn.RANK.AVG(Table2[[#This Row],[Sharpe Ratio Z-Score]],Table2[Sharpe Ratio Z-Score])</f>
        <v>326</v>
      </c>
      <c r="AV177">
        <f>(Table2[[#This Row],[Rank 1Y]]+Table2[[#This Row],[Rank 6M]]+Table2[[#This Row],[Rank Sharpe]])/3</f>
        <v>224.66666666666666</v>
      </c>
    </row>
    <row r="178" spans="1:48" x14ac:dyDescent="0.3">
      <c r="A178" t="s">
        <v>760</v>
      </c>
      <c r="B178" t="s">
        <v>761</v>
      </c>
      <c r="C178" t="s">
        <v>3113</v>
      </c>
      <c r="D178" t="s">
        <v>253</v>
      </c>
      <c r="E178">
        <v>21446.267849493299</v>
      </c>
      <c r="F178">
        <v>430.4</v>
      </c>
      <c r="G178">
        <v>6.8360226312197803</v>
      </c>
      <c r="H178">
        <f>(Table2[[#This Row],[1Y Return vs Nifty]]-AVERAGE(Table2[1Y Return vs Nifty]))/_xlfn.STDEV.P(Table2[1Y Return vs Nifty])</f>
        <v>-0.15077832089747423</v>
      </c>
      <c r="I178">
        <v>9.6114641884714906</v>
      </c>
      <c r="J178">
        <f>(Table2[[#This Row],[1M Return vs Nifty]]-AVERAGE(Table2[1M Return vs Nifty]))/_xlfn.STDEV.P(Table2[1M Return vs Nifty])</f>
        <v>1.277265557616579</v>
      </c>
      <c r="K178">
        <v>16.983209950269799</v>
      </c>
      <c r="L178">
        <f>(Table2[[#This Row],[6M Return vs Nifty]]-AVERAGE(Table2[6M Return vs Nifty]))/_xlfn.STDEV.P(Table2[6M Return vs Nifty])</f>
        <v>0.4820233805812561</v>
      </c>
      <c r="M178">
        <v>1.3460527229900201</v>
      </c>
      <c r="N178">
        <f>(Table2[[#This Row],[1W Return vs Nifty]]-AVERAGE(Table2[1W Return vs Nifty]))/_xlfn.STDEV.P(Table2[1W Return vs Nifty])</f>
        <v>0.95680627454770639</v>
      </c>
      <c r="O178">
        <v>433.33</v>
      </c>
      <c r="P178">
        <v>422.06989455408802</v>
      </c>
      <c r="Q178">
        <v>393.89270192984401</v>
      </c>
      <c r="R178">
        <v>41.917552087186301</v>
      </c>
      <c r="S178" s="1">
        <f>(Table2[[#This Row],[Close Price]]-Table2[[#This Row],[20D EMA]])/Table2[[#This Row],[20D EMA]]</f>
        <v>-6.7615904737728912E-3</v>
      </c>
      <c r="T178" s="1">
        <f>(Table2[[#This Row],[Close Price]]-Table2[[#This Row],[50D EMA]])/Table2[[#This Row],[50D EMA]]</f>
        <v>1.9736317499528401E-2</v>
      </c>
      <c r="U178" s="1">
        <f>(Table2[[#This Row],[Close Price]]-Table2[[#This Row],[200D EMA]])/Table2[[#This Row],[200D EMA]]</f>
        <v>9.2683357399849106E-2</v>
      </c>
      <c r="V178">
        <v>0.67181761476426805</v>
      </c>
      <c r="W178">
        <v>426.75</v>
      </c>
      <c r="X178">
        <v>440.95</v>
      </c>
      <c r="Y178">
        <v>426.75</v>
      </c>
      <c r="Z178">
        <v>452.85</v>
      </c>
      <c r="AA178">
        <v>426.75</v>
      </c>
      <c r="AB178">
        <v>452.85</v>
      </c>
      <c r="AC178" s="1">
        <f>(Table2[[#This Row],[Close Price]]/Table2[[#This Row],[Day Low]])-1</f>
        <v>8.5530169888692331E-3</v>
      </c>
      <c r="AD178" s="1">
        <f>(Table2[[#This Row],[Day High]]/Table2[[#This Row],[Close Price]])-1</f>
        <v>2.4512081784386686E-2</v>
      </c>
      <c r="AE178" s="1">
        <f>(Table2[[#This Row],[Close Price]]/Table2[[#This Row],[Current Week Low]])-1</f>
        <v>8.5530169888692331E-3</v>
      </c>
      <c r="AF178" s="1">
        <f>(Table2[[#This Row],[Current Week High]]/Table2[[#This Row],[Close Price]])-1</f>
        <v>5.216078066914509E-2</v>
      </c>
      <c r="AG178" s="1">
        <f>(Table2[[#This Row],[Close Price]]/Table2[[#This Row],[Current Month Low]])-1</f>
        <v>8.5530169888692331E-3</v>
      </c>
      <c r="AH178" s="1">
        <f>(Table2[[#This Row],[Current Month High]]/Table2[[#This Row],[Close Price]])-1</f>
        <v>5.216078066914509E-2</v>
      </c>
      <c r="AI178">
        <v>29.6468401486988</v>
      </c>
      <c r="AJ178">
        <v>38.347798135647601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0.11</v>
      </c>
      <c r="AM178" t="s">
        <v>3160</v>
      </c>
      <c r="AN178">
        <v>-0.06</v>
      </c>
      <c r="AO178" t="s">
        <v>3161</v>
      </c>
      <c r="AP178">
        <v>0.12556728078652399</v>
      </c>
      <c r="AQ178">
        <f>(Table2[[#This Row],[Sharpe Ratio]]-AVERAGE(Table2[Sharpe Ratio]))/_xlfn.STDEV.P(Table2[Sharpe Ratio])</f>
        <v>0.80307579109446581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3.3683926829425328</v>
      </c>
      <c r="AS178">
        <f>_xlfn.RANK.AVG(Table2[[#This Row],[1Y Return vs Nifty Z-Score]],Table2[1Y Return vs Nifty Z-Score])</f>
        <v>346</v>
      </c>
      <c r="AT178">
        <f>_xlfn.RANK.AVG(Table2[[#This Row],[6M Return vs Nifty Z-Score]],Table2[6M Return vs Nifty Z-Score])</f>
        <v>179</v>
      </c>
      <c r="AU178">
        <f>_xlfn.RANK.AVG(Table2[[#This Row],[Sharpe Ratio Z-Score]],Table2[Sharpe Ratio Z-Score])</f>
        <v>151</v>
      </c>
      <c r="AV178">
        <f>(Table2[[#This Row],[Rank 1Y]]+Table2[[#This Row],[Rank 6M]]+Table2[[#This Row],[Rank Sharpe]])/3</f>
        <v>225.33333333333334</v>
      </c>
    </row>
    <row r="179" spans="1:48" x14ac:dyDescent="0.3">
      <c r="A179" t="s">
        <v>392</v>
      </c>
      <c r="B179" t="s">
        <v>393</v>
      </c>
      <c r="C179" t="s">
        <v>3116</v>
      </c>
      <c r="D179" t="s">
        <v>120</v>
      </c>
      <c r="E179">
        <v>57222.136707887803</v>
      </c>
      <c r="F179">
        <v>694.55</v>
      </c>
      <c r="G179">
        <v>26.3693729626576</v>
      </c>
      <c r="H179">
        <f>(Table2[[#This Row],[1Y Return vs Nifty]]-AVERAGE(Table2[1Y Return vs Nifty]))/_xlfn.STDEV.P(Table2[1Y Return vs Nifty])</f>
        <v>0.24221109808950814</v>
      </c>
      <c r="I179">
        <v>-2.01011417522108</v>
      </c>
      <c r="J179">
        <f>(Table2[[#This Row],[1M Return vs Nifty]]-AVERAGE(Table2[1M Return vs Nifty]))/_xlfn.STDEV.P(Table2[1M Return vs Nifty])</f>
        <v>4.3923821410494092E-2</v>
      </c>
      <c r="K179">
        <v>-4.2045823204007302</v>
      </c>
      <c r="L179">
        <f>(Table2[[#This Row],[6M Return vs Nifty]]-AVERAGE(Table2[6M Return vs Nifty]))/_xlfn.STDEV.P(Table2[6M Return vs Nifty])</f>
        <v>-0.25901699729580924</v>
      </c>
      <c r="M179">
        <v>-0.105313800762247</v>
      </c>
      <c r="N179">
        <f>(Table2[[#This Row],[1W Return vs Nifty]]-AVERAGE(Table2[1W Return vs Nifty]))/_xlfn.STDEV.P(Table2[1W Return vs Nifty])</f>
        <v>0.65415756998213304</v>
      </c>
      <c r="O179">
        <v>702.64</v>
      </c>
      <c r="P179">
        <v>719.19767846377397</v>
      </c>
      <c r="Q179">
        <v>689.27151156025604</v>
      </c>
      <c r="R179">
        <v>45.6846713453346</v>
      </c>
      <c r="S179" s="1">
        <f>(Table2[[#This Row],[Close Price]]-Table2[[#This Row],[20D EMA]])/Table2[[#This Row],[20D EMA]]</f>
        <v>-1.151371968575662E-2</v>
      </c>
      <c r="T179" s="1">
        <f>(Table2[[#This Row],[Close Price]]-Table2[[#This Row],[50D EMA]])/Table2[[#This Row],[50D EMA]]</f>
        <v>-3.4271076230977457E-2</v>
      </c>
      <c r="U179" s="1">
        <f>(Table2[[#This Row],[Close Price]]-Table2[[#This Row],[200D EMA]])/Table2[[#This Row],[200D EMA]]</f>
        <v>7.6580684842107614E-3</v>
      </c>
      <c r="V179">
        <v>0.53802813097524305</v>
      </c>
      <c r="W179">
        <v>687</v>
      </c>
      <c r="X179">
        <v>704.1</v>
      </c>
      <c r="Y179">
        <v>686.7</v>
      </c>
      <c r="Z179">
        <v>718.9</v>
      </c>
      <c r="AA179">
        <v>675.3</v>
      </c>
      <c r="AB179">
        <v>727.9</v>
      </c>
      <c r="AC179" s="1">
        <f>(Table2[[#This Row],[Close Price]]/Table2[[#This Row],[Day Low]])-1</f>
        <v>1.0989810771470099E-2</v>
      </c>
      <c r="AD179" s="1">
        <f>(Table2[[#This Row],[Day High]]/Table2[[#This Row],[Close Price]])-1</f>
        <v>1.3749910013677979E-2</v>
      </c>
      <c r="AE179" s="1">
        <f>(Table2[[#This Row],[Close Price]]/Table2[[#This Row],[Current Week Low]])-1</f>
        <v>1.143148390854809E-2</v>
      </c>
      <c r="AF179" s="1">
        <f>(Table2[[#This Row],[Current Week High]]/Table2[[#This Row],[Close Price]])-1</f>
        <v>3.5058671081995563E-2</v>
      </c>
      <c r="AG179" s="1">
        <f>(Table2[[#This Row],[Close Price]]/Table2[[#This Row],[Current Month Low]])-1</f>
        <v>2.8505849252184134E-2</v>
      </c>
      <c r="AH179" s="1">
        <f>(Table2[[#This Row],[Current Month High]]/Table2[[#This Row],[Close Price]])-1</f>
        <v>4.8016701461377931E-2</v>
      </c>
      <c r="AI179">
        <v>22.0934417968468</v>
      </c>
      <c r="AJ179">
        <v>50.563624539345298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0.02</v>
      </c>
      <c r="AM179" t="s">
        <v>3160</v>
      </c>
      <c r="AN179">
        <v>1.62</v>
      </c>
      <c r="AO179" t="s">
        <v>3160</v>
      </c>
      <c r="AP179">
        <v>0.166665428348616</v>
      </c>
      <c r="AQ179">
        <f>(Table2[[#This Row],[Sharpe Ratio]]-AVERAGE(Table2[Sharpe Ratio]))/_xlfn.STDEV.P(Table2[Sharpe Ratio])</f>
        <v>1.2895095123948215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226</v>
      </c>
      <c r="AT179">
        <f>_xlfn.RANK.AVG(Table2[[#This Row],[6M Return vs Nifty Z-Score]],Table2[6M Return vs Nifty Z-Score])</f>
        <v>389</v>
      </c>
      <c r="AU179">
        <f>_xlfn.RANK.AVG(Table2[[#This Row],[Sharpe Ratio Z-Score]],Table2[Sharpe Ratio Z-Score])</f>
        <v>63</v>
      </c>
      <c r="AV179">
        <f>(Table2[[#This Row],[Rank 1Y]]+Table2[[#This Row],[Rank 6M]]+Table2[[#This Row],[Rank Sharpe]])/3</f>
        <v>226</v>
      </c>
    </row>
    <row r="180" spans="1:48" x14ac:dyDescent="0.3">
      <c r="A180" t="s">
        <v>813</v>
      </c>
      <c r="B180" t="s">
        <v>814</v>
      </c>
      <c r="C180" t="s">
        <v>3121</v>
      </c>
      <c r="D180" t="s">
        <v>227</v>
      </c>
      <c r="E180">
        <v>18433.0513848386</v>
      </c>
      <c r="F180">
        <v>844.15</v>
      </c>
      <c r="G180">
        <v>20.403314490426499</v>
      </c>
      <c r="H180">
        <f>(Table2[[#This Row],[1Y Return vs Nifty]]-AVERAGE(Table2[1Y Return vs Nifty]))/_xlfn.STDEV.P(Table2[1Y Return vs Nifty])</f>
        <v>0.12218059575059464</v>
      </c>
      <c r="I180">
        <v>1.6250320363764199</v>
      </c>
      <c r="J180">
        <f>(Table2[[#This Row],[1M Return vs Nifty]]-AVERAGE(Table2[1M Return vs Nifty]))/_xlfn.STDEV.P(Table2[1M Return vs Nifty])</f>
        <v>0.42970425498579301</v>
      </c>
      <c r="K180">
        <v>2.4592092490217299</v>
      </c>
      <c r="L180">
        <f>(Table2[[#This Row],[6M Return vs Nifty]]-AVERAGE(Table2[6M Return vs Nifty]))/_xlfn.STDEV.P(Table2[6M Return vs Nifty])</f>
        <v>-2.5951722744552531E-2</v>
      </c>
      <c r="M180">
        <v>-1.9901525007668199</v>
      </c>
      <c r="N180">
        <f>(Table2[[#This Row],[1W Return vs Nifty]]-AVERAGE(Table2[1W Return vs Nifty]))/_xlfn.STDEV.P(Table2[1W Return vs Nifty])</f>
        <v>0.26111833314163113</v>
      </c>
      <c r="O180">
        <v>861.88</v>
      </c>
      <c r="P180">
        <v>860.05615828670602</v>
      </c>
      <c r="Q180">
        <v>802.32256665330203</v>
      </c>
      <c r="R180">
        <v>43.364777486938401</v>
      </c>
      <c r="S180" s="1">
        <f>(Table2[[#This Row],[Close Price]]-Table2[[#This Row],[20D EMA]])/Table2[[#This Row],[20D EMA]]</f>
        <v>-2.0571309230983454E-2</v>
      </c>
      <c r="T180" s="1">
        <f>(Table2[[#This Row],[Close Price]]-Table2[[#This Row],[50D EMA]])/Table2[[#This Row],[50D EMA]]</f>
        <v>-1.8494325205917088E-2</v>
      </c>
      <c r="U180" s="1">
        <f>(Table2[[#This Row],[Close Price]]-Table2[[#This Row],[200D EMA]])/Table2[[#This Row],[200D EMA]]</f>
        <v>5.2132938901583117E-2</v>
      </c>
      <c r="V180">
        <v>1.1083976981449599</v>
      </c>
      <c r="W180">
        <v>810.8</v>
      </c>
      <c r="X180">
        <v>866</v>
      </c>
      <c r="Y180">
        <v>810.8</v>
      </c>
      <c r="Z180">
        <v>947</v>
      </c>
      <c r="AA180">
        <v>810.8</v>
      </c>
      <c r="AB180">
        <v>947</v>
      </c>
      <c r="AC180" s="1">
        <f>(Table2[[#This Row],[Close Price]]/Table2[[#This Row],[Day Low]])-1</f>
        <v>4.1132215096201241E-2</v>
      </c>
      <c r="AD180" s="1">
        <f>(Table2[[#This Row],[Day High]]/Table2[[#This Row],[Close Price]])-1</f>
        <v>2.5884025350944695E-2</v>
      </c>
      <c r="AE180" s="1">
        <f>(Table2[[#This Row],[Close Price]]/Table2[[#This Row],[Current Week Low]])-1</f>
        <v>4.1132215096201241E-2</v>
      </c>
      <c r="AF180" s="1">
        <f>(Table2[[#This Row],[Current Week High]]/Table2[[#This Row],[Close Price]])-1</f>
        <v>0.12183853580524784</v>
      </c>
      <c r="AG180" s="1">
        <f>(Table2[[#This Row],[Close Price]]/Table2[[#This Row],[Current Month Low]])-1</f>
        <v>4.1132215096201241E-2</v>
      </c>
      <c r="AH180" s="1">
        <f>(Table2[[#This Row],[Current Month High]]/Table2[[#This Row],[Close Price]])-1</f>
        <v>0.12183853580524784</v>
      </c>
      <c r="AI180">
        <v>13.4869395249659</v>
      </c>
      <c r="AJ180">
        <v>50.4589608769272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0.06</v>
      </c>
      <c r="AM180" t="s">
        <v>3160</v>
      </c>
      <c r="AN180">
        <v>1.57</v>
      </c>
      <c r="AO180" t="s">
        <v>3160</v>
      </c>
      <c r="AP180">
        <v>0.15556005209002299</v>
      </c>
      <c r="AQ180">
        <f>(Table2[[#This Row],[Sharpe Ratio]]-AVERAGE(Table2[Sharpe Ratio]))/_xlfn.STDEV.P(Table2[Sharpe Ratio])</f>
        <v>1.1580673472279728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1.945118808361439</v>
      </c>
      <c r="AS180">
        <f>_xlfn.RANK.AVG(Table2[[#This Row],[1Y Return vs Nifty Z-Score]],Table2[1Y Return vs Nifty Z-Score])</f>
        <v>267</v>
      </c>
      <c r="AT180">
        <f>_xlfn.RANK.AVG(Table2[[#This Row],[6M Return vs Nifty Z-Score]],Table2[6M Return vs Nifty Z-Score])</f>
        <v>323</v>
      </c>
      <c r="AU180">
        <f>_xlfn.RANK.AVG(Table2[[#This Row],[Sharpe Ratio Z-Score]],Table2[Sharpe Ratio Z-Score])</f>
        <v>91</v>
      </c>
      <c r="AV180">
        <f>(Table2[[#This Row],[Rank 1Y]]+Table2[[#This Row],[Rank 6M]]+Table2[[#This Row],[Rank Sharpe]])/3</f>
        <v>227</v>
      </c>
    </row>
    <row r="181" spans="1:48" x14ac:dyDescent="0.3">
      <c r="A181" t="s">
        <v>503</v>
      </c>
      <c r="B181" t="s">
        <v>504</v>
      </c>
      <c r="C181" t="s">
        <v>3109</v>
      </c>
      <c r="D181" t="s">
        <v>144</v>
      </c>
      <c r="E181">
        <v>40467.948529705202</v>
      </c>
      <c r="F181">
        <v>202.04</v>
      </c>
      <c r="G181">
        <v>126.112849180577</v>
      </c>
      <c r="H181">
        <f>(Table2[[#This Row],[1Y Return vs Nifty]]-AVERAGE(Table2[1Y Return vs Nifty]))/_xlfn.STDEV.P(Table2[1Y Return vs Nifty])</f>
        <v>2.2489395958390657</v>
      </c>
      <c r="I181">
        <v>-3.5757003147858102</v>
      </c>
      <c r="J181">
        <f>(Table2[[#This Row],[1M Return vs Nifty]]-AVERAGE(Table2[1M Return vs Nifty]))/_xlfn.STDEV.P(Table2[1M Return vs Nifty])</f>
        <v>-0.12222424102337938</v>
      </c>
      <c r="K181">
        <v>-17.940632517030998</v>
      </c>
      <c r="L181">
        <f>(Table2[[#This Row],[6M Return vs Nifty]]-AVERAGE(Table2[6M Return vs Nifty]))/_xlfn.STDEV.P(Table2[6M Return vs Nifty])</f>
        <v>-0.73943363052567146</v>
      </c>
      <c r="M181">
        <v>-7.9101898585565804</v>
      </c>
      <c r="N181">
        <f>(Table2[[#This Row],[1W Return vs Nifty]]-AVERAGE(Table2[1W Return vs Nifty]))/_xlfn.STDEV.P(Table2[1W Return vs Nifty])</f>
        <v>-0.97336765505847511</v>
      </c>
      <c r="O181">
        <v>215.45</v>
      </c>
      <c r="P181">
        <v>229.29786003222</v>
      </c>
      <c r="Q181">
        <v>223.73386280962501</v>
      </c>
      <c r="R181">
        <v>30.235846799935899</v>
      </c>
      <c r="S181" s="1">
        <f>(Table2[[#This Row],[Close Price]]-Table2[[#This Row],[20D EMA]])/Table2[[#This Row],[20D EMA]]</f>
        <v>-6.2241819447667657E-2</v>
      </c>
      <c r="T181" s="1">
        <f>(Table2[[#This Row],[Close Price]]-Table2[[#This Row],[50D EMA]])/Table2[[#This Row],[50D EMA]]</f>
        <v>-0.11887533546274634</v>
      </c>
      <c r="U181" s="1">
        <f>(Table2[[#This Row],[Close Price]]-Table2[[#This Row],[200D EMA]])/Table2[[#This Row],[200D EMA]]</f>
        <v>-9.696280454463127E-2</v>
      </c>
      <c r="V181">
        <v>0.48249284188574099</v>
      </c>
      <c r="W181">
        <v>200.4</v>
      </c>
      <c r="X181">
        <v>208.79</v>
      </c>
      <c r="Y181">
        <v>200</v>
      </c>
      <c r="Z181">
        <v>224.03</v>
      </c>
      <c r="AA181">
        <v>200</v>
      </c>
      <c r="AB181">
        <v>231.74</v>
      </c>
      <c r="AC181" s="1">
        <f>(Table2[[#This Row],[Close Price]]/Table2[[#This Row],[Day Low]])-1</f>
        <v>8.1836327345308213E-3</v>
      </c>
      <c r="AD181" s="1">
        <f>(Table2[[#This Row],[Day High]]/Table2[[#This Row],[Close Price]])-1</f>
        <v>3.340922589586226E-2</v>
      </c>
      <c r="AE181" s="1">
        <f>(Table2[[#This Row],[Close Price]]/Table2[[#This Row],[Current Week Low]])-1</f>
        <v>1.0199999999999987E-2</v>
      </c>
      <c r="AF181" s="1">
        <f>(Table2[[#This Row],[Current Week High]]/Table2[[#This Row],[Close Price]])-1</f>
        <v>0.10883983369629791</v>
      </c>
      <c r="AG181" s="1">
        <f>(Table2[[#This Row],[Close Price]]/Table2[[#This Row],[Current Month Low]])-1</f>
        <v>1.0199999999999987E-2</v>
      </c>
      <c r="AH181" s="1">
        <f>(Table2[[#This Row],[Current Month High]]/Table2[[#This Row],[Close Price]])-1</f>
        <v>0.14700059394179377</v>
      </c>
      <c r="AI181">
        <v>75.064343694317898</v>
      </c>
      <c r="AJ181">
        <v>151.76323987538899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-0.28999999999999998</v>
      </c>
      <c r="AM181" t="s">
        <v>3161</v>
      </c>
      <c r="AN181">
        <v>-6.65</v>
      </c>
      <c r="AO181" t="s">
        <v>3161</v>
      </c>
      <c r="AP181">
        <v>0.15976714327583699</v>
      </c>
      <c r="AQ181">
        <f>(Table2[[#This Row],[Sharpe Ratio]]-AVERAGE(Table2[Sharpe Ratio]))/_xlfn.STDEV.P(Table2[Sharpe Ratio])</f>
        <v>1.2078620738217585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27</v>
      </c>
      <c r="AT181">
        <f>_xlfn.RANK.AVG(Table2[[#This Row],[6M Return vs Nifty Z-Score]],Table2[6M Return vs Nifty Z-Score])</f>
        <v>576</v>
      </c>
      <c r="AU181">
        <f>_xlfn.RANK.AVG(Table2[[#This Row],[Sharpe Ratio Z-Score]],Table2[Sharpe Ratio Z-Score])</f>
        <v>82</v>
      </c>
      <c r="AV181">
        <f>(Table2[[#This Row],[Rank 1Y]]+Table2[[#This Row],[Rank 6M]]+Table2[[#This Row],[Rank Sharpe]])/3</f>
        <v>228.33333333333334</v>
      </c>
    </row>
    <row r="182" spans="1:48" x14ac:dyDescent="0.3">
      <c r="A182" t="s">
        <v>836</v>
      </c>
      <c r="B182" t="s">
        <v>837</v>
      </c>
      <c r="C182" t="s">
        <v>3119</v>
      </c>
      <c r="D182" t="s">
        <v>120</v>
      </c>
      <c r="E182">
        <v>17798.760455340602</v>
      </c>
      <c r="F182">
        <v>678.3</v>
      </c>
      <c r="G182">
        <v>9.0736545937176096</v>
      </c>
      <c r="H182">
        <f>(Table2[[#This Row],[1Y Return vs Nifty]]-AVERAGE(Table2[1Y Return vs Nifty]))/_xlfn.STDEV.P(Table2[1Y Return vs Nifty])</f>
        <v>-0.10575963900584635</v>
      </c>
      <c r="I182">
        <v>0.95101879459586203</v>
      </c>
      <c r="J182">
        <f>(Table2[[#This Row],[1M Return vs Nifty]]-AVERAGE(Table2[1M Return vs Nifty]))/_xlfn.STDEV.P(Table2[1M Return vs Nifty])</f>
        <v>0.35817449923070671</v>
      </c>
      <c r="K182">
        <v>7.3301949581570103</v>
      </c>
      <c r="L182">
        <f>(Table2[[#This Row],[6M Return vs Nifty]]-AVERAGE(Table2[6M Return vs Nifty]))/_xlfn.STDEV.P(Table2[6M Return vs Nifty])</f>
        <v>0.14441039164751768</v>
      </c>
      <c r="M182">
        <v>-12.378111069180401</v>
      </c>
      <c r="N182">
        <f>(Table2[[#This Row],[1W Return vs Nifty]]-AVERAGE(Table2[1W Return vs Nifty]))/_xlfn.STDEV.P(Table2[1W Return vs Nifty])</f>
        <v>-1.9050486221793315</v>
      </c>
      <c r="O182">
        <v>728.47</v>
      </c>
      <c r="P182">
        <v>713.30854540309599</v>
      </c>
      <c r="Q182">
        <v>623.29879795410898</v>
      </c>
      <c r="R182">
        <v>29.985562664582599</v>
      </c>
      <c r="S182" s="1">
        <f>(Table2[[#This Row],[Close Price]]-Table2[[#This Row],[20D EMA]])/Table2[[#This Row],[20D EMA]]</f>
        <v>-6.8870372149848411E-2</v>
      </c>
      <c r="T182" s="1">
        <f>(Table2[[#This Row],[Close Price]]-Table2[[#This Row],[50D EMA]])/Table2[[#This Row],[50D EMA]]</f>
        <v>-4.9079105568982699E-2</v>
      </c>
      <c r="U182" s="1">
        <f>(Table2[[#This Row],[Close Price]]-Table2[[#This Row],[200D EMA]])/Table2[[#This Row],[200D EMA]]</f>
        <v>8.8242111530496645E-2</v>
      </c>
      <c r="V182">
        <v>1.06431222317668</v>
      </c>
      <c r="W182">
        <v>673.5</v>
      </c>
      <c r="X182">
        <v>703.2</v>
      </c>
      <c r="Y182">
        <v>673.5</v>
      </c>
      <c r="Z182">
        <v>772.95</v>
      </c>
      <c r="AA182">
        <v>673.5</v>
      </c>
      <c r="AB182">
        <v>806</v>
      </c>
      <c r="AC182" s="1">
        <f>(Table2[[#This Row],[Close Price]]/Table2[[#This Row],[Day Low]])-1</f>
        <v>7.1269487750555971E-3</v>
      </c>
      <c r="AD182" s="1">
        <f>(Table2[[#This Row],[Day High]]/Table2[[#This Row],[Close Price]])-1</f>
        <v>3.6709420610349541E-2</v>
      </c>
      <c r="AE182" s="1">
        <f>(Table2[[#This Row],[Close Price]]/Table2[[#This Row],[Current Week Low]])-1</f>
        <v>7.1269487750555971E-3</v>
      </c>
      <c r="AF182" s="1">
        <f>(Table2[[#This Row],[Current Week High]]/Table2[[#This Row],[Close Price]])-1</f>
        <v>0.13954002653693065</v>
      </c>
      <c r="AG182" s="1">
        <f>(Table2[[#This Row],[Close Price]]/Table2[[#This Row],[Current Month Low]])-1</f>
        <v>7.1269487750555971E-3</v>
      </c>
      <c r="AH182" s="1">
        <f>(Table2[[#This Row],[Current Month High]]/Table2[[#This Row],[Close Price]])-1</f>
        <v>0.18826477959604904</v>
      </c>
      <c r="AI182">
        <v>18.826477959604901</v>
      </c>
      <c r="AJ182">
        <v>54.106554583664597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0.02</v>
      </c>
      <c r="AM182" t="s">
        <v>3160</v>
      </c>
      <c r="AN182">
        <v>-6.8</v>
      </c>
      <c r="AO182" t="s">
        <v>3161</v>
      </c>
      <c r="AP182">
        <v>0.15309227205668299</v>
      </c>
      <c r="AQ182">
        <f>(Table2[[#This Row],[Sharpe Ratio]]-AVERAGE(Table2[Sharpe Ratio]))/_xlfn.STDEV.P(Table2[Sharpe Ratio])</f>
        <v>1.1288589401299476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-0.37936443017700583</v>
      </c>
      <c r="AS182">
        <f>_xlfn.RANK.AVG(Table2[[#This Row],[1Y Return vs Nifty Z-Score]],Table2[1Y Return vs Nifty Z-Score])</f>
        <v>335</v>
      </c>
      <c r="AT182">
        <f>_xlfn.RANK.AVG(Table2[[#This Row],[6M Return vs Nifty Z-Score]],Table2[6M Return vs Nifty Z-Score])</f>
        <v>254</v>
      </c>
      <c r="AU182">
        <f>_xlfn.RANK.AVG(Table2[[#This Row],[Sharpe Ratio Z-Score]],Table2[Sharpe Ratio Z-Score])</f>
        <v>96</v>
      </c>
      <c r="AV182">
        <f>(Table2[[#This Row],[Rank 1Y]]+Table2[[#This Row],[Rank 6M]]+Table2[[#This Row],[Rank Sharpe]])/3</f>
        <v>228.33333333333334</v>
      </c>
    </row>
    <row r="183" spans="1:48" x14ac:dyDescent="0.3">
      <c r="A183" t="s">
        <v>921</v>
      </c>
      <c r="B183" t="s">
        <v>922</v>
      </c>
      <c r="C183" t="s">
        <v>3120</v>
      </c>
      <c r="D183" t="s">
        <v>461</v>
      </c>
      <c r="E183">
        <v>15885.599667935299</v>
      </c>
      <c r="F183">
        <v>1112.0999999999999</v>
      </c>
      <c r="G183">
        <v>19.412384063759401</v>
      </c>
      <c r="H183">
        <f>(Table2[[#This Row],[1Y Return vs Nifty]]-AVERAGE(Table2[1Y Return vs Nifty]))/_xlfn.STDEV.P(Table2[1Y Return vs Nifty])</f>
        <v>0.10224417081453706</v>
      </c>
      <c r="I183">
        <v>-6.7652851732140702</v>
      </c>
      <c r="J183">
        <f>(Table2[[#This Row],[1M Return vs Nifty]]-AVERAGE(Table2[1M Return vs Nifty]))/_xlfn.STDEV.P(Table2[1M Return vs Nifty])</f>
        <v>-0.46071940957642543</v>
      </c>
      <c r="K183">
        <v>1.1021713438637</v>
      </c>
      <c r="L183">
        <f>(Table2[[#This Row],[6M Return vs Nifty]]-AVERAGE(Table2[6M Return vs Nifty]))/_xlfn.STDEV.P(Table2[6M Return vs Nifty])</f>
        <v>-7.3413953315117908E-2</v>
      </c>
      <c r="M183">
        <v>-6.3056040657348298</v>
      </c>
      <c r="N183">
        <f>(Table2[[#This Row],[1W Return vs Nifty]]-AVERAGE(Table2[1W Return vs Nifty]))/_xlfn.STDEV.P(Table2[1W Return vs Nifty])</f>
        <v>-0.6387686384666349</v>
      </c>
      <c r="O183">
        <v>1217.2</v>
      </c>
      <c r="P183">
        <v>1244.8708510752101</v>
      </c>
      <c r="Q183">
        <v>1156.82126815327</v>
      </c>
      <c r="R183">
        <v>28.2121639351775</v>
      </c>
      <c r="S183" s="1">
        <f>(Table2[[#This Row],[Close Price]]-Table2[[#This Row],[20D EMA]])/Table2[[#This Row],[20D EMA]]</f>
        <v>-8.6345711468945235E-2</v>
      </c>
      <c r="T183" s="1">
        <f>(Table2[[#This Row],[Close Price]]-Table2[[#This Row],[50D EMA]])/Table2[[#This Row],[50D EMA]]</f>
        <v>-0.10665431756276918</v>
      </c>
      <c r="U183" s="1">
        <f>(Table2[[#This Row],[Close Price]]-Table2[[#This Row],[200D EMA]])/Table2[[#This Row],[200D EMA]]</f>
        <v>-3.8658753417165626E-2</v>
      </c>
      <c r="V183">
        <v>1.20286212085258</v>
      </c>
      <c r="W183">
        <v>1082.5999999999999</v>
      </c>
      <c r="X183">
        <v>1114.95</v>
      </c>
      <c r="Y183">
        <v>1082</v>
      </c>
      <c r="Z183">
        <v>1222.55</v>
      </c>
      <c r="AA183">
        <v>1082</v>
      </c>
      <c r="AB183">
        <v>1334.6</v>
      </c>
      <c r="AC183" s="1">
        <f>(Table2[[#This Row],[Close Price]]/Table2[[#This Row],[Day Low]])-1</f>
        <v>2.7249214853131365E-2</v>
      </c>
      <c r="AD183" s="1">
        <f>(Table2[[#This Row],[Day High]]/Table2[[#This Row],[Close Price]])-1</f>
        <v>2.5627191799300064E-3</v>
      </c>
      <c r="AE183" s="1">
        <f>(Table2[[#This Row],[Close Price]]/Table2[[#This Row],[Current Week Low]])-1</f>
        <v>2.7818853974121982E-2</v>
      </c>
      <c r="AF183" s="1">
        <f>(Table2[[#This Row],[Current Week High]]/Table2[[#This Row],[Close Price]])-1</f>
        <v>9.9316608218685376E-2</v>
      </c>
      <c r="AG183" s="1">
        <f>(Table2[[#This Row],[Close Price]]/Table2[[#This Row],[Current Month Low]])-1</f>
        <v>2.7818853974121982E-2</v>
      </c>
      <c r="AH183" s="1">
        <f>(Table2[[#This Row],[Current Month High]]/Table2[[#This Row],[Close Price]])-1</f>
        <v>0.20007193597698048</v>
      </c>
      <c r="AI183">
        <v>38.809459580972899</v>
      </c>
      <c r="AJ183">
        <v>44.428571428571402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-0.06</v>
      </c>
      <c r="AM183" t="s">
        <v>3161</v>
      </c>
      <c r="AN183">
        <v>-10.29</v>
      </c>
      <c r="AO183" t="s">
        <v>3161</v>
      </c>
      <c r="AP183">
        <v>0.16339189252015199</v>
      </c>
      <c r="AQ183">
        <f>(Table2[[#This Row],[Sharpe Ratio]]-AVERAGE(Table2[Sharpe Ratio]))/_xlfn.STDEV.P(Table2[Sharpe Ratio])</f>
        <v>1.250764257211628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275</v>
      </c>
      <c r="AT183">
        <f>_xlfn.RANK.AVG(Table2[[#This Row],[6M Return vs Nifty Z-Score]],Table2[6M Return vs Nifty Z-Score])</f>
        <v>337</v>
      </c>
      <c r="AU183">
        <f>_xlfn.RANK.AVG(Table2[[#This Row],[Sharpe Ratio Z-Score]],Table2[Sharpe Ratio Z-Score])</f>
        <v>74</v>
      </c>
      <c r="AV183">
        <f>(Table2[[#This Row],[Rank 1Y]]+Table2[[#This Row],[Rank 6M]]+Table2[[#This Row],[Rank Sharpe]])/3</f>
        <v>228.66666666666666</v>
      </c>
    </row>
    <row r="184" spans="1:48" x14ac:dyDescent="0.3">
      <c r="A184" t="s">
        <v>1837</v>
      </c>
      <c r="B184" t="s">
        <v>1838</v>
      </c>
      <c r="C184" t="s">
        <v>3118</v>
      </c>
      <c r="D184" t="s">
        <v>883</v>
      </c>
      <c r="E184">
        <v>4008.58714940236</v>
      </c>
      <c r="F184">
        <v>323.75</v>
      </c>
      <c r="G184">
        <v>38.964176361431697</v>
      </c>
      <c r="H184">
        <f>(Table2[[#This Row],[1Y Return vs Nifty]]-AVERAGE(Table2[1Y Return vs Nifty]))/_xlfn.STDEV.P(Table2[1Y Return vs Nifty])</f>
        <v>0.49560462177875275</v>
      </c>
      <c r="I184">
        <v>-8.22932807726467</v>
      </c>
      <c r="J184">
        <f>(Table2[[#This Row],[1M Return vs Nifty]]-AVERAGE(Table2[1M Return vs Nifty]))/_xlfn.STDEV.P(Table2[1M Return vs Nifty])</f>
        <v>-0.61609118100491878</v>
      </c>
      <c r="K184">
        <v>28.529685054197099</v>
      </c>
      <c r="L184">
        <f>(Table2[[#This Row],[6M Return vs Nifty]]-AVERAGE(Table2[6M Return vs Nifty]))/_xlfn.STDEV.P(Table2[6M Return vs Nifty])</f>
        <v>0.88585989950006405</v>
      </c>
      <c r="M184">
        <v>-7.5637334974090802</v>
      </c>
      <c r="N184">
        <f>(Table2[[#This Row],[1W Return vs Nifty]]-AVERAGE(Table2[1W Return vs Nifty]))/_xlfn.STDEV.P(Table2[1W Return vs Nifty])</f>
        <v>-0.90112224552628517</v>
      </c>
      <c r="O184">
        <v>352.93</v>
      </c>
      <c r="P184">
        <v>362.17832201643699</v>
      </c>
      <c r="Q184">
        <v>315.901341942378</v>
      </c>
      <c r="R184">
        <v>33.455650701635903</v>
      </c>
      <c r="S184" s="1">
        <f>(Table2[[#This Row],[Close Price]]-Table2[[#This Row],[20D EMA]])/Table2[[#This Row],[20D EMA]]</f>
        <v>-8.2679284844020082E-2</v>
      </c>
      <c r="T184" s="1">
        <f>(Table2[[#This Row],[Close Price]]-Table2[[#This Row],[50D EMA]])/Table2[[#This Row],[50D EMA]]</f>
        <v>-0.10610331894655189</v>
      </c>
      <c r="U184" s="1">
        <f>(Table2[[#This Row],[Close Price]]-Table2[[#This Row],[200D EMA]])/Table2[[#This Row],[200D EMA]]</f>
        <v>2.4845282420654098E-2</v>
      </c>
      <c r="V184">
        <v>0.91298828762279705</v>
      </c>
      <c r="W184">
        <v>312.45</v>
      </c>
      <c r="X184">
        <v>326</v>
      </c>
      <c r="Y184">
        <v>312.45</v>
      </c>
      <c r="Z184">
        <v>352.75</v>
      </c>
      <c r="AA184">
        <v>312.45</v>
      </c>
      <c r="AB184">
        <v>374.95</v>
      </c>
      <c r="AC184" s="1">
        <f>(Table2[[#This Row],[Close Price]]/Table2[[#This Row],[Day Low]])-1</f>
        <v>3.6165786525844235E-2</v>
      </c>
      <c r="AD184" s="1">
        <f>(Table2[[#This Row],[Day High]]/Table2[[#This Row],[Close Price]])-1</f>
        <v>6.9498069498068471E-3</v>
      </c>
      <c r="AE184" s="1">
        <f>(Table2[[#This Row],[Close Price]]/Table2[[#This Row],[Current Week Low]])-1</f>
        <v>3.6165786525844235E-2</v>
      </c>
      <c r="AF184" s="1">
        <f>(Table2[[#This Row],[Current Week High]]/Table2[[#This Row],[Close Price]])-1</f>
        <v>8.9575289575289485E-2</v>
      </c>
      <c r="AG184" s="1">
        <f>(Table2[[#This Row],[Close Price]]/Table2[[#This Row],[Current Month Low]])-1</f>
        <v>3.6165786525844235E-2</v>
      </c>
      <c r="AH184" s="1">
        <f>(Table2[[#This Row],[Current Month High]]/Table2[[#This Row],[Close Price]])-1</f>
        <v>0.15814671814671821</v>
      </c>
      <c r="AI184">
        <v>27.243243243243199</v>
      </c>
      <c r="AJ184">
        <v>66.838443700077306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-7.0000000000000007E-2</v>
      </c>
      <c r="AM184" t="s">
        <v>3161</v>
      </c>
      <c r="AN184">
        <v>-8.8800000000000008</v>
      </c>
      <c r="AO184" t="s">
        <v>3161</v>
      </c>
      <c r="AP184">
        <v>3.8563561905335997E-2</v>
      </c>
      <c r="AQ184">
        <f>(Table2[[#This Row],[Sharpe Ratio]]-AVERAGE(Table2[Sharpe Ratio]))/_xlfn.STDEV.P(Table2[Sharpe Ratio])</f>
        <v>-0.22669185666644495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171</v>
      </c>
      <c r="AT184">
        <f>_xlfn.RANK.AVG(Table2[[#This Row],[6M Return vs Nifty Z-Score]],Table2[6M Return vs Nifty Z-Score])</f>
        <v>110</v>
      </c>
      <c r="AU184">
        <f>_xlfn.RANK.AVG(Table2[[#This Row],[Sharpe Ratio Z-Score]],Table2[Sharpe Ratio Z-Score])</f>
        <v>407</v>
      </c>
      <c r="AV184">
        <f>(Table2[[#This Row],[Rank 1Y]]+Table2[[#This Row],[Rank 6M]]+Table2[[#This Row],[Rank Sharpe]])/3</f>
        <v>229.33333333333334</v>
      </c>
    </row>
    <row r="185" spans="1:48" x14ac:dyDescent="0.3">
      <c r="A185" t="s">
        <v>209</v>
      </c>
      <c r="B185" t="s">
        <v>210</v>
      </c>
      <c r="C185" t="s">
        <v>3115</v>
      </c>
      <c r="D185" t="s">
        <v>211</v>
      </c>
      <c r="E185">
        <v>116414.199582125</v>
      </c>
      <c r="F185">
        <v>165.36</v>
      </c>
      <c r="G185">
        <v>61.385003566755302</v>
      </c>
      <c r="H185">
        <f>(Table2[[#This Row],[1Y Return vs Nifty]]-AVERAGE(Table2[1Y Return vs Nifty]))/_xlfn.STDEV.P(Table2[1Y Return vs Nifty])</f>
        <v>0.94668688401855949</v>
      </c>
      <c r="I185">
        <v>-16.7398637586784</v>
      </c>
      <c r="J185">
        <f>(Table2[[#This Row],[1M Return vs Nifty]]-AVERAGE(Table2[1M Return vs Nifty]))/_xlfn.STDEV.P(Table2[1M Return vs Nifty])</f>
        <v>-1.5192730488096273</v>
      </c>
      <c r="K185">
        <v>24.956565443665301</v>
      </c>
      <c r="L185">
        <f>(Table2[[#This Row],[6M Return vs Nifty]]-AVERAGE(Table2[6M Return vs Nifty]))/_xlfn.STDEV.P(Table2[6M Return vs Nifty])</f>
        <v>0.76089048916401303</v>
      </c>
      <c r="M185">
        <v>-6.4379251762072096</v>
      </c>
      <c r="N185">
        <f>(Table2[[#This Row],[1W Return vs Nifty]]-AVERAGE(Table2[1W Return vs Nifty]))/_xlfn.STDEV.P(Table2[1W Return vs Nifty])</f>
        <v>-0.66636112597117614</v>
      </c>
      <c r="O185">
        <v>182.17</v>
      </c>
      <c r="P185">
        <v>189.590684489436</v>
      </c>
      <c r="Q185">
        <v>166.2834720642</v>
      </c>
      <c r="R185">
        <v>28.2777576857371</v>
      </c>
      <c r="S185" s="1">
        <f>(Table2[[#This Row],[Close Price]]-Table2[[#This Row],[20D EMA]])/Table2[[#This Row],[20D EMA]]</f>
        <v>-9.2276445078772432E-2</v>
      </c>
      <c r="T185" s="1">
        <f>(Table2[[#This Row],[Close Price]]-Table2[[#This Row],[50D EMA]])/Table2[[#This Row],[50D EMA]]</f>
        <v>-0.12780524820978809</v>
      </c>
      <c r="U185" s="1">
        <f>(Table2[[#This Row],[Close Price]]-Table2[[#This Row],[200D EMA]])/Table2[[#This Row],[200D EMA]]</f>
        <v>-5.5536010448677849E-3</v>
      </c>
      <c r="V185">
        <v>1.0135175760505599</v>
      </c>
      <c r="W185">
        <v>160.5</v>
      </c>
      <c r="X185">
        <v>168.31</v>
      </c>
      <c r="Y185">
        <v>158.80000000000001</v>
      </c>
      <c r="Z185">
        <v>178.88</v>
      </c>
      <c r="AA185">
        <v>158.80000000000001</v>
      </c>
      <c r="AB185">
        <v>189.74</v>
      </c>
      <c r="AC185" s="1">
        <f>(Table2[[#This Row],[Close Price]]/Table2[[#This Row],[Day Low]])-1</f>
        <v>3.0280373831775842E-2</v>
      </c>
      <c r="AD185" s="1">
        <f>(Table2[[#This Row],[Day High]]/Table2[[#This Row],[Close Price]])-1</f>
        <v>1.783986453797759E-2</v>
      </c>
      <c r="AE185" s="1">
        <f>(Table2[[#This Row],[Close Price]]/Table2[[#This Row],[Current Week Low]])-1</f>
        <v>4.1309823677581958E-2</v>
      </c>
      <c r="AF185" s="1">
        <f>(Table2[[#This Row],[Current Week High]]/Table2[[#This Row],[Close Price]])-1</f>
        <v>8.1761006289308158E-2</v>
      </c>
      <c r="AG185" s="1">
        <f>(Table2[[#This Row],[Close Price]]/Table2[[#This Row],[Current Month Low]])-1</f>
        <v>4.1309823677581958E-2</v>
      </c>
      <c r="AH185" s="1">
        <f>(Table2[[#This Row],[Current Month High]]/Table2[[#This Row],[Close Price]])-1</f>
        <v>0.14743589743589736</v>
      </c>
      <c r="AI185">
        <v>31.222786647314901</v>
      </c>
      <c r="AJ185">
        <v>90.506912442396299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-0.05</v>
      </c>
      <c r="AM185" t="s">
        <v>3161</v>
      </c>
      <c r="AN185">
        <v>-13.09</v>
      </c>
      <c r="AO185" t="s">
        <v>3161</v>
      </c>
      <c r="AP185">
        <v>1.7854063730851001E-2</v>
      </c>
      <c r="AQ185">
        <f>(Table2[[#This Row],[Sharpe Ratio]]-AVERAGE(Table2[Sharpe Ratio]))/_xlfn.STDEV.P(Table2[Sharpe Ratio])</f>
        <v>-0.4718074850060906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101</v>
      </c>
      <c r="AT185">
        <f>_xlfn.RANK.AVG(Table2[[#This Row],[6M Return vs Nifty Z-Score]],Table2[6M Return vs Nifty Z-Score])</f>
        <v>130</v>
      </c>
      <c r="AU185">
        <f>_xlfn.RANK.AVG(Table2[[#This Row],[Sharpe Ratio Z-Score]],Table2[Sharpe Ratio Z-Score])</f>
        <v>462</v>
      </c>
      <c r="AV185">
        <f>(Table2[[#This Row],[Rank 1Y]]+Table2[[#This Row],[Rank 6M]]+Table2[[#This Row],[Rank Sharpe]])/3</f>
        <v>231</v>
      </c>
    </row>
    <row r="186" spans="1:48" x14ac:dyDescent="0.3">
      <c r="A186" t="s">
        <v>751</v>
      </c>
      <c r="B186" t="s">
        <v>752</v>
      </c>
      <c r="C186" t="s">
        <v>3108</v>
      </c>
      <c r="D186" t="s">
        <v>753</v>
      </c>
      <c r="E186">
        <v>22191.045794744801</v>
      </c>
      <c r="F186">
        <v>1580.2</v>
      </c>
      <c r="G186">
        <v>32.977207568129003</v>
      </c>
      <c r="H186">
        <f>(Table2[[#This Row],[1Y Return vs Nifty]]-AVERAGE(Table2[1Y Return vs Nifty]))/_xlfn.STDEV.P(Table2[1Y Return vs Nifty])</f>
        <v>0.37515342689148873</v>
      </c>
      <c r="I186">
        <v>3.5347686744536801</v>
      </c>
      <c r="J186">
        <f>(Table2[[#This Row],[1M Return vs Nifty]]-AVERAGE(Table2[1M Return vs Nifty]))/_xlfn.STDEV.P(Table2[1M Return vs Nifty])</f>
        <v>0.63237534037476617</v>
      </c>
      <c r="K186">
        <v>39.041188692651502</v>
      </c>
      <c r="L186">
        <f>(Table2[[#This Row],[6M Return vs Nifty]]-AVERAGE(Table2[6M Return vs Nifty]))/_xlfn.STDEV.P(Table2[6M Return vs Nifty])</f>
        <v>1.2534984211915874</v>
      </c>
      <c r="M186">
        <v>-0.64412246733713197</v>
      </c>
      <c r="N186">
        <f>(Table2[[#This Row],[1W Return vs Nifty]]-AVERAGE(Table2[1W Return vs Nifty]))/_xlfn.STDEV.P(Table2[1W Return vs Nifty])</f>
        <v>0.54180156460452311</v>
      </c>
      <c r="O186">
        <v>1559.46</v>
      </c>
      <c r="P186">
        <v>1547.98342438806</v>
      </c>
      <c r="Q186">
        <v>1386.86727722149</v>
      </c>
      <c r="R186">
        <v>54.140436948332102</v>
      </c>
      <c r="S186" s="1">
        <f>(Table2[[#This Row],[Close Price]]-Table2[[#This Row],[20D EMA]])/Table2[[#This Row],[20D EMA]]</f>
        <v>1.3299475459453919E-2</v>
      </c>
      <c r="T186" s="1">
        <f>(Table2[[#This Row],[Close Price]]-Table2[[#This Row],[50D EMA]])/Table2[[#This Row],[50D EMA]]</f>
        <v>2.0811964200892971E-2</v>
      </c>
      <c r="U186" s="1">
        <f>(Table2[[#This Row],[Close Price]]-Table2[[#This Row],[200D EMA]])/Table2[[#This Row],[200D EMA]]</f>
        <v>0.13940246911430573</v>
      </c>
      <c r="V186">
        <v>1.00388437668762</v>
      </c>
      <c r="W186">
        <v>1501.05</v>
      </c>
      <c r="X186">
        <v>1600</v>
      </c>
      <c r="Y186">
        <v>1501.05</v>
      </c>
      <c r="Z186">
        <v>1672</v>
      </c>
      <c r="AA186">
        <v>1501</v>
      </c>
      <c r="AB186">
        <v>1672</v>
      </c>
      <c r="AC186" s="1">
        <f>(Table2[[#This Row],[Close Price]]/Table2[[#This Row],[Day Low]])-1</f>
        <v>5.2729755837580328E-2</v>
      </c>
      <c r="AD186" s="1">
        <f>(Table2[[#This Row],[Day High]]/Table2[[#This Row],[Close Price]])-1</f>
        <v>1.2530059486141054E-2</v>
      </c>
      <c r="AE186" s="1">
        <f>(Table2[[#This Row],[Close Price]]/Table2[[#This Row],[Current Week Low]])-1</f>
        <v>5.2729755837580328E-2</v>
      </c>
      <c r="AF186" s="1">
        <f>(Table2[[#This Row],[Current Week High]]/Table2[[#This Row],[Close Price]])-1</f>
        <v>5.8093912163017292E-2</v>
      </c>
      <c r="AG186" s="1">
        <f>(Table2[[#This Row],[Close Price]]/Table2[[#This Row],[Current Month Low]])-1</f>
        <v>5.2764823451032727E-2</v>
      </c>
      <c r="AH186" s="1">
        <f>(Table2[[#This Row],[Current Month High]]/Table2[[#This Row],[Close Price]])-1</f>
        <v>5.8093912163017292E-2</v>
      </c>
      <c r="AI186">
        <v>8.5305657511707196</v>
      </c>
      <c r="AJ186">
        <v>58.304948908034397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-0.05</v>
      </c>
      <c r="AM186" t="s">
        <v>3161</v>
      </c>
      <c r="AN186">
        <v>6.47</v>
      </c>
      <c r="AO186" t="s">
        <v>3160</v>
      </c>
      <c r="AP186">
        <v>2.9120818744758002E-2</v>
      </c>
      <c r="AQ186">
        <f>(Table2[[#This Row],[Sharpe Ratio]]-AVERAGE(Table2[Sharpe Ratio]))/_xlfn.STDEV.P(Table2[Sharpe Ratio])</f>
        <v>-0.33845525641442198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2.4643734966479434</v>
      </c>
      <c r="AS186">
        <f>_xlfn.RANK.AVG(Table2[[#This Row],[1Y Return vs Nifty Z-Score]],Table2[1Y Return vs Nifty Z-Score])</f>
        <v>195</v>
      </c>
      <c r="AT186">
        <f>_xlfn.RANK.AVG(Table2[[#This Row],[6M Return vs Nifty Z-Score]],Table2[6M Return vs Nifty Z-Score])</f>
        <v>68</v>
      </c>
      <c r="AU186">
        <f>_xlfn.RANK.AVG(Table2[[#This Row],[Sharpe Ratio Z-Score]],Table2[Sharpe Ratio Z-Score])</f>
        <v>432</v>
      </c>
      <c r="AV186">
        <f>(Table2[[#This Row],[Rank 1Y]]+Table2[[#This Row],[Rank 6M]]+Table2[[#This Row],[Rank Sharpe]])/3</f>
        <v>231.66666666666666</v>
      </c>
    </row>
    <row r="187" spans="1:48" x14ac:dyDescent="0.3">
      <c r="A187" t="s">
        <v>860</v>
      </c>
      <c r="B187" t="s">
        <v>861</v>
      </c>
      <c r="C187" t="s">
        <v>3109</v>
      </c>
      <c r="D187" t="s">
        <v>24</v>
      </c>
      <c r="E187">
        <v>17012.475939931901</v>
      </c>
      <c r="F187">
        <v>211.27</v>
      </c>
      <c r="G187">
        <v>13.4075529103355</v>
      </c>
      <c r="H187">
        <f>(Table2[[#This Row],[1Y Return vs Nifty]]-AVERAGE(Table2[1Y Return vs Nifty]))/_xlfn.STDEV.P(Table2[1Y Return vs Nifty])</f>
        <v>-1.8566395015584207E-2</v>
      </c>
      <c r="I187">
        <v>9.3316913711471603</v>
      </c>
      <c r="J187">
        <f>(Table2[[#This Row],[1M Return vs Nifty]]-AVERAGE(Table2[1M Return vs Nifty]))/_xlfn.STDEV.P(Table2[1M Return vs Nifty])</f>
        <v>1.247574625673973</v>
      </c>
      <c r="K187">
        <v>0.972979519984145</v>
      </c>
      <c r="L187">
        <f>(Table2[[#This Row],[6M Return vs Nifty]]-AVERAGE(Table2[6M Return vs Nifty]))/_xlfn.STDEV.P(Table2[6M Return vs Nifty])</f>
        <v>-7.7932421155623266E-2</v>
      </c>
      <c r="M187">
        <v>-6.1216026660914196</v>
      </c>
      <c r="N187">
        <f>(Table2[[#This Row],[1W Return vs Nifty]]-AVERAGE(Table2[1W Return vs Nifty]))/_xlfn.STDEV.P(Table2[1W Return vs Nifty])</f>
        <v>-0.60039942963552662</v>
      </c>
      <c r="O187">
        <v>219.92</v>
      </c>
      <c r="P187">
        <v>217.281408554721</v>
      </c>
      <c r="Q187">
        <v>199.78766657350499</v>
      </c>
      <c r="R187">
        <v>31.0702146194973</v>
      </c>
      <c r="S187" s="1">
        <f>(Table2[[#This Row],[Close Price]]-Table2[[#This Row],[20D EMA]])/Table2[[#This Row],[20D EMA]]</f>
        <v>-3.9332484539832568E-2</v>
      </c>
      <c r="T187" s="1">
        <f>(Table2[[#This Row],[Close Price]]-Table2[[#This Row],[50D EMA]])/Table2[[#This Row],[50D EMA]]</f>
        <v>-2.7666465321201424E-2</v>
      </c>
      <c r="U187" s="1">
        <f>(Table2[[#This Row],[Close Price]]-Table2[[#This Row],[200D EMA]])/Table2[[#This Row],[200D EMA]]</f>
        <v>5.7472683992084606E-2</v>
      </c>
      <c r="V187">
        <v>0.96717408300456698</v>
      </c>
      <c r="W187">
        <v>209.2</v>
      </c>
      <c r="X187">
        <v>215.99</v>
      </c>
      <c r="Y187">
        <v>209.2</v>
      </c>
      <c r="Z187">
        <v>231.8</v>
      </c>
      <c r="AA187">
        <v>209.2</v>
      </c>
      <c r="AB187">
        <v>239.8</v>
      </c>
      <c r="AC187" s="1">
        <f>(Table2[[#This Row],[Close Price]]/Table2[[#This Row],[Day Low]])-1</f>
        <v>9.8948374760994273E-3</v>
      </c>
      <c r="AD187" s="1">
        <f>(Table2[[#This Row],[Day High]]/Table2[[#This Row],[Close Price]])-1</f>
        <v>2.234108013442504E-2</v>
      </c>
      <c r="AE187" s="1">
        <f>(Table2[[#This Row],[Close Price]]/Table2[[#This Row],[Current Week Low]])-1</f>
        <v>9.8948374760994273E-3</v>
      </c>
      <c r="AF187" s="1">
        <f>(Table2[[#This Row],[Current Week High]]/Table2[[#This Row],[Close Price]])-1</f>
        <v>9.7174232025370344E-2</v>
      </c>
      <c r="AG187" s="1">
        <f>(Table2[[#This Row],[Close Price]]/Table2[[#This Row],[Current Month Low]])-1</f>
        <v>9.8948374760994273E-3</v>
      </c>
      <c r="AH187" s="1">
        <f>(Table2[[#This Row],[Current Month High]]/Table2[[#This Row],[Close Price]])-1</f>
        <v>0.13504046954134519</v>
      </c>
      <c r="AI187">
        <v>13.5040469541345</v>
      </c>
      <c r="AJ187">
        <v>42.509274873524397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-0.03</v>
      </c>
      <c r="AM187" t="s">
        <v>3161</v>
      </c>
      <c r="AN187">
        <v>-4.5999999999999996</v>
      </c>
      <c r="AO187" t="s">
        <v>3161</v>
      </c>
      <c r="AP187">
        <v>0.18258036049186599</v>
      </c>
      <c r="AQ187">
        <f>(Table2[[#This Row],[Sharpe Ratio]]-AVERAGE(Table2[Sharpe Ratio]))/_xlfn.STDEV.P(Table2[Sharpe Ratio])</f>
        <v>1.4778771183796804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2.0285534982469193</v>
      </c>
      <c r="AS187">
        <f>_xlfn.RANK.AVG(Table2[[#This Row],[1Y Return vs Nifty Z-Score]],Table2[1Y Return vs Nifty Z-Score])</f>
        <v>306</v>
      </c>
      <c r="AT187">
        <f>_xlfn.RANK.AVG(Table2[[#This Row],[6M Return vs Nifty Z-Score]],Table2[6M Return vs Nifty Z-Score])</f>
        <v>339</v>
      </c>
      <c r="AU187">
        <f>_xlfn.RANK.AVG(Table2[[#This Row],[Sharpe Ratio Z-Score]],Table2[Sharpe Ratio Z-Score])</f>
        <v>50</v>
      </c>
      <c r="AV187">
        <f>(Table2[[#This Row],[Rank 1Y]]+Table2[[#This Row],[Rank 6M]]+Table2[[#This Row],[Rank Sharpe]])/3</f>
        <v>231.66666666666666</v>
      </c>
    </row>
    <row r="188" spans="1:48" x14ac:dyDescent="0.3">
      <c r="A188" t="s">
        <v>543</v>
      </c>
      <c r="B188" t="s">
        <v>544</v>
      </c>
      <c r="C188" t="s">
        <v>3113</v>
      </c>
      <c r="D188" t="s">
        <v>51</v>
      </c>
      <c r="E188">
        <v>35742.029638562002</v>
      </c>
      <c r="F188">
        <v>2859.85</v>
      </c>
      <c r="G188">
        <v>25.680758369651901</v>
      </c>
      <c r="H188">
        <f>(Table2[[#This Row],[1Y Return vs Nifty]]-AVERAGE(Table2[1Y Return vs Nifty]))/_xlfn.STDEV.P(Table2[1Y Return vs Nifty])</f>
        <v>0.22835693358523862</v>
      </c>
      <c r="I188">
        <v>-6.3024896650748596</v>
      </c>
      <c r="J188">
        <f>(Table2[[#This Row],[1M Return vs Nifty]]-AVERAGE(Table2[1M Return vs Nifty]))/_xlfn.STDEV.P(Table2[1M Return vs Nifty])</f>
        <v>-0.41160516728899199</v>
      </c>
      <c r="K188">
        <v>13.4961824172953</v>
      </c>
      <c r="L188">
        <f>(Table2[[#This Row],[6M Return vs Nifty]]-AVERAGE(Table2[6M Return vs Nifty]))/_xlfn.STDEV.P(Table2[6M Return vs Nifty])</f>
        <v>0.36006502986247318</v>
      </c>
      <c r="M188">
        <v>-0.85494154708692804</v>
      </c>
      <c r="N188">
        <f>(Table2[[#This Row],[1W Return vs Nifty]]-AVERAGE(Table2[1W Return vs Nifty]))/_xlfn.STDEV.P(Table2[1W Return vs Nifty])</f>
        <v>0.4978401528316877</v>
      </c>
      <c r="O188">
        <v>2991.37</v>
      </c>
      <c r="P188">
        <v>3041.5307969488499</v>
      </c>
      <c r="Q188">
        <v>2644.6121909782701</v>
      </c>
      <c r="R188">
        <v>35.769840879147601</v>
      </c>
      <c r="S188" s="1">
        <f>(Table2[[#This Row],[Close Price]]-Table2[[#This Row],[20D EMA]])/Table2[[#This Row],[20D EMA]]</f>
        <v>-4.3966476898544812E-2</v>
      </c>
      <c r="T188" s="1">
        <f>(Table2[[#This Row],[Close Price]]-Table2[[#This Row],[50D EMA]])/Table2[[#This Row],[50D EMA]]</f>
        <v>-5.973334122774801E-2</v>
      </c>
      <c r="U188" s="1">
        <f>(Table2[[#This Row],[Close Price]]-Table2[[#This Row],[200D EMA]])/Table2[[#This Row],[200D EMA]]</f>
        <v>8.1387286104172077E-2</v>
      </c>
      <c r="V188">
        <v>0.66058430265825097</v>
      </c>
      <c r="W188">
        <v>2792.85</v>
      </c>
      <c r="X188">
        <v>2875.1</v>
      </c>
      <c r="Y188">
        <v>2755.55</v>
      </c>
      <c r="Z188">
        <v>2919.2</v>
      </c>
      <c r="AA188">
        <v>2755.55</v>
      </c>
      <c r="AB188">
        <v>3146.7</v>
      </c>
      <c r="AC188" s="1">
        <f>(Table2[[#This Row],[Close Price]]/Table2[[#This Row],[Day Low]])-1</f>
        <v>2.3989831176038923E-2</v>
      </c>
      <c r="AD188" s="1">
        <f>(Table2[[#This Row],[Day High]]/Table2[[#This Row],[Close Price]])-1</f>
        <v>5.3324475059881582E-3</v>
      </c>
      <c r="AE188" s="1">
        <f>(Table2[[#This Row],[Close Price]]/Table2[[#This Row],[Current Week Low]])-1</f>
        <v>3.7850882763876381E-2</v>
      </c>
      <c r="AF188" s="1">
        <f>(Table2[[#This Row],[Current Week High]]/Table2[[#This Row],[Close Price]])-1</f>
        <v>2.0752836687238707E-2</v>
      </c>
      <c r="AG188" s="1">
        <f>(Table2[[#This Row],[Close Price]]/Table2[[#This Row],[Current Month Low]])-1</f>
        <v>3.7850882763876381E-2</v>
      </c>
      <c r="AH188" s="1">
        <f>(Table2[[#This Row],[Current Month High]]/Table2[[#This Row],[Close Price]])-1</f>
        <v>0.10030246341591331</v>
      </c>
      <c r="AI188">
        <v>21.8595380876619</v>
      </c>
      <c r="AJ188">
        <v>54.565599243345403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-0.02</v>
      </c>
      <c r="AM188" t="s">
        <v>3161</v>
      </c>
      <c r="AN188">
        <v>-2.21</v>
      </c>
      <c r="AO188" t="s">
        <v>3161</v>
      </c>
      <c r="AP188">
        <v>8.5110025001714995E-2</v>
      </c>
      <c r="AQ188">
        <f>(Table2[[#This Row],[Sharpe Ratio]]-AVERAGE(Table2[Sharpe Ratio]))/_xlfn.STDEV.P(Table2[Sharpe Ratio])</f>
        <v>0.32422760322243727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233</v>
      </c>
      <c r="AT188">
        <f>_xlfn.RANK.AVG(Table2[[#This Row],[6M Return vs Nifty Z-Score]],Table2[6M Return vs Nifty Z-Score])</f>
        <v>207</v>
      </c>
      <c r="AU188">
        <f>_xlfn.RANK.AVG(Table2[[#This Row],[Sharpe Ratio Z-Score]],Table2[Sharpe Ratio Z-Score])</f>
        <v>263</v>
      </c>
      <c r="AV188">
        <f>(Table2[[#This Row],[Rank 1Y]]+Table2[[#This Row],[Rank 6M]]+Table2[[#This Row],[Rank Sharpe]])/3</f>
        <v>234.33333333333334</v>
      </c>
    </row>
    <row r="189" spans="1:48" x14ac:dyDescent="0.3">
      <c r="A189" t="s">
        <v>398</v>
      </c>
      <c r="B189" t="s">
        <v>399</v>
      </c>
      <c r="C189" t="s">
        <v>3119</v>
      </c>
      <c r="D189" t="s">
        <v>266</v>
      </c>
      <c r="E189">
        <v>56390.443397184397</v>
      </c>
      <c r="F189">
        <v>5003.8500000000004</v>
      </c>
      <c r="G189">
        <v>51.909257921846297</v>
      </c>
      <c r="H189">
        <f>(Table2[[#This Row],[1Y Return vs Nifty]]-AVERAGE(Table2[1Y Return vs Nifty]))/_xlfn.STDEV.P(Table2[1Y Return vs Nifty])</f>
        <v>0.75604535492726666</v>
      </c>
      <c r="I189">
        <v>3.8571312078565301</v>
      </c>
      <c r="J189">
        <f>(Table2[[#This Row],[1M Return vs Nifty]]-AVERAGE(Table2[1M Return vs Nifty]))/_xlfn.STDEV.P(Table2[1M Return vs Nifty])</f>
        <v>0.66658611228479936</v>
      </c>
      <c r="K189">
        <v>-7.5680149157262901</v>
      </c>
      <c r="L189">
        <f>(Table2[[#This Row],[6M Return vs Nifty]]-AVERAGE(Table2[6M Return vs Nifty]))/_xlfn.STDEV.P(Table2[6M Return vs Nifty])</f>
        <v>-0.3766526305681952</v>
      </c>
      <c r="M189">
        <v>1.12026738039197</v>
      </c>
      <c r="N189">
        <f>(Table2[[#This Row],[1W Return vs Nifty]]-AVERAGE(Table2[1W Return vs Nifty]))/_xlfn.STDEV.P(Table2[1W Return vs Nifty])</f>
        <v>0.90972399703276907</v>
      </c>
      <c r="O189">
        <v>5074.1099999999997</v>
      </c>
      <c r="P189">
        <v>5022.0051998646204</v>
      </c>
      <c r="Q189">
        <v>4543.0712022672797</v>
      </c>
      <c r="R189">
        <v>44.818595290379598</v>
      </c>
      <c r="S189" s="1">
        <f>(Table2[[#This Row],[Close Price]]-Table2[[#This Row],[20D EMA]])/Table2[[#This Row],[20D EMA]]</f>
        <v>-1.3846763274741642E-2</v>
      </c>
      <c r="T189" s="1">
        <f>(Table2[[#This Row],[Close Price]]-Table2[[#This Row],[50D EMA]])/Table2[[#This Row],[50D EMA]]</f>
        <v>-3.615129642858486E-3</v>
      </c>
      <c r="U189" s="1">
        <f>(Table2[[#This Row],[Close Price]]-Table2[[#This Row],[200D EMA]])/Table2[[#This Row],[200D EMA]]</f>
        <v>0.10142451597561644</v>
      </c>
      <c r="V189">
        <v>0.60790722202962499</v>
      </c>
      <c r="W189">
        <v>4893</v>
      </c>
      <c r="X189">
        <v>5119.7</v>
      </c>
      <c r="Y189">
        <v>4888.3500000000004</v>
      </c>
      <c r="Z189">
        <v>5355</v>
      </c>
      <c r="AA189">
        <v>4888.3500000000004</v>
      </c>
      <c r="AB189">
        <v>5355</v>
      </c>
      <c r="AC189" s="1">
        <f>(Table2[[#This Row],[Close Price]]/Table2[[#This Row],[Day Low]])-1</f>
        <v>2.2654812998160745E-2</v>
      </c>
      <c r="AD189" s="1">
        <f>(Table2[[#This Row],[Day High]]/Table2[[#This Row],[Close Price]])-1</f>
        <v>2.3152172826923056E-2</v>
      </c>
      <c r="AE189" s="1">
        <f>(Table2[[#This Row],[Close Price]]/Table2[[#This Row],[Current Week Low]])-1</f>
        <v>2.3627604406394775E-2</v>
      </c>
      <c r="AF189" s="1">
        <f>(Table2[[#This Row],[Current Week High]]/Table2[[#This Row],[Close Price]])-1</f>
        <v>7.0175964507329214E-2</v>
      </c>
      <c r="AG189" s="1">
        <f>(Table2[[#This Row],[Close Price]]/Table2[[#This Row],[Current Month Low]])-1</f>
        <v>2.3627604406394775E-2</v>
      </c>
      <c r="AH189" s="1">
        <f>(Table2[[#This Row],[Current Month High]]/Table2[[#This Row],[Close Price]])-1</f>
        <v>7.0175964507329214E-2</v>
      </c>
      <c r="AI189">
        <v>16.709133966845499</v>
      </c>
      <c r="AJ189">
        <v>100.133986601339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0.25</v>
      </c>
      <c r="AM189" t="s">
        <v>3160</v>
      </c>
      <c r="AN189">
        <v>-2.2200000000000002</v>
      </c>
      <c r="AO189" t="s">
        <v>3161</v>
      </c>
      <c r="AP189">
        <v>0.129341686847189</v>
      </c>
      <c r="AQ189">
        <f>(Table2[[#This Row],[Sharpe Ratio]]-AVERAGE(Table2[Sharpe Ratio]))/_xlfn.STDEV.P(Table2[Sharpe Ratio])</f>
        <v>0.84774929816711486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2.8034521318437546</v>
      </c>
      <c r="AS189">
        <f>_xlfn.RANK.AVG(Table2[[#This Row],[1Y Return vs Nifty Z-Score]],Table2[1Y Return vs Nifty Z-Score])</f>
        <v>125</v>
      </c>
      <c r="AT189">
        <f>_xlfn.RANK.AVG(Table2[[#This Row],[6M Return vs Nifty Z-Score]],Table2[6M Return vs Nifty Z-Score])</f>
        <v>442</v>
      </c>
      <c r="AU189">
        <f>_xlfn.RANK.AVG(Table2[[#This Row],[Sharpe Ratio Z-Score]],Table2[Sharpe Ratio Z-Score])</f>
        <v>139</v>
      </c>
      <c r="AV189">
        <f>(Table2[[#This Row],[Rank 1Y]]+Table2[[#This Row],[Rank 6M]]+Table2[[#This Row],[Rank Sharpe]])/3</f>
        <v>235.33333333333334</v>
      </c>
    </row>
    <row r="190" spans="1:48" x14ac:dyDescent="0.3">
      <c r="A190" t="s">
        <v>1419</v>
      </c>
      <c r="B190" t="s">
        <v>1420</v>
      </c>
      <c r="C190" t="s">
        <v>3121</v>
      </c>
      <c r="D190" t="s">
        <v>102</v>
      </c>
      <c r="E190">
        <v>7256.9050223125996</v>
      </c>
      <c r="F190">
        <v>3663.7</v>
      </c>
      <c r="G190">
        <v>95.276129363837896</v>
      </c>
      <c r="H190">
        <f>(Table2[[#This Row],[1Y Return vs Nifty]]-AVERAGE(Table2[1Y Return vs Nifty]))/_xlfn.STDEV.P(Table2[1Y Return vs Nifty])</f>
        <v>1.6285388761150856</v>
      </c>
      <c r="I190">
        <v>-9.9356097092303095</v>
      </c>
      <c r="J190">
        <f>(Table2[[#This Row],[1M Return vs Nifty]]-AVERAGE(Table2[1M Return vs Nifty]))/_xlfn.STDEV.P(Table2[1M Return vs Nifty])</f>
        <v>-0.79717057354247467</v>
      </c>
      <c r="K190">
        <v>64.764517041369302</v>
      </c>
      <c r="L190">
        <f>(Table2[[#This Row],[6M Return vs Nifty]]-AVERAGE(Table2[6M Return vs Nifty]))/_xlfn.STDEV.P(Table2[6M Return vs Nifty])</f>
        <v>2.1531686046762779</v>
      </c>
      <c r="M190">
        <v>-12.501057824274699</v>
      </c>
      <c r="N190">
        <f>(Table2[[#This Row],[1W Return vs Nifty]]-AVERAGE(Table2[1W Return vs Nifty]))/_xlfn.STDEV.P(Table2[1W Return vs Nifty])</f>
        <v>-1.9306863060799015</v>
      </c>
      <c r="O190">
        <v>4057.06</v>
      </c>
      <c r="P190">
        <v>4011.61918091189</v>
      </c>
      <c r="Q190">
        <v>3223.59958132264</v>
      </c>
      <c r="R190">
        <v>28.445397541236002</v>
      </c>
      <c r="S190" s="1">
        <f>(Table2[[#This Row],[Close Price]]-Table2[[#This Row],[20D EMA]])/Table2[[#This Row],[20D EMA]]</f>
        <v>-9.6956909683366801E-2</v>
      </c>
      <c r="T190" s="1">
        <f>(Table2[[#This Row],[Close Price]]-Table2[[#This Row],[50D EMA]])/Table2[[#This Row],[50D EMA]]</f>
        <v>-8.6727868529336297E-2</v>
      </c>
      <c r="U190" s="1">
        <f>(Table2[[#This Row],[Close Price]]-Table2[[#This Row],[200D EMA]])/Table2[[#This Row],[200D EMA]]</f>
        <v>0.13652453028821496</v>
      </c>
      <c r="V190">
        <v>1.0192560969245399</v>
      </c>
      <c r="W190">
        <v>3459.95</v>
      </c>
      <c r="X190">
        <v>3705</v>
      </c>
      <c r="Y190">
        <v>3459.95</v>
      </c>
      <c r="Z190">
        <v>4065</v>
      </c>
      <c r="AA190">
        <v>3459.95</v>
      </c>
      <c r="AB190">
        <v>4475.95</v>
      </c>
      <c r="AC190" s="1">
        <f>(Table2[[#This Row],[Close Price]]/Table2[[#This Row],[Day Low]])-1</f>
        <v>5.8888134221592781E-2</v>
      </c>
      <c r="AD190" s="1">
        <f>(Table2[[#This Row],[Day High]]/Table2[[#This Row],[Close Price]])-1</f>
        <v>1.1272757048885085E-2</v>
      </c>
      <c r="AE190" s="1">
        <f>(Table2[[#This Row],[Close Price]]/Table2[[#This Row],[Current Week Low]])-1</f>
        <v>5.8888134221592781E-2</v>
      </c>
      <c r="AF190" s="1">
        <f>(Table2[[#This Row],[Current Week High]]/Table2[[#This Row],[Close Price]])-1</f>
        <v>0.10953407757185363</v>
      </c>
      <c r="AG190" s="1">
        <f>(Table2[[#This Row],[Close Price]]/Table2[[#This Row],[Current Month Low]])-1</f>
        <v>5.8888134221592781E-2</v>
      </c>
      <c r="AH190" s="1">
        <f>(Table2[[#This Row],[Current Month High]]/Table2[[#This Row],[Close Price]])-1</f>
        <v>0.22170210442994787</v>
      </c>
      <c r="AI190">
        <v>23.3725468788383</v>
      </c>
      <c r="AJ190">
        <v>120.114752620985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0.08</v>
      </c>
      <c r="AM190" t="s">
        <v>3160</v>
      </c>
      <c r="AN190">
        <v>-17.98</v>
      </c>
      <c r="AO190" t="s">
        <v>3161</v>
      </c>
      <c r="AP190">
        <v>-3.2351834342659001E-2</v>
      </c>
      <c r="AQ190">
        <f>(Table2[[#This Row],[Sharpe Ratio]]-AVERAGE(Table2[Sharpe Ratio]))/_xlfn.STDEV.P(Table2[Sharpe Ratio])</f>
        <v>-1.0660396652820205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-1.2189064113033332E-2</v>
      </c>
      <c r="AS190">
        <f>_xlfn.RANK.AVG(Table2[[#This Row],[1Y Return vs Nifty Z-Score]],Table2[1Y Return vs Nifty Z-Score])</f>
        <v>52</v>
      </c>
      <c r="AT190">
        <f>_xlfn.RANK.AVG(Table2[[#This Row],[6M Return vs Nifty Z-Score]],Table2[6M Return vs Nifty Z-Score])</f>
        <v>24</v>
      </c>
      <c r="AU190">
        <f>_xlfn.RANK.AVG(Table2[[#This Row],[Sharpe Ratio Z-Score]],Table2[Sharpe Ratio Z-Score])</f>
        <v>631</v>
      </c>
      <c r="AV190">
        <f>(Table2[[#This Row],[Rank 1Y]]+Table2[[#This Row],[Rank 6M]]+Table2[[#This Row],[Rank Sharpe]])/3</f>
        <v>235.66666666666666</v>
      </c>
    </row>
    <row r="191" spans="1:48" x14ac:dyDescent="0.3">
      <c r="A191" t="s">
        <v>991</v>
      </c>
      <c r="B191" t="s">
        <v>992</v>
      </c>
      <c r="C191" t="s">
        <v>3123</v>
      </c>
      <c r="D191" t="s">
        <v>993</v>
      </c>
      <c r="E191">
        <v>13884.271036829799</v>
      </c>
      <c r="F191">
        <v>781.5</v>
      </c>
      <c r="G191">
        <v>36.0545454294056</v>
      </c>
      <c r="H191">
        <f>(Table2[[#This Row],[1Y Return vs Nifty]]-AVERAGE(Table2[1Y Return vs Nifty]))/_xlfn.STDEV.P(Table2[1Y Return vs Nifty])</f>
        <v>0.43706606336242398</v>
      </c>
      <c r="I191">
        <v>2.57457494765517</v>
      </c>
      <c r="J191">
        <f>(Table2[[#This Row],[1M Return vs Nifty]]-AVERAGE(Table2[1M Return vs Nifty]))/_xlfn.STDEV.P(Table2[1M Return vs Nifty])</f>
        <v>0.5304746379879357</v>
      </c>
      <c r="K191">
        <v>19.947689488870001</v>
      </c>
      <c r="L191">
        <f>(Table2[[#This Row],[6M Return vs Nifty]]-AVERAGE(Table2[6M Return vs Nifty]))/_xlfn.STDEV.P(Table2[6M Return vs Nifty])</f>
        <v>0.58570568072038232</v>
      </c>
      <c r="M191">
        <v>-6.1134615040297504</v>
      </c>
      <c r="N191">
        <f>(Table2[[#This Row],[1W Return vs Nifty]]-AVERAGE(Table2[1W Return vs Nifty]))/_xlfn.STDEV.P(Table2[1W Return vs Nifty])</f>
        <v>-0.59870177979222416</v>
      </c>
      <c r="O191">
        <v>803.83</v>
      </c>
      <c r="P191">
        <v>804.23020732615396</v>
      </c>
      <c r="Q191">
        <v>727.26856614594794</v>
      </c>
      <c r="R191">
        <v>40.544458640846898</v>
      </c>
      <c r="S191" s="1">
        <f>(Table2[[#This Row],[Close Price]]-Table2[[#This Row],[20D EMA]])/Table2[[#This Row],[20D EMA]]</f>
        <v>-2.7779505616859337E-2</v>
      </c>
      <c r="T191" s="1">
        <f>(Table2[[#This Row],[Close Price]]-Table2[[#This Row],[50D EMA]])/Table2[[#This Row],[50D EMA]]</f>
        <v>-2.8263309583614993E-2</v>
      </c>
      <c r="U191" s="1">
        <f>(Table2[[#This Row],[Close Price]]-Table2[[#This Row],[200D EMA]])/Table2[[#This Row],[200D EMA]]</f>
        <v>7.4568648197520085E-2</v>
      </c>
      <c r="V191">
        <v>0.77562375253170801</v>
      </c>
      <c r="W191">
        <v>770.05</v>
      </c>
      <c r="X191">
        <v>798</v>
      </c>
      <c r="Y191">
        <v>766.85</v>
      </c>
      <c r="Z191">
        <v>854.7</v>
      </c>
      <c r="AA191">
        <v>766.85</v>
      </c>
      <c r="AB191">
        <v>861.25</v>
      </c>
      <c r="AC191" s="1">
        <f>(Table2[[#This Row],[Close Price]]/Table2[[#This Row],[Day Low]])-1</f>
        <v>1.4869164339978092E-2</v>
      </c>
      <c r="AD191" s="1">
        <f>(Table2[[#This Row],[Day High]]/Table2[[#This Row],[Close Price]])-1</f>
        <v>2.1113243761996081E-2</v>
      </c>
      <c r="AE191" s="1">
        <f>(Table2[[#This Row],[Close Price]]/Table2[[#This Row],[Current Week Low]])-1</f>
        <v>1.9104127273912752E-2</v>
      </c>
      <c r="AF191" s="1">
        <f>(Table2[[#This Row],[Current Week High]]/Table2[[#This Row],[Close Price]])-1</f>
        <v>9.3666026871401131E-2</v>
      </c>
      <c r="AG191" s="1">
        <f>(Table2[[#This Row],[Close Price]]/Table2[[#This Row],[Current Month Low]])-1</f>
        <v>1.9104127273912752E-2</v>
      </c>
      <c r="AH191" s="1">
        <f>(Table2[[#This Row],[Current Month High]]/Table2[[#This Row],[Close Price]])-1</f>
        <v>0.10204734484964817</v>
      </c>
      <c r="AI191">
        <v>12.028150991682599</v>
      </c>
      <c r="AJ191">
        <v>65.712468193384197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0.08</v>
      </c>
      <c r="AM191" t="s">
        <v>3160</v>
      </c>
      <c r="AN191">
        <v>1.71</v>
      </c>
      <c r="AO191" t="s">
        <v>3160</v>
      </c>
      <c r="AP191">
        <v>4.7055421347971998E-2</v>
      </c>
      <c r="AQ191">
        <f>(Table2[[#This Row],[Sharpe Ratio]]-AVERAGE(Table2[Sharpe Ratio]))/_xlfn.STDEV.P(Table2[Sharpe Ratio])</f>
        <v>-0.12618302513820639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181</v>
      </c>
      <c r="AT191">
        <f>_xlfn.RANK.AVG(Table2[[#This Row],[6M Return vs Nifty Z-Score]],Table2[6M Return vs Nifty Z-Score])</f>
        <v>153</v>
      </c>
      <c r="AU191">
        <f>_xlfn.RANK.AVG(Table2[[#This Row],[Sharpe Ratio Z-Score]],Table2[Sharpe Ratio Z-Score])</f>
        <v>382</v>
      </c>
      <c r="AV191">
        <f>(Table2[[#This Row],[Rank 1Y]]+Table2[[#This Row],[Rank 6M]]+Table2[[#This Row],[Rank Sharpe]])/3</f>
        <v>238.66666666666666</v>
      </c>
    </row>
    <row r="192" spans="1:48" x14ac:dyDescent="0.3">
      <c r="A192" t="s">
        <v>448</v>
      </c>
      <c r="B192" t="s">
        <v>449</v>
      </c>
      <c r="C192" t="s">
        <v>3109</v>
      </c>
      <c r="D192" t="s">
        <v>24</v>
      </c>
      <c r="E192">
        <v>48346.655224696297</v>
      </c>
      <c r="F192">
        <v>196.98</v>
      </c>
      <c r="G192">
        <v>10.1579294825383</v>
      </c>
      <c r="H192">
        <f>(Table2[[#This Row],[1Y Return vs Nifty]]-AVERAGE(Table2[1Y Return vs Nifty]))/_xlfn.STDEV.P(Table2[1Y Return vs Nifty])</f>
        <v>-8.3945226662357042E-2</v>
      </c>
      <c r="I192">
        <v>5.5377927897554597</v>
      </c>
      <c r="J192">
        <f>(Table2[[#This Row],[1M Return vs Nifty]]-AVERAGE(Table2[1M Return vs Nifty]))/_xlfn.STDEV.P(Table2[1M Return vs Nifty])</f>
        <v>0.844946573189998</v>
      </c>
      <c r="K192">
        <v>15.1142687001086</v>
      </c>
      <c r="L192">
        <f>(Table2[[#This Row],[6M Return vs Nifty]]-AVERAGE(Table2[6M Return vs Nifty]))/_xlfn.STDEV.P(Table2[6M Return vs Nifty])</f>
        <v>0.41665739470803043</v>
      </c>
      <c r="M192">
        <v>-1.77674957189268</v>
      </c>
      <c r="N192">
        <f>(Table2[[#This Row],[1W Return vs Nifty]]-AVERAGE(Table2[1W Return vs Nifty]))/_xlfn.STDEV.P(Table2[1W Return vs Nifty])</f>
        <v>0.3056185465041944</v>
      </c>
      <c r="O192">
        <v>199.94</v>
      </c>
      <c r="P192">
        <v>195.756113262849</v>
      </c>
      <c r="Q192">
        <v>178.84123669450699</v>
      </c>
      <c r="R192">
        <v>35.827963532814401</v>
      </c>
      <c r="S192" s="1">
        <f>(Table2[[#This Row],[Close Price]]-Table2[[#This Row],[20D EMA]])/Table2[[#This Row],[20D EMA]]</f>
        <v>-1.480444133239976E-2</v>
      </c>
      <c r="T192" s="1">
        <f>(Table2[[#This Row],[Close Price]]-Table2[[#This Row],[50D EMA]])/Table2[[#This Row],[50D EMA]]</f>
        <v>6.252099700751787E-3</v>
      </c>
      <c r="U192" s="1">
        <f>(Table2[[#This Row],[Close Price]]-Table2[[#This Row],[200D EMA]])/Table2[[#This Row],[200D EMA]]</f>
        <v>0.10142383065980064</v>
      </c>
      <c r="V192">
        <v>0.99433036567439403</v>
      </c>
      <c r="W192">
        <v>196</v>
      </c>
      <c r="X192">
        <v>201.7</v>
      </c>
      <c r="Y192">
        <v>196</v>
      </c>
      <c r="Z192">
        <v>209.77</v>
      </c>
      <c r="AA192">
        <v>196</v>
      </c>
      <c r="AB192">
        <v>209.77</v>
      </c>
      <c r="AC192" s="1">
        <f>(Table2[[#This Row],[Close Price]]/Table2[[#This Row],[Day Low]])-1</f>
        <v>4.9999999999998934E-3</v>
      </c>
      <c r="AD192" s="1">
        <f>(Table2[[#This Row],[Day High]]/Table2[[#This Row],[Close Price]])-1</f>
        <v>2.396182353538423E-2</v>
      </c>
      <c r="AE192" s="1">
        <f>(Table2[[#This Row],[Close Price]]/Table2[[#This Row],[Current Week Low]])-1</f>
        <v>4.9999999999998934E-3</v>
      </c>
      <c r="AF192" s="1">
        <f>(Table2[[#This Row],[Current Week High]]/Table2[[#This Row],[Close Price]])-1</f>
        <v>6.4930449791857248E-2</v>
      </c>
      <c r="AG192" s="1">
        <f>(Table2[[#This Row],[Close Price]]/Table2[[#This Row],[Current Month Low]])-1</f>
        <v>4.9999999999998934E-3</v>
      </c>
      <c r="AH192" s="1">
        <f>(Table2[[#This Row],[Current Month High]]/Table2[[#This Row],[Close Price]])-1</f>
        <v>6.4930449791857248E-2</v>
      </c>
      <c r="AI192">
        <v>6.4930449791857203</v>
      </c>
      <c r="AJ192">
        <v>41.305595408895201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0.03</v>
      </c>
      <c r="AM192" t="s">
        <v>3160</v>
      </c>
      <c r="AN192">
        <v>-1.85</v>
      </c>
      <c r="AO192" t="s">
        <v>3161</v>
      </c>
      <c r="AP192">
        <v>0.10817287004001799</v>
      </c>
      <c r="AQ192">
        <f>(Table2[[#This Row],[Sharpe Ratio]]-AVERAGE(Table2[Sharpe Ratio]))/_xlfn.STDEV.P(Table2[Sharpe Ratio])</f>
        <v>0.59719721867301057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2.0804745064128762</v>
      </c>
      <c r="AS192">
        <f>_xlfn.RANK.AVG(Table2[[#This Row],[1Y Return vs Nifty Z-Score]],Table2[1Y Return vs Nifty Z-Score])</f>
        <v>326</v>
      </c>
      <c r="AT192">
        <f>_xlfn.RANK.AVG(Table2[[#This Row],[6M Return vs Nifty Z-Score]],Table2[6M Return vs Nifty Z-Score])</f>
        <v>193</v>
      </c>
      <c r="AU192">
        <f>_xlfn.RANK.AVG(Table2[[#This Row],[Sharpe Ratio Z-Score]],Table2[Sharpe Ratio Z-Score])</f>
        <v>197</v>
      </c>
      <c r="AV192">
        <f>(Table2[[#This Row],[Rank 1Y]]+Table2[[#This Row],[Rank 6M]]+Table2[[#This Row],[Rank Sharpe]])/3</f>
        <v>238.66666666666666</v>
      </c>
    </row>
    <row r="193" spans="1:48" x14ac:dyDescent="0.3">
      <c r="A193" t="s">
        <v>142</v>
      </c>
      <c r="B193" t="s">
        <v>143</v>
      </c>
      <c r="C193" t="s">
        <v>3109</v>
      </c>
      <c r="D193" t="s">
        <v>144</v>
      </c>
      <c r="E193">
        <v>182612.048720917</v>
      </c>
      <c r="F193">
        <v>139.66</v>
      </c>
      <c r="G193">
        <v>68.982723735904003</v>
      </c>
      <c r="H193">
        <f>(Table2[[#This Row],[1Y Return vs Nifty]]-AVERAGE(Table2[1Y Return vs Nifty]))/_xlfn.STDEV.P(Table2[1Y Return vs Nifty])</f>
        <v>1.0995446162681015</v>
      </c>
      <c r="I193">
        <v>-1.6124775625841401</v>
      </c>
      <c r="J193">
        <f>(Table2[[#This Row],[1M Return vs Nifty]]-AVERAGE(Table2[1M Return vs Nifty]))/_xlfn.STDEV.P(Table2[1M Return vs Nifty])</f>
        <v>8.6123066199902051E-2</v>
      </c>
      <c r="K193">
        <v>-16.075596311979002</v>
      </c>
      <c r="L193">
        <f>(Table2[[#This Row],[6M Return vs Nifty]]-AVERAGE(Table2[6M Return vs Nifty]))/_xlfn.STDEV.P(Table2[6M Return vs Nifty])</f>
        <v>-0.6742042231154769</v>
      </c>
      <c r="M193">
        <v>-5.5806950747783297</v>
      </c>
      <c r="N193">
        <f>(Table2[[#This Row],[1W Return vs Nifty]]-AVERAGE(Table2[1W Return vs Nifty]))/_xlfn.STDEV.P(Table2[1W Return vs Nifty])</f>
        <v>-0.48760574236116455</v>
      </c>
      <c r="O193">
        <v>148</v>
      </c>
      <c r="P193">
        <v>154.47375554133399</v>
      </c>
      <c r="Q193">
        <v>151.08312293615899</v>
      </c>
      <c r="R193">
        <v>29.6855767058141</v>
      </c>
      <c r="S193" s="1">
        <f>(Table2[[#This Row],[Close Price]]-Table2[[#This Row],[20D EMA]])/Table2[[#This Row],[20D EMA]]</f>
        <v>-5.6351351351351373E-2</v>
      </c>
      <c r="T193" s="1">
        <f>(Table2[[#This Row],[Close Price]]-Table2[[#This Row],[50D EMA]])/Table2[[#This Row],[50D EMA]]</f>
        <v>-9.5898202833361784E-2</v>
      </c>
      <c r="U193" s="1">
        <f>(Table2[[#This Row],[Close Price]]-Table2[[#This Row],[200D EMA]])/Table2[[#This Row],[200D EMA]]</f>
        <v>-7.5608199739066115E-2</v>
      </c>
      <c r="V193">
        <v>1.0629043667665099</v>
      </c>
      <c r="W193">
        <v>139.5</v>
      </c>
      <c r="X193">
        <v>142.22999999999999</v>
      </c>
      <c r="Y193">
        <v>139.30000000000001</v>
      </c>
      <c r="Z193">
        <v>151.19999999999999</v>
      </c>
      <c r="AA193">
        <v>139.30000000000001</v>
      </c>
      <c r="AB193">
        <v>161</v>
      </c>
      <c r="AC193" s="1">
        <f>(Table2[[#This Row],[Close Price]]/Table2[[#This Row],[Day Low]])-1</f>
        <v>1.1469534050179142E-3</v>
      </c>
      <c r="AD193" s="1">
        <f>(Table2[[#This Row],[Day High]]/Table2[[#This Row],[Close Price]])-1</f>
        <v>1.840183302305598E-2</v>
      </c>
      <c r="AE193" s="1">
        <f>(Table2[[#This Row],[Close Price]]/Table2[[#This Row],[Current Week Low]])-1</f>
        <v>2.5843503230436049E-3</v>
      </c>
      <c r="AF193" s="1">
        <f>(Table2[[#This Row],[Current Week High]]/Table2[[#This Row],[Close Price]])-1</f>
        <v>8.2629242445940054E-2</v>
      </c>
      <c r="AG193" s="1">
        <f>(Table2[[#This Row],[Close Price]]/Table2[[#This Row],[Current Month Low]])-1</f>
        <v>2.5843503230436049E-3</v>
      </c>
      <c r="AH193" s="1">
        <f>(Table2[[#This Row],[Current Month High]]/Table2[[#This Row],[Close Price]])-1</f>
        <v>0.15279965630817705</v>
      </c>
      <c r="AI193">
        <v>63.969640555635102</v>
      </c>
      <c r="AJ193">
        <v>92.104539202200797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-0.22</v>
      </c>
      <c r="AM193" t="s">
        <v>3161</v>
      </c>
      <c r="AN193">
        <v>-2.7</v>
      </c>
      <c r="AO193" t="s">
        <v>3161</v>
      </c>
      <c r="AP193">
        <v>0.15934145424667101</v>
      </c>
      <c r="AQ193">
        <f>(Table2[[#This Row],[Sharpe Ratio]]-AVERAGE(Table2[Sharpe Ratio]))/_xlfn.STDEV.P(Table2[Sharpe Ratio])</f>
        <v>1.2028236594197199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84</v>
      </c>
      <c r="AT193">
        <f>_xlfn.RANK.AVG(Table2[[#This Row],[6M Return vs Nifty Z-Score]],Table2[6M Return vs Nifty Z-Score])</f>
        <v>549</v>
      </c>
      <c r="AU193">
        <f>_xlfn.RANK.AVG(Table2[[#This Row],[Sharpe Ratio Z-Score]],Table2[Sharpe Ratio Z-Score])</f>
        <v>84</v>
      </c>
      <c r="AV193">
        <f>(Table2[[#This Row],[Rank 1Y]]+Table2[[#This Row],[Rank 6M]]+Table2[[#This Row],[Rank Sharpe]])/3</f>
        <v>239</v>
      </c>
    </row>
    <row r="194" spans="1:48" x14ac:dyDescent="0.3">
      <c r="A194" t="s">
        <v>1335</v>
      </c>
      <c r="B194" t="s">
        <v>1336</v>
      </c>
      <c r="C194" t="s">
        <v>3112</v>
      </c>
      <c r="D194" t="s">
        <v>48</v>
      </c>
      <c r="E194">
        <v>8270.1696464973593</v>
      </c>
      <c r="F194">
        <v>2614.4</v>
      </c>
      <c r="G194">
        <v>10.3691132677176</v>
      </c>
      <c r="H194">
        <f>(Table2[[#This Row],[1Y Return vs Nifty]]-AVERAGE(Table2[1Y Return vs Nifty]))/_xlfn.STDEV.P(Table2[1Y Return vs Nifty])</f>
        <v>-7.9696442320251012E-2</v>
      </c>
      <c r="I194">
        <v>-9.7221176688654491</v>
      </c>
      <c r="J194">
        <f>(Table2[[#This Row],[1M Return vs Nifty]]-AVERAGE(Table2[1M Return vs Nifty]))/_xlfn.STDEV.P(Table2[1M Return vs Nifty])</f>
        <v>-0.77451369893477173</v>
      </c>
      <c r="K194">
        <v>-1.20271805356404</v>
      </c>
      <c r="L194">
        <f>(Table2[[#This Row],[6M Return vs Nifty]]-AVERAGE(Table2[6M Return vs Nifty]))/_xlfn.STDEV.P(Table2[6M Return vs Nifty])</f>
        <v>-0.15402717097437527</v>
      </c>
      <c r="M194">
        <v>-8.4649511750695403</v>
      </c>
      <c r="N194">
        <f>(Table2[[#This Row],[1W Return vs Nifty]]-AVERAGE(Table2[1W Return vs Nifty]))/_xlfn.STDEV.P(Table2[1W Return vs Nifty])</f>
        <v>-1.089050214245294</v>
      </c>
      <c r="O194">
        <v>2864.36</v>
      </c>
      <c r="P194">
        <v>2984.2776029400602</v>
      </c>
      <c r="Q194">
        <v>2750.6556562681099</v>
      </c>
      <c r="R194">
        <v>27.390806328701402</v>
      </c>
      <c r="S194" s="1">
        <f>(Table2[[#This Row],[Close Price]]-Table2[[#This Row],[20D EMA]])/Table2[[#This Row],[20D EMA]]</f>
        <v>-8.7265567177310127E-2</v>
      </c>
      <c r="T194" s="1">
        <f>(Table2[[#This Row],[Close Price]]-Table2[[#This Row],[50D EMA]])/Table2[[#This Row],[50D EMA]]</f>
        <v>-0.12394208989661783</v>
      </c>
      <c r="U194" s="1">
        <f>(Table2[[#This Row],[Close Price]]-Table2[[#This Row],[200D EMA]])/Table2[[#This Row],[200D EMA]]</f>
        <v>-4.9535701045536014E-2</v>
      </c>
      <c r="V194">
        <v>0.363912136111464</v>
      </c>
      <c r="W194">
        <v>2576</v>
      </c>
      <c r="X194">
        <v>2668.3</v>
      </c>
      <c r="Y194">
        <v>2544</v>
      </c>
      <c r="Z194">
        <v>2830.7</v>
      </c>
      <c r="AA194">
        <v>2544</v>
      </c>
      <c r="AB194">
        <v>3147.95</v>
      </c>
      <c r="AC194" s="1">
        <f>(Table2[[#This Row],[Close Price]]/Table2[[#This Row],[Day Low]])-1</f>
        <v>1.4906832298136719E-2</v>
      </c>
      <c r="AD194" s="1">
        <f>(Table2[[#This Row],[Day High]]/Table2[[#This Row],[Close Price]])-1</f>
        <v>2.0616585067319448E-2</v>
      </c>
      <c r="AE194" s="1">
        <f>(Table2[[#This Row],[Close Price]]/Table2[[#This Row],[Current Week Low]])-1</f>
        <v>2.7672955974842761E-2</v>
      </c>
      <c r="AF194" s="1">
        <f>(Table2[[#This Row],[Current Week High]]/Table2[[#This Row],[Close Price]])-1</f>
        <v>8.273408812729488E-2</v>
      </c>
      <c r="AG194" s="1">
        <f>(Table2[[#This Row],[Close Price]]/Table2[[#This Row],[Current Month Low]])-1</f>
        <v>2.7672955974842761E-2</v>
      </c>
      <c r="AH194" s="1">
        <f>(Table2[[#This Row],[Current Month High]]/Table2[[#This Row],[Close Price]])-1</f>
        <v>0.20408124235006109</v>
      </c>
      <c r="AI194">
        <v>42.480110159118702</v>
      </c>
      <c r="AJ194">
        <v>35.793587928997098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-0.14000000000000001</v>
      </c>
      <c r="AM194" t="s">
        <v>3161</v>
      </c>
      <c r="AN194">
        <v>-5.92</v>
      </c>
      <c r="AO194" t="s">
        <v>3161</v>
      </c>
      <c r="AP194">
        <v>0.19010935960904901</v>
      </c>
      <c r="AQ194">
        <f>(Table2[[#This Row],[Sharpe Ratio]]-AVERAGE(Table2[Sharpe Ratio]))/_xlfn.STDEV.P(Table2[Sharpe Ratio])</f>
        <v>1.5669896277137143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320</v>
      </c>
      <c r="AT194">
        <f>_xlfn.RANK.AVG(Table2[[#This Row],[6M Return vs Nifty Z-Score]],Table2[6M Return vs Nifty Z-Score])</f>
        <v>358</v>
      </c>
      <c r="AU194">
        <f>_xlfn.RANK.AVG(Table2[[#This Row],[Sharpe Ratio Z-Score]],Table2[Sharpe Ratio Z-Score])</f>
        <v>39</v>
      </c>
      <c r="AV194">
        <f>(Table2[[#This Row],[Rank 1Y]]+Table2[[#This Row],[Rank 6M]]+Table2[[#This Row],[Rank Sharpe]])/3</f>
        <v>239</v>
      </c>
    </row>
    <row r="195" spans="1:48" x14ac:dyDescent="0.3">
      <c r="A195" t="s">
        <v>161</v>
      </c>
      <c r="B195" t="s">
        <v>162</v>
      </c>
      <c r="C195" t="s">
        <v>3113</v>
      </c>
      <c r="D195" t="s">
        <v>163</v>
      </c>
      <c r="E195">
        <v>152728.46042528501</v>
      </c>
      <c r="F195">
        <v>5750.1</v>
      </c>
      <c r="G195">
        <v>41.5459875417869</v>
      </c>
      <c r="H195">
        <f>(Table2[[#This Row],[1Y Return vs Nifty]]-AVERAGE(Table2[1Y Return vs Nifty]))/_xlfn.STDEV.P(Table2[1Y Return vs Nifty])</f>
        <v>0.54754780912173029</v>
      </c>
      <c r="I195">
        <v>-0.388226210578896</v>
      </c>
      <c r="J195">
        <f>(Table2[[#This Row],[1M Return vs Nifty]]-AVERAGE(Table2[1M Return vs Nifty]))/_xlfn.STDEV.P(Table2[1M Return vs Nifty])</f>
        <v>0.21604692342328882</v>
      </c>
      <c r="K195">
        <v>41.802656484714497</v>
      </c>
      <c r="L195">
        <f>(Table2[[#This Row],[6M Return vs Nifty]]-AVERAGE(Table2[6M Return vs Nifty]))/_xlfn.STDEV.P(Table2[6M Return vs Nifty])</f>
        <v>1.3500804109517195</v>
      </c>
      <c r="M195">
        <v>-1.0574857505922599</v>
      </c>
      <c r="N195">
        <f>(Table2[[#This Row],[1W Return vs Nifty]]-AVERAGE(Table2[1W Return vs Nifty]))/_xlfn.STDEV.P(Table2[1W Return vs Nifty])</f>
        <v>0.45560427388246516</v>
      </c>
      <c r="O195">
        <v>5836.47</v>
      </c>
      <c r="P195">
        <v>5640.2658290006202</v>
      </c>
      <c r="Q195">
        <v>4792.26044192683</v>
      </c>
      <c r="R195">
        <v>34.253637927954003</v>
      </c>
      <c r="S195" s="1">
        <f>(Table2[[#This Row],[Close Price]]-Table2[[#This Row],[20D EMA]])/Table2[[#This Row],[20D EMA]]</f>
        <v>-1.4798328441677912E-2</v>
      </c>
      <c r="T195" s="1">
        <f>(Table2[[#This Row],[Close Price]]-Table2[[#This Row],[50D EMA]])/Table2[[#This Row],[50D EMA]]</f>
        <v>1.9473225966521741E-2</v>
      </c>
      <c r="U195" s="1">
        <f>(Table2[[#This Row],[Close Price]]-Table2[[#This Row],[200D EMA]])/Table2[[#This Row],[200D EMA]]</f>
        <v>0.19987218342583454</v>
      </c>
      <c r="V195">
        <v>0.70693826057709397</v>
      </c>
      <c r="W195">
        <v>5723.15</v>
      </c>
      <c r="X195">
        <v>5825.95</v>
      </c>
      <c r="Y195">
        <v>5710.55</v>
      </c>
      <c r="Z195">
        <v>6155</v>
      </c>
      <c r="AA195">
        <v>5678.35</v>
      </c>
      <c r="AB195">
        <v>6155</v>
      </c>
      <c r="AC195" s="1">
        <f>(Table2[[#This Row],[Close Price]]/Table2[[#This Row],[Day Low]])-1</f>
        <v>4.7089452486830385E-3</v>
      </c>
      <c r="AD195" s="1">
        <f>(Table2[[#This Row],[Day High]]/Table2[[#This Row],[Close Price]])-1</f>
        <v>1.3191074937827008E-2</v>
      </c>
      <c r="AE195" s="1">
        <f>(Table2[[#This Row],[Close Price]]/Table2[[#This Row],[Current Week Low]])-1</f>
        <v>6.9257777271891641E-3</v>
      </c>
      <c r="AF195" s="1">
        <f>(Table2[[#This Row],[Current Week High]]/Table2[[#This Row],[Close Price]])-1</f>
        <v>7.0416166675361991E-2</v>
      </c>
      <c r="AG195" s="1">
        <f>(Table2[[#This Row],[Close Price]]/Table2[[#This Row],[Current Month Low]])-1</f>
        <v>1.2635712839117019E-2</v>
      </c>
      <c r="AH195" s="1">
        <f>(Table2[[#This Row],[Current Month High]]/Table2[[#This Row],[Close Price]])-1</f>
        <v>7.0416166675361991E-2</v>
      </c>
      <c r="AI195">
        <v>9.1433192466217896</v>
      </c>
      <c r="AJ195">
        <v>71.644776119402906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0.21</v>
      </c>
      <c r="AM195" t="s">
        <v>3160</v>
      </c>
      <c r="AN195">
        <v>-0.92</v>
      </c>
      <c r="AO195" t="s">
        <v>3161</v>
      </c>
      <c r="AP195">
        <v>4.9327127218789998E-3</v>
      </c>
      <c r="AQ195">
        <f>(Table2[[#This Row],[Sharpe Ratio]]-AVERAGE(Table2[Sharpe Ratio]))/_xlfn.STDEV.P(Table2[Sharpe Ratio])</f>
        <v>-0.62474335263920622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1.9445360647399976</v>
      </c>
      <c r="AS195">
        <f>_xlfn.RANK.AVG(Table2[[#This Row],[1Y Return vs Nifty Z-Score]],Table2[1Y Return vs Nifty Z-Score])</f>
        <v>160</v>
      </c>
      <c r="AT195">
        <f>_xlfn.RANK.AVG(Table2[[#This Row],[6M Return vs Nifty Z-Score]],Table2[6M Return vs Nifty Z-Score])</f>
        <v>62</v>
      </c>
      <c r="AU195">
        <f>_xlfn.RANK.AVG(Table2[[#This Row],[Sharpe Ratio Z-Score]],Table2[Sharpe Ratio Z-Score])</f>
        <v>495</v>
      </c>
      <c r="AV195">
        <f>(Table2[[#This Row],[Rank 1Y]]+Table2[[#This Row],[Rank 6M]]+Table2[[#This Row],[Rank Sharpe]])/3</f>
        <v>239</v>
      </c>
    </row>
    <row r="196" spans="1:48" x14ac:dyDescent="0.3">
      <c r="A196" t="s">
        <v>1888</v>
      </c>
      <c r="B196" t="s">
        <v>1889</v>
      </c>
      <c r="C196" t="s">
        <v>3118</v>
      </c>
      <c r="D196" t="s">
        <v>48</v>
      </c>
      <c r="E196">
        <v>3781.6864466880002</v>
      </c>
      <c r="F196">
        <v>2230.15</v>
      </c>
      <c r="G196">
        <v>3.89699550292532</v>
      </c>
      <c r="H196">
        <f>(Table2[[#This Row],[1Y Return vs Nifty]]-AVERAGE(Table2[1Y Return vs Nifty]))/_xlfn.STDEV.P(Table2[1Y Return vs Nifty])</f>
        <v>-0.20990829829190522</v>
      </c>
      <c r="I196">
        <v>2.7999398714091002</v>
      </c>
      <c r="J196">
        <f>(Table2[[#This Row],[1M Return vs Nifty]]-AVERAGE(Table2[1M Return vs Nifty]))/_xlfn.STDEV.P(Table2[1M Return vs Nifty])</f>
        <v>0.55439152411512327</v>
      </c>
      <c r="K196">
        <v>30.951410414652301</v>
      </c>
      <c r="L196">
        <f>(Table2[[#This Row],[6M Return vs Nifty]]-AVERAGE(Table2[6M Return vs Nifty]))/_xlfn.STDEV.P(Table2[6M Return vs Nifty])</f>
        <v>0.97055944031585673</v>
      </c>
      <c r="M196">
        <v>0.56842255060569302</v>
      </c>
      <c r="N196">
        <f>(Table2[[#This Row],[1W Return vs Nifty]]-AVERAGE(Table2[1W Return vs Nifty]))/_xlfn.STDEV.P(Table2[1W Return vs Nifty])</f>
        <v>0.79464960326472478</v>
      </c>
      <c r="O196">
        <v>2250.9899999999998</v>
      </c>
      <c r="P196">
        <v>2185.23142538923</v>
      </c>
      <c r="Q196">
        <v>1919.6621899464501</v>
      </c>
      <c r="R196">
        <v>46.769519211822796</v>
      </c>
      <c r="S196" s="1">
        <f>(Table2[[#This Row],[Close Price]]-Table2[[#This Row],[20D EMA]])/Table2[[#This Row],[20D EMA]]</f>
        <v>-9.2581486368218842E-3</v>
      </c>
      <c r="T196" s="1">
        <f>(Table2[[#This Row],[Close Price]]-Table2[[#This Row],[50D EMA]])/Table2[[#This Row],[50D EMA]]</f>
        <v>2.0555522902005328E-2</v>
      </c>
      <c r="U196" s="1">
        <f>(Table2[[#This Row],[Close Price]]-Table2[[#This Row],[200D EMA]])/Table2[[#This Row],[200D EMA]]</f>
        <v>0.16174085819870798</v>
      </c>
      <c r="V196">
        <v>0.65746080759800796</v>
      </c>
      <c r="W196">
        <v>2130</v>
      </c>
      <c r="X196">
        <v>2259.1</v>
      </c>
      <c r="Y196">
        <v>2130</v>
      </c>
      <c r="Z196">
        <v>2298.9</v>
      </c>
      <c r="AA196">
        <v>2130</v>
      </c>
      <c r="AB196">
        <v>2412</v>
      </c>
      <c r="AC196" s="1">
        <f>(Table2[[#This Row],[Close Price]]/Table2[[#This Row],[Day Low]])-1</f>
        <v>4.7018779342723027E-2</v>
      </c>
      <c r="AD196" s="1">
        <f>(Table2[[#This Row],[Day High]]/Table2[[#This Row],[Close Price]])-1</f>
        <v>1.2981189606080301E-2</v>
      </c>
      <c r="AE196" s="1">
        <f>(Table2[[#This Row],[Close Price]]/Table2[[#This Row],[Current Week Low]])-1</f>
        <v>4.7018779342723027E-2</v>
      </c>
      <c r="AF196" s="1">
        <f>(Table2[[#This Row],[Current Week High]]/Table2[[#This Row],[Close Price]])-1</f>
        <v>3.0827522812366892E-2</v>
      </c>
      <c r="AG196" s="1">
        <f>(Table2[[#This Row],[Close Price]]/Table2[[#This Row],[Current Month Low]])-1</f>
        <v>4.7018779342723027E-2</v>
      </c>
      <c r="AH196" s="1">
        <f>(Table2[[#This Row],[Current Month High]]/Table2[[#This Row],[Close Price]])-1</f>
        <v>8.1541600340784282E-2</v>
      </c>
      <c r="AI196">
        <v>22.637490751743101</v>
      </c>
      <c r="AJ196">
        <v>57.7192362093352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0.25</v>
      </c>
      <c r="AM196" t="s">
        <v>3160</v>
      </c>
      <c r="AN196">
        <v>-0.12</v>
      </c>
      <c r="AO196" t="s">
        <v>3161</v>
      </c>
      <c r="AP196">
        <v>9.0250850803533997E-2</v>
      </c>
      <c r="AQ196">
        <f>(Table2[[#This Row],[Sharpe Ratio]]-AVERAGE(Table2[Sharpe Ratio]))/_xlfn.STDEV.P(Table2[Sharpe Ratio])</f>
        <v>0.38507392291501302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2.4947661923188127</v>
      </c>
      <c r="AS196">
        <f>_xlfn.RANK.AVG(Table2[[#This Row],[1Y Return vs Nifty Z-Score]],Table2[1Y Return vs Nifty Z-Score])</f>
        <v>379</v>
      </c>
      <c r="AT196">
        <f>_xlfn.RANK.AVG(Table2[[#This Row],[6M Return vs Nifty Z-Score]],Table2[6M Return vs Nifty Z-Score])</f>
        <v>98</v>
      </c>
      <c r="AU196">
        <f>_xlfn.RANK.AVG(Table2[[#This Row],[Sharpe Ratio Z-Score]],Table2[Sharpe Ratio Z-Score])</f>
        <v>247</v>
      </c>
      <c r="AV196">
        <f>(Table2[[#This Row],[Rank 1Y]]+Table2[[#This Row],[Rank 6M]]+Table2[[#This Row],[Rank Sharpe]])/3</f>
        <v>241.33333333333334</v>
      </c>
    </row>
    <row r="197" spans="1:48" x14ac:dyDescent="0.3">
      <c r="A197" t="s">
        <v>184</v>
      </c>
      <c r="B197" t="s">
        <v>185</v>
      </c>
      <c r="C197" t="s">
        <v>3109</v>
      </c>
      <c r="D197" t="s">
        <v>144</v>
      </c>
      <c r="E197">
        <v>132350.522712306</v>
      </c>
      <c r="F197">
        <v>502.35</v>
      </c>
      <c r="G197">
        <v>29.440887052151599</v>
      </c>
      <c r="H197">
        <f>(Table2[[#This Row],[1Y Return vs Nifty]]-AVERAGE(Table2[1Y Return vs Nifty]))/_xlfn.STDEV.P(Table2[1Y Return vs Nifty])</f>
        <v>0.30400656670903431</v>
      </c>
      <c r="I197">
        <v>-1.38406582306173</v>
      </c>
      <c r="J197">
        <f>(Table2[[#This Row],[1M Return vs Nifty]]-AVERAGE(Table2[1M Return vs Nifty]))/_xlfn.STDEV.P(Table2[1M Return vs Nifty])</f>
        <v>0.11036329610469035</v>
      </c>
      <c r="K197">
        <v>-10.9019121939894</v>
      </c>
      <c r="L197">
        <f>(Table2[[#This Row],[6M Return vs Nifty]]-AVERAGE(Table2[6M Return vs Nifty]))/_xlfn.STDEV.P(Table2[6M Return vs Nifty])</f>
        <v>-0.49325526982982831</v>
      </c>
      <c r="M197">
        <v>-1.65959692606618</v>
      </c>
      <c r="N197">
        <f>(Table2[[#This Row],[1W Return vs Nifty]]-AVERAGE(Table2[1W Return vs Nifty]))/_xlfn.STDEV.P(Table2[1W Return vs Nifty])</f>
        <v>0.33004800378846039</v>
      </c>
      <c r="O197">
        <v>523.54999999999995</v>
      </c>
      <c r="P197">
        <v>538.78428343382302</v>
      </c>
      <c r="Q197">
        <v>507.51402563771597</v>
      </c>
      <c r="R197">
        <v>36.0676182463381</v>
      </c>
      <c r="S197" s="1">
        <f>(Table2[[#This Row],[Close Price]]-Table2[[#This Row],[20D EMA]])/Table2[[#This Row],[20D EMA]]</f>
        <v>-4.0492789609397256E-2</v>
      </c>
      <c r="T197" s="1">
        <f>(Table2[[#This Row],[Close Price]]-Table2[[#This Row],[50D EMA]])/Table2[[#This Row],[50D EMA]]</f>
        <v>-6.7623137040332931E-2</v>
      </c>
      <c r="U197" s="1">
        <f>(Table2[[#This Row],[Close Price]]-Table2[[#This Row],[200D EMA]])/Table2[[#This Row],[200D EMA]]</f>
        <v>-1.0175138768287444E-2</v>
      </c>
      <c r="V197">
        <v>0.85812920493356504</v>
      </c>
      <c r="W197">
        <v>500.3</v>
      </c>
      <c r="X197">
        <v>513.79999999999995</v>
      </c>
      <c r="Y197">
        <v>499.35</v>
      </c>
      <c r="Z197">
        <v>541</v>
      </c>
      <c r="AA197">
        <v>499.35</v>
      </c>
      <c r="AB197">
        <v>541</v>
      </c>
      <c r="AC197" s="1">
        <f>(Table2[[#This Row],[Close Price]]/Table2[[#This Row],[Day Low]])-1</f>
        <v>4.0975414751149852E-3</v>
      </c>
      <c r="AD197" s="1">
        <f>(Table2[[#This Row],[Day High]]/Table2[[#This Row],[Close Price]])-1</f>
        <v>2.2792873494575261E-2</v>
      </c>
      <c r="AE197" s="1">
        <f>(Table2[[#This Row],[Close Price]]/Table2[[#This Row],[Current Week Low]])-1</f>
        <v>6.0078101531990669E-3</v>
      </c>
      <c r="AF197" s="1">
        <f>(Table2[[#This Row],[Current Week High]]/Table2[[#This Row],[Close Price]])-1</f>
        <v>7.6938389569025434E-2</v>
      </c>
      <c r="AG197" s="1">
        <f>(Table2[[#This Row],[Close Price]]/Table2[[#This Row],[Current Month Low]])-1</f>
        <v>6.0078101531990669E-3</v>
      </c>
      <c r="AH197" s="1">
        <f>(Table2[[#This Row],[Current Month High]]/Table2[[#This Row],[Close Price]])-1</f>
        <v>7.6938389569025434E-2</v>
      </c>
      <c r="AI197">
        <v>30.1881158554792</v>
      </c>
      <c r="AJ197">
        <v>53.225560469726901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-0.18</v>
      </c>
      <c r="AM197" t="s">
        <v>3161</v>
      </c>
      <c r="AN197">
        <v>-8.25</v>
      </c>
      <c r="AO197" t="s">
        <v>3161</v>
      </c>
      <c r="AP197">
        <v>0.20179685432091601</v>
      </c>
      <c r="AQ197">
        <f>(Table2[[#This Row],[Sharpe Ratio]]-AVERAGE(Table2[Sharpe Ratio]))/_xlfn.STDEV.P(Table2[Sharpe Ratio])</f>
        <v>1.7053216908993452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212</v>
      </c>
      <c r="AT197">
        <f>_xlfn.RANK.AVG(Table2[[#This Row],[6M Return vs Nifty Z-Score]],Table2[6M Return vs Nifty Z-Score])</f>
        <v>486</v>
      </c>
      <c r="AU197">
        <f>_xlfn.RANK.AVG(Table2[[#This Row],[Sharpe Ratio Z-Score]],Table2[Sharpe Ratio Z-Score])</f>
        <v>26</v>
      </c>
      <c r="AV197">
        <f>(Table2[[#This Row],[Rank 1Y]]+Table2[[#This Row],[Rank 6M]]+Table2[[#This Row],[Rank Sharpe]])/3</f>
        <v>241.33333333333334</v>
      </c>
    </row>
    <row r="198" spans="1:48" x14ac:dyDescent="0.3">
      <c r="A198" t="s">
        <v>686</v>
      </c>
      <c r="B198" t="s">
        <v>687</v>
      </c>
      <c r="C198" t="s">
        <v>3119</v>
      </c>
      <c r="D198" t="s">
        <v>688</v>
      </c>
      <c r="E198">
        <v>25350.85251112</v>
      </c>
      <c r="F198">
        <v>1114.7</v>
      </c>
      <c r="G198">
        <v>135.694129809157</v>
      </c>
      <c r="H198">
        <f>(Table2[[#This Row],[1Y Return vs Nifty]]-AVERAGE(Table2[1Y Return vs Nifty]))/_xlfn.STDEV.P(Table2[1Y Return vs Nifty])</f>
        <v>2.4417043721568681</v>
      </c>
      <c r="I198">
        <v>6.8896826826807098</v>
      </c>
      <c r="J198">
        <f>(Table2[[#This Row],[1M Return vs Nifty]]-AVERAGE(Table2[1M Return vs Nifty]))/_xlfn.STDEV.P(Table2[1M Return vs Nifty])</f>
        <v>0.98841608959483473</v>
      </c>
      <c r="K198">
        <v>18.234151861855199</v>
      </c>
      <c r="L198">
        <f>(Table2[[#This Row],[6M Return vs Nifty]]-AVERAGE(Table2[6M Return vs Nifty]))/_xlfn.STDEV.P(Table2[6M Return vs Nifty])</f>
        <v>0.52577491708025759</v>
      </c>
      <c r="M198">
        <v>-1.8901696634624101</v>
      </c>
      <c r="N198">
        <f>(Table2[[#This Row],[1W Return vs Nifty]]-AVERAGE(Table2[1W Return vs Nifty]))/_xlfn.STDEV.P(Table2[1W Return vs Nifty])</f>
        <v>0.28196742652621515</v>
      </c>
      <c r="O198">
        <v>1089</v>
      </c>
      <c r="P198">
        <v>1107.36815272524</v>
      </c>
      <c r="Q198">
        <v>957.85377300024902</v>
      </c>
      <c r="R198">
        <v>56.585649384257799</v>
      </c>
      <c r="S198" s="1">
        <f>(Table2[[#This Row],[Close Price]]-Table2[[#This Row],[20D EMA]])/Table2[[#This Row],[20D EMA]]</f>
        <v>2.3599632690541824E-2</v>
      </c>
      <c r="T198" s="1">
        <f>(Table2[[#This Row],[Close Price]]-Table2[[#This Row],[50D EMA]])/Table2[[#This Row],[50D EMA]]</f>
        <v>6.6209663486496081E-3</v>
      </c>
      <c r="U198" s="1">
        <f>(Table2[[#This Row],[Close Price]]-Table2[[#This Row],[200D EMA]])/Table2[[#This Row],[200D EMA]]</f>
        <v>0.16374756922287578</v>
      </c>
      <c r="V198">
        <v>0.74903902978959802</v>
      </c>
      <c r="W198">
        <v>1045.5</v>
      </c>
      <c r="X198">
        <v>1155</v>
      </c>
      <c r="Y198">
        <v>1040.75</v>
      </c>
      <c r="Z198">
        <v>1160</v>
      </c>
      <c r="AA198">
        <v>1033.0999999999999</v>
      </c>
      <c r="AB198">
        <v>1175</v>
      </c>
      <c r="AC198" s="1">
        <f>(Table2[[#This Row],[Close Price]]/Table2[[#This Row],[Day Low]])-1</f>
        <v>6.618842659014823E-2</v>
      </c>
      <c r="AD198" s="1">
        <f>(Table2[[#This Row],[Day High]]/Table2[[#This Row],[Close Price]])-1</f>
        <v>3.615322508298191E-2</v>
      </c>
      <c r="AE198" s="1">
        <f>(Table2[[#This Row],[Close Price]]/Table2[[#This Row],[Current Week Low]])-1</f>
        <v>7.1054527984626414E-2</v>
      </c>
      <c r="AF198" s="1">
        <f>(Table2[[#This Row],[Current Week High]]/Table2[[#This Row],[Close Price]])-1</f>
        <v>4.0638736879877957E-2</v>
      </c>
      <c r="AG198" s="1">
        <f>(Table2[[#This Row],[Close Price]]/Table2[[#This Row],[Current Month Low]])-1</f>
        <v>7.8985577388442696E-2</v>
      </c>
      <c r="AH198" s="1">
        <f>(Table2[[#This Row],[Current Month High]]/Table2[[#This Row],[Close Price]])-1</f>
        <v>5.4095272270566097E-2</v>
      </c>
      <c r="AI198">
        <v>30.075356598187799</v>
      </c>
      <c r="AJ198">
        <v>202.90760869565199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-0.02</v>
      </c>
      <c r="AM198" t="s">
        <v>3161</v>
      </c>
      <c r="AN198">
        <v>9.3800000000000008</v>
      </c>
      <c r="AO198" t="s">
        <v>3160</v>
      </c>
      <c r="AQ198">
        <f>(Table2[[#This Row],[Sharpe Ratio]]-AVERAGE(Table2[Sharpe Ratio]))/_xlfn.STDEV.P(Table2[Sharpe Ratio])</f>
        <v>-0.68312646593607884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24</v>
      </c>
      <c r="AT198">
        <f>_xlfn.RANK.AVG(Table2[[#This Row],[6M Return vs Nifty Z-Score]],Table2[6M Return vs Nifty Z-Score])</f>
        <v>166</v>
      </c>
      <c r="AU198">
        <f>_xlfn.RANK.AVG(Table2[[#This Row],[Sharpe Ratio Z-Score]],Table2[Sharpe Ratio Z-Score])</f>
        <v>539</v>
      </c>
      <c r="AV198">
        <f>(Table2[[#This Row],[Rank 1Y]]+Table2[[#This Row],[Rank 6M]]+Table2[[#This Row],[Rank Sharpe]])/3</f>
        <v>243</v>
      </c>
    </row>
    <row r="199" spans="1:48" x14ac:dyDescent="0.3">
      <c r="A199" t="s">
        <v>929</v>
      </c>
      <c r="B199" t="s">
        <v>930</v>
      </c>
      <c r="C199" t="s">
        <v>3119</v>
      </c>
      <c r="D199" t="s">
        <v>808</v>
      </c>
      <c r="E199">
        <v>15796.6791571413</v>
      </c>
      <c r="F199">
        <v>3791.2</v>
      </c>
      <c r="G199">
        <v>45.989691887277502</v>
      </c>
      <c r="H199">
        <f>(Table2[[#This Row],[1Y Return vs Nifty]]-AVERAGE(Table2[1Y Return vs Nifty]))/_xlfn.STDEV.P(Table2[1Y Return vs Nifty])</f>
        <v>0.63695022904729026</v>
      </c>
      <c r="I199">
        <v>8.3831729914661395</v>
      </c>
      <c r="J199">
        <f>(Table2[[#This Row],[1M Return vs Nifty]]-AVERAGE(Table2[1M Return vs Nifty]))/_xlfn.STDEV.P(Table2[1M Return vs Nifty])</f>
        <v>1.1469129712403603</v>
      </c>
      <c r="K199">
        <v>-5.5659419306479698</v>
      </c>
      <c r="L199">
        <f>(Table2[[#This Row],[6M Return vs Nifty]]-AVERAGE(Table2[6M Return vs Nifty]))/_xlfn.STDEV.P(Table2[6M Return vs Nifty])</f>
        <v>-0.30663037895996043</v>
      </c>
      <c r="M199">
        <v>-8.6326084955961999</v>
      </c>
      <c r="N199">
        <f>(Table2[[#This Row],[1W Return vs Nifty]]-AVERAGE(Table2[1W Return vs Nifty]))/_xlfn.STDEV.P(Table2[1W Return vs Nifty])</f>
        <v>-1.1240112458234137</v>
      </c>
      <c r="O199">
        <v>3951.4</v>
      </c>
      <c r="P199">
        <v>3928.7879295141302</v>
      </c>
      <c r="Q199">
        <v>3701.0659186118501</v>
      </c>
      <c r="R199">
        <v>34.710208325297302</v>
      </c>
      <c r="S199" s="1">
        <f>(Table2[[#This Row],[Close Price]]-Table2[[#This Row],[20D EMA]])/Table2[[#This Row],[20D EMA]]</f>
        <v>-4.0542592498861232E-2</v>
      </c>
      <c r="T199" s="1">
        <f>(Table2[[#This Row],[Close Price]]-Table2[[#This Row],[50D EMA]])/Table2[[#This Row],[50D EMA]]</f>
        <v>-3.5020452104460045E-2</v>
      </c>
      <c r="U199" s="1">
        <f>(Table2[[#This Row],[Close Price]]-Table2[[#This Row],[200D EMA]])/Table2[[#This Row],[200D EMA]]</f>
        <v>2.4353546618795734E-2</v>
      </c>
      <c r="V199">
        <v>1.01119907809029</v>
      </c>
      <c r="W199">
        <v>3720.5</v>
      </c>
      <c r="X199">
        <v>3882.8</v>
      </c>
      <c r="Y199">
        <v>3720.5</v>
      </c>
      <c r="Z199">
        <v>4249</v>
      </c>
      <c r="AA199">
        <v>3720.5</v>
      </c>
      <c r="AB199">
        <v>4349</v>
      </c>
      <c r="AC199" s="1">
        <f>(Table2[[#This Row],[Close Price]]/Table2[[#This Row],[Day Low]])-1</f>
        <v>1.9002822201316993E-2</v>
      </c>
      <c r="AD199" s="1">
        <f>(Table2[[#This Row],[Day High]]/Table2[[#This Row],[Close Price]])-1</f>
        <v>2.416121544629668E-2</v>
      </c>
      <c r="AE199" s="1">
        <f>(Table2[[#This Row],[Close Price]]/Table2[[#This Row],[Current Week Low]])-1</f>
        <v>1.9002822201316993E-2</v>
      </c>
      <c r="AF199" s="1">
        <f>(Table2[[#This Row],[Current Week High]]/Table2[[#This Row],[Close Price]])-1</f>
        <v>0.12075332348596746</v>
      </c>
      <c r="AG199" s="1">
        <f>(Table2[[#This Row],[Close Price]]/Table2[[#This Row],[Current Month Low]])-1</f>
        <v>1.9002822201316993E-2</v>
      </c>
      <c r="AH199" s="1">
        <f>(Table2[[#This Row],[Current Month High]]/Table2[[#This Row],[Close Price]])-1</f>
        <v>0.14713019624393331</v>
      </c>
      <c r="AI199">
        <v>44.7562776957163</v>
      </c>
      <c r="AJ199">
        <v>70.767082563848405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0.08</v>
      </c>
      <c r="AM199" t="s">
        <v>3160</v>
      </c>
      <c r="AN199">
        <v>-0.52</v>
      </c>
      <c r="AO199" t="s">
        <v>3161</v>
      </c>
      <c r="AP199">
        <v>0.114119706108466</v>
      </c>
      <c r="AQ199">
        <f>(Table2[[#This Row],[Sharpe Ratio]]-AVERAGE(Table2[Sharpe Ratio]))/_xlfn.STDEV.P(Table2[Sharpe Ratio])</f>
        <v>0.66758339835100999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1.020804973855286</v>
      </c>
      <c r="AS199">
        <f>_xlfn.RANK.AVG(Table2[[#This Row],[1Y Return vs Nifty Z-Score]],Table2[1Y Return vs Nifty Z-Score])</f>
        <v>146</v>
      </c>
      <c r="AT199">
        <f>_xlfn.RANK.AVG(Table2[[#This Row],[6M Return vs Nifty Z-Score]],Table2[6M Return vs Nifty Z-Score])</f>
        <v>407</v>
      </c>
      <c r="AU199">
        <f>_xlfn.RANK.AVG(Table2[[#This Row],[Sharpe Ratio Z-Score]],Table2[Sharpe Ratio Z-Score])</f>
        <v>176</v>
      </c>
      <c r="AV199">
        <f>(Table2[[#This Row],[Rank 1Y]]+Table2[[#This Row],[Rank 6M]]+Table2[[#This Row],[Rank Sharpe]])/3</f>
        <v>243</v>
      </c>
    </row>
    <row r="200" spans="1:48" x14ac:dyDescent="0.3">
      <c r="A200" t="s">
        <v>490</v>
      </c>
      <c r="B200" t="s">
        <v>491</v>
      </c>
      <c r="C200" t="s">
        <v>3113</v>
      </c>
      <c r="D200" t="s">
        <v>51</v>
      </c>
      <c r="E200">
        <v>41647.793183781097</v>
      </c>
      <c r="F200">
        <v>2457.15</v>
      </c>
      <c r="G200">
        <v>37.219263202595599</v>
      </c>
      <c r="H200">
        <f>(Table2[[#This Row],[1Y Return vs Nifty]]-AVERAGE(Table2[1Y Return vs Nifty]))/_xlfn.STDEV.P(Table2[1Y Return vs Nifty])</f>
        <v>0.46049889762808871</v>
      </c>
      <c r="I200">
        <v>-3.3963905618699699</v>
      </c>
      <c r="J200">
        <f>(Table2[[#This Row],[1M Return vs Nifty]]-AVERAGE(Table2[1M Return vs Nifty]))/_xlfn.STDEV.P(Table2[1M Return vs Nifty])</f>
        <v>-0.1031949667665529</v>
      </c>
      <c r="K200">
        <v>17.6096480686669</v>
      </c>
      <c r="L200">
        <f>(Table2[[#This Row],[6M Return vs Nifty]]-AVERAGE(Table2[6M Return vs Nifty]))/_xlfn.STDEV.P(Table2[6M Return vs Nifty])</f>
        <v>0.50393297522157088</v>
      </c>
      <c r="M200">
        <v>-3.4590329837338798</v>
      </c>
      <c r="N200">
        <f>(Table2[[#This Row],[1W Return vs Nifty]]-AVERAGE(Table2[1W Return vs Nifty]))/_xlfn.STDEV.P(Table2[1W Return vs Nifty])</f>
        <v>-4.5182499939671994E-2</v>
      </c>
      <c r="O200">
        <v>2598.94</v>
      </c>
      <c r="P200">
        <v>2660.5165706615799</v>
      </c>
      <c r="Q200">
        <v>2448.5203873438099</v>
      </c>
      <c r="R200">
        <v>26.106187398084099</v>
      </c>
      <c r="S200" s="1">
        <f>(Table2[[#This Row],[Close Price]]-Table2[[#This Row],[20D EMA]])/Table2[[#This Row],[20D EMA]]</f>
        <v>-5.4556857795870606E-2</v>
      </c>
      <c r="T200" s="1">
        <f>(Table2[[#This Row],[Close Price]]-Table2[[#This Row],[50D EMA]])/Table2[[#This Row],[50D EMA]]</f>
        <v>-7.6438753625582362E-2</v>
      </c>
      <c r="U200" s="1">
        <f>(Table2[[#This Row],[Close Price]]-Table2[[#This Row],[200D EMA]])/Table2[[#This Row],[200D EMA]]</f>
        <v>3.5244193598696866E-3</v>
      </c>
      <c r="V200">
        <v>0.84717292673759304</v>
      </c>
      <c r="W200">
        <v>2425.15</v>
      </c>
      <c r="X200">
        <v>2491</v>
      </c>
      <c r="Y200">
        <v>2425.15</v>
      </c>
      <c r="Z200">
        <v>2589.9</v>
      </c>
      <c r="AA200">
        <v>2425.15</v>
      </c>
      <c r="AB200">
        <v>2742.95</v>
      </c>
      <c r="AC200" s="1">
        <f>(Table2[[#This Row],[Close Price]]/Table2[[#This Row],[Day Low]])-1</f>
        <v>1.3195060099375322E-2</v>
      </c>
      <c r="AD200" s="1">
        <f>(Table2[[#This Row],[Day High]]/Table2[[#This Row],[Close Price]])-1</f>
        <v>1.3776122743829111E-2</v>
      </c>
      <c r="AE200" s="1">
        <f>(Table2[[#This Row],[Close Price]]/Table2[[#This Row],[Current Week Low]])-1</f>
        <v>1.3195060099375322E-2</v>
      </c>
      <c r="AF200" s="1">
        <f>(Table2[[#This Row],[Current Week High]]/Table2[[#This Row],[Close Price]])-1</f>
        <v>5.4026005738355476E-2</v>
      </c>
      <c r="AG200" s="1">
        <f>(Table2[[#This Row],[Close Price]]/Table2[[#This Row],[Current Month Low]])-1</f>
        <v>1.3195060099375322E-2</v>
      </c>
      <c r="AH200" s="1">
        <f>(Table2[[#This Row],[Current Month High]]/Table2[[#This Row],[Close Price]])-1</f>
        <v>0.11631361536739715</v>
      </c>
      <c r="AI200">
        <v>25.674053273100899</v>
      </c>
      <c r="AJ200">
        <v>65.816378175928705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-7.0000000000000007E-2</v>
      </c>
      <c r="AM200" t="s">
        <v>3161</v>
      </c>
      <c r="AN200">
        <v>-6.56</v>
      </c>
      <c r="AO200" t="s">
        <v>3161</v>
      </c>
      <c r="AP200">
        <v>4.4519348193109001E-2</v>
      </c>
      <c r="AQ200">
        <f>(Table2[[#This Row],[Sharpe Ratio]]-AVERAGE(Table2[Sharpe Ratio]))/_xlfn.STDEV.P(Table2[Sharpe Ratio])</f>
        <v>-0.15619974305343948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178</v>
      </c>
      <c r="AT200">
        <f>_xlfn.RANK.AVG(Table2[[#This Row],[6M Return vs Nifty Z-Score]],Table2[6M Return vs Nifty Z-Score])</f>
        <v>172</v>
      </c>
      <c r="AU200">
        <f>_xlfn.RANK.AVG(Table2[[#This Row],[Sharpe Ratio Z-Score]],Table2[Sharpe Ratio Z-Score])</f>
        <v>389</v>
      </c>
      <c r="AV200">
        <f>(Table2[[#This Row],[Rank 1Y]]+Table2[[#This Row],[Rank 6M]]+Table2[[#This Row],[Rank Sharpe]])/3</f>
        <v>246.33333333333334</v>
      </c>
    </row>
    <row r="201" spans="1:48" x14ac:dyDescent="0.3">
      <c r="A201" t="s">
        <v>1622</v>
      </c>
      <c r="B201" t="s">
        <v>1623</v>
      </c>
      <c r="C201" t="s">
        <v>3115</v>
      </c>
      <c r="D201" t="s">
        <v>211</v>
      </c>
      <c r="E201">
        <v>5561.3687595191504</v>
      </c>
      <c r="F201">
        <v>456.05</v>
      </c>
      <c r="G201">
        <v>12.6885142767209</v>
      </c>
      <c r="H201">
        <f>(Table2[[#This Row],[1Y Return vs Nifty]]-AVERAGE(Table2[1Y Return vs Nifty]))/_xlfn.STDEV.P(Table2[1Y Return vs Nifty])</f>
        <v>-3.3032657590039122E-2</v>
      </c>
      <c r="I201">
        <v>4.2763588819076297</v>
      </c>
      <c r="J201">
        <f>(Table2[[#This Row],[1M Return vs Nifty]]-AVERAGE(Table2[1M Return vs Nifty]))/_xlfn.STDEV.P(Table2[1M Return vs Nifty])</f>
        <v>0.71107671168523545</v>
      </c>
      <c r="K201">
        <v>-2.0104933516482699</v>
      </c>
      <c r="L201">
        <f>(Table2[[#This Row],[6M Return vs Nifty]]-AVERAGE(Table2[6M Return vs Nifty]))/_xlfn.STDEV.P(Table2[6M Return vs Nifty])</f>
        <v>-0.18227901073593022</v>
      </c>
      <c r="M201">
        <v>-2.22485932451653</v>
      </c>
      <c r="N201">
        <f>(Table2[[#This Row],[1W Return vs Nifty]]-AVERAGE(Table2[1W Return vs Nifty]))/_xlfn.STDEV.P(Table2[1W Return vs Nifty])</f>
        <v>0.21217568840093243</v>
      </c>
      <c r="O201">
        <v>462.73</v>
      </c>
      <c r="P201">
        <v>469.597110654179</v>
      </c>
      <c r="Q201">
        <v>444.13028414211101</v>
      </c>
      <c r="R201">
        <v>43.567707302489197</v>
      </c>
      <c r="S201" s="1">
        <f>(Table2[[#This Row],[Close Price]]-Table2[[#This Row],[20D EMA]])/Table2[[#This Row],[20D EMA]]</f>
        <v>-1.4436064227519302E-2</v>
      </c>
      <c r="T201" s="1">
        <f>(Table2[[#This Row],[Close Price]]-Table2[[#This Row],[50D EMA]])/Table2[[#This Row],[50D EMA]]</f>
        <v>-2.8848368839635739E-2</v>
      </c>
      <c r="U201" s="1">
        <f>(Table2[[#This Row],[Close Price]]-Table2[[#This Row],[200D EMA]])/Table2[[#This Row],[200D EMA]]</f>
        <v>2.6838331641611226E-2</v>
      </c>
      <c r="V201">
        <v>0.68663700425020102</v>
      </c>
      <c r="W201">
        <v>443.35</v>
      </c>
      <c r="X201">
        <v>458.6</v>
      </c>
      <c r="Y201">
        <v>437</v>
      </c>
      <c r="Z201">
        <v>467.45</v>
      </c>
      <c r="AA201">
        <v>437</v>
      </c>
      <c r="AB201">
        <v>486</v>
      </c>
      <c r="AC201" s="1">
        <f>(Table2[[#This Row],[Close Price]]/Table2[[#This Row],[Day Low]])-1</f>
        <v>2.8645539641366735E-2</v>
      </c>
      <c r="AD201" s="1">
        <f>(Table2[[#This Row],[Day High]]/Table2[[#This Row],[Close Price]])-1</f>
        <v>5.5914921609472312E-3</v>
      </c>
      <c r="AE201" s="1">
        <f>(Table2[[#This Row],[Close Price]]/Table2[[#This Row],[Current Week Low]])-1</f>
        <v>4.3592677345537734E-2</v>
      </c>
      <c r="AF201" s="1">
        <f>(Table2[[#This Row],[Current Week High]]/Table2[[#This Row],[Close Price]])-1</f>
        <v>2.4997259072470079E-2</v>
      </c>
      <c r="AG201" s="1">
        <f>(Table2[[#This Row],[Close Price]]/Table2[[#This Row],[Current Month Low]])-1</f>
        <v>4.3592677345537734E-2</v>
      </c>
      <c r="AH201" s="1">
        <f>(Table2[[#This Row],[Current Month High]]/Table2[[#This Row],[Close Price]])-1</f>
        <v>6.5672623615831593E-2</v>
      </c>
      <c r="AI201">
        <v>18.956254796623099</v>
      </c>
      <c r="AJ201">
        <v>39.039634146341399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</v>
      </c>
      <c r="AM201" t="s">
        <v>3162</v>
      </c>
      <c r="AN201">
        <v>1.63</v>
      </c>
      <c r="AO201" t="s">
        <v>3160</v>
      </c>
      <c r="AP201">
        <v>0.16394739989625201</v>
      </c>
      <c r="AQ201">
        <f>(Table2[[#This Row],[Sharpe Ratio]]-AVERAGE(Table2[Sharpe Ratio]))/_xlfn.STDEV.P(Table2[Sharpe Ratio])</f>
        <v>1.2573391890807075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310</v>
      </c>
      <c r="AT201">
        <f>_xlfn.RANK.AVG(Table2[[#This Row],[6M Return vs Nifty Z-Score]],Table2[6M Return vs Nifty Z-Score])</f>
        <v>368</v>
      </c>
      <c r="AU201">
        <f>_xlfn.RANK.AVG(Table2[[#This Row],[Sharpe Ratio Z-Score]],Table2[Sharpe Ratio Z-Score])</f>
        <v>70</v>
      </c>
      <c r="AV201">
        <f>(Table2[[#This Row],[Rank 1Y]]+Table2[[#This Row],[Rank 6M]]+Table2[[#This Row],[Rank Sharpe]])/3</f>
        <v>249.33333333333334</v>
      </c>
    </row>
    <row r="202" spans="1:48" x14ac:dyDescent="0.3">
      <c r="A202" t="s">
        <v>1449</v>
      </c>
      <c r="B202" t="s">
        <v>1450</v>
      </c>
      <c r="C202" t="s">
        <v>3111</v>
      </c>
      <c r="D202" t="s">
        <v>125</v>
      </c>
      <c r="E202">
        <v>6989.9861179192703</v>
      </c>
      <c r="F202">
        <v>1158.05</v>
      </c>
      <c r="G202">
        <v>21.410692709471299</v>
      </c>
      <c r="H202">
        <f>(Table2[[#This Row],[1Y Return vs Nifty]]-AVERAGE(Table2[1Y Return vs Nifty]))/_xlfn.STDEV.P(Table2[1Y Return vs Nifty])</f>
        <v>0.1424479320899934</v>
      </c>
      <c r="I202">
        <v>-5.3181583323218398</v>
      </c>
      <c r="J202">
        <f>(Table2[[#This Row],[1M Return vs Nifty]]-AVERAGE(Table2[1M Return vs Nifty]))/_xlfn.STDEV.P(Table2[1M Return vs Nifty])</f>
        <v>-0.30714285787219048</v>
      </c>
      <c r="K202">
        <v>13.0638250812927</v>
      </c>
      <c r="L202">
        <f>(Table2[[#This Row],[6M Return vs Nifty]]-AVERAGE(Table2[6M Return vs Nifty]))/_xlfn.STDEV.P(Table2[6M Return vs Nifty])</f>
        <v>0.34494338625013715</v>
      </c>
      <c r="M202">
        <v>1.31227286788825</v>
      </c>
      <c r="N202">
        <f>(Table2[[#This Row],[1W Return vs Nifty]]-AVERAGE(Table2[1W Return vs Nifty]))/_xlfn.STDEV.P(Table2[1W Return vs Nifty])</f>
        <v>0.94976227207165886</v>
      </c>
      <c r="O202">
        <v>1198.25</v>
      </c>
      <c r="P202">
        <v>1204.5438191272599</v>
      </c>
      <c r="Q202">
        <v>1075.0399026416101</v>
      </c>
      <c r="R202">
        <v>37.041180726010403</v>
      </c>
      <c r="S202" s="1">
        <f>(Table2[[#This Row],[Close Price]]-Table2[[#This Row],[20D EMA]])/Table2[[#This Row],[20D EMA]]</f>
        <v>-3.3548925516378086E-2</v>
      </c>
      <c r="T202" s="1">
        <f>(Table2[[#This Row],[Close Price]]-Table2[[#This Row],[50D EMA]])/Table2[[#This Row],[50D EMA]]</f>
        <v>-3.8598694699995696E-2</v>
      </c>
      <c r="U202" s="1">
        <f>(Table2[[#This Row],[Close Price]]-Table2[[#This Row],[200D EMA]])/Table2[[#This Row],[200D EMA]]</f>
        <v>7.7215829063103397E-2</v>
      </c>
      <c r="V202">
        <v>1.4727975446565</v>
      </c>
      <c r="W202">
        <v>1148</v>
      </c>
      <c r="X202">
        <v>1177.05</v>
      </c>
      <c r="Y202">
        <v>1148</v>
      </c>
      <c r="Z202">
        <v>1204.8499999999999</v>
      </c>
      <c r="AA202">
        <v>1148</v>
      </c>
      <c r="AB202">
        <v>1273.8499999999999</v>
      </c>
      <c r="AC202" s="1">
        <f>(Table2[[#This Row],[Close Price]]/Table2[[#This Row],[Day Low]])-1</f>
        <v>8.7543554006968005E-3</v>
      </c>
      <c r="AD202" s="1">
        <f>(Table2[[#This Row],[Day High]]/Table2[[#This Row],[Close Price]])-1</f>
        <v>1.6406890894175463E-2</v>
      </c>
      <c r="AE202" s="1">
        <f>(Table2[[#This Row],[Close Price]]/Table2[[#This Row],[Current Week Low]])-1</f>
        <v>8.7543554006968005E-3</v>
      </c>
      <c r="AF202" s="1">
        <f>(Table2[[#This Row],[Current Week High]]/Table2[[#This Row],[Close Price]])-1</f>
        <v>4.0412762834074467E-2</v>
      </c>
      <c r="AG202" s="1">
        <f>(Table2[[#This Row],[Close Price]]/Table2[[#This Row],[Current Month Low]])-1</f>
        <v>8.7543554006968005E-3</v>
      </c>
      <c r="AH202" s="1">
        <f>(Table2[[#This Row],[Current Month High]]/Table2[[#This Row],[Close Price]])-1</f>
        <v>9.9995682397133079E-2</v>
      </c>
      <c r="AI202">
        <v>16.238504382366902</v>
      </c>
      <c r="AJ202">
        <v>53.8221425250713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0.08</v>
      </c>
      <c r="AM202" t="s">
        <v>3160</v>
      </c>
      <c r="AN202">
        <v>-2.83</v>
      </c>
      <c r="AO202" t="s">
        <v>3161</v>
      </c>
      <c r="AP202">
        <v>8.1201769109739003E-2</v>
      </c>
      <c r="AQ202">
        <f>(Table2[[#This Row],[Sharpe Ratio]]-AVERAGE(Table2[Sharpe Ratio]))/_xlfn.STDEV.P(Table2[Sharpe Ratio])</f>
        <v>0.27796986242145139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262</v>
      </c>
      <c r="AT202">
        <f>_xlfn.RANK.AVG(Table2[[#This Row],[6M Return vs Nifty Z-Score]],Table2[6M Return vs Nifty Z-Score])</f>
        <v>209</v>
      </c>
      <c r="AU202">
        <f>_xlfn.RANK.AVG(Table2[[#This Row],[Sharpe Ratio Z-Score]],Table2[Sharpe Ratio Z-Score])</f>
        <v>280</v>
      </c>
      <c r="AV202">
        <f>(Table2[[#This Row],[Rank 1Y]]+Table2[[#This Row],[Rank 6M]]+Table2[[#This Row],[Rank Sharpe]])/3</f>
        <v>250.33333333333334</v>
      </c>
    </row>
    <row r="203" spans="1:48" x14ac:dyDescent="0.3">
      <c r="A203" t="s">
        <v>749</v>
      </c>
      <c r="B203" t="s">
        <v>750</v>
      </c>
      <c r="C203" t="s">
        <v>3110</v>
      </c>
      <c r="D203" t="s">
        <v>637</v>
      </c>
      <c r="E203">
        <v>22263.374719793101</v>
      </c>
      <c r="F203">
        <v>1267.75</v>
      </c>
      <c r="G203">
        <v>29.658527541320201</v>
      </c>
      <c r="H203">
        <f>(Table2[[#This Row],[1Y Return vs Nifty]]-AVERAGE(Table2[1Y Return vs Nifty]))/_xlfn.STDEV.P(Table2[1Y Return vs Nifty])</f>
        <v>0.30838525279898554</v>
      </c>
      <c r="I203">
        <v>11.451310523036501</v>
      </c>
      <c r="J203">
        <f>(Table2[[#This Row],[1M Return vs Nifty]]-AVERAGE(Table2[1M Return vs Nifty]))/_xlfn.STDEV.P(Table2[1M Return vs Nifty])</f>
        <v>1.4725195241271849</v>
      </c>
      <c r="K203">
        <v>-3.8338468679384598E-2</v>
      </c>
      <c r="L203">
        <f>(Table2[[#This Row],[6M Return vs Nifty]]-AVERAGE(Table2[6M Return vs Nifty]))/_xlfn.STDEV.P(Table2[6M Return vs Nifty])</f>
        <v>-0.11330314099746824</v>
      </c>
      <c r="M203">
        <v>-5.7703200550606502</v>
      </c>
      <c r="N203">
        <f>(Table2[[#This Row],[1W Return vs Nifty]]-AVERAGE(Table2[1W Return vs Nifty]))/_xlfn.STDEV.P(Table2[1W Return vs Nifty])</f>
        <v>-0.52714761803247667</v>
      </c>
      <c r="O203">
        <v>1291.68</v>
      </c>
      <c r="P203">
        <v>1270.2074157162101</v>
      </c>
      <c r="Q203">
        <v>1146.8882161341901</v>
      </c>
      <c r="R203">
        <v>43.494997941183797</v>
      </c>
      <c r="S203" s="1">
        <f>(Table2[[#This Row],[Close Price]]-Table2[[#This Row],[20D EMA]])/Table2[[#This Row],[20D EMA]]</f>
        <v>-1.8526260374086511E-2</v>
      </c>
      <c r="T203" s="1">
        <f>(Table2[[#This Row],[Close Price]]-Table2[[#This Row],[50D EMA]])/Table2[[#This Row],[50D EMA]]</f>
        <v>-1.9346570377440967E-3</v>
      </c>
      <c r="U203" s="1">
        <f>(Table2[[#This Row],[Close Price]]-Table2[[#This Row],[200D EMA]])/Table2[[#This Row],[200D EMA]]</f>
        <v>0.10538235737847065</v>
      </c>
      <c r="V203">
        <v>2.13229936632565</v>
      </c>
      <c r="W203">
        <v>1236.95</v>
      </c>
      <c r="X203">
        <v>1284.9000000000001</v>
      </c>
      <c r="Y203">
        <v>1235</v>
      </c>
      <c r="Z203">
        <v>1393.75</v>
      </c>
      <c r="AA203">
        <v>1235</v>
      </c>
      <c r="AB203">
        <v>1459.9</v>
      </c>
      <c r="AC203" s="1">
        <f>(Table2[[#This Row],[Close Price]]/Table2[[#This Row],[Day Low]])-1</f>
        <v>2.4899955535793605E-2</v>
      </c>
      <c r="AD203" s="1">
        <f>(Table2[[#This Row],[Day High]]/Table2[[#This Row],[Close Price]])-1</f>
        <v>1.352790376651547E-2</v>
      </c>
      <c r="AE203" s="1">
        <f>(Table2[[#This Row],[Close Price]]/Table2[[#This Row],[Current Week Low]])-1</f>
        <v>2.6518218623481804E-2</v>
      </c>
      <c r="AF203" s="1">
        <f>(Table2[[#This Row],[Current Week High]]/Table2[[#This Row],[Close Price]])-1</f>
        <v>9.938868073358309E-2</v>
      </c>
      <c r="AG203" s="1">
        <f>(Table2[[#This Row],[Close Price]]/Table2[[#This Row],[Current Month Low]])-1</f>
        <v>2.6518218623481804E-2</v>
      </c>
      <c r="AH203" s="1">
        <f>(Table2[[#This Row],[Current Month High]]/Table2[[#This Row],[Close Price]])-1</f>
        <v>0.15156773811871438</v>
      </c>
      <c r="AI203">
        <v>17.925458489449799</v>
      </c>
      <c r="AJ203">
        <v>94.664107485604603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-0.01</v>
      </c>
      <c r="AM203" t="s">
        <v>3161</v>
      </c>
      <c r="AN203">
        <v>1.93</v>
      </c>
      <c r="AO203" t="s">
        <v>3160</v>
      </c>
      <c r="AP203">
        <v>0.109718460070656</v>
      </c>
      <c r="AQ203">
        <f>(Table2[[#This Row],[Sharpe Ratio]]-AVERAGE(Table2[Sharpe Ratio]))/_xlfn.STDEV.P(Table2[Sharpe Ratio])</f>
        <v>0.61549067360481979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1.7559446915010457</v>
      </c>
      <c r="AS203">
        <f>_xlfn.RANK.AVG(Table2[[#This Row],[1Y Return vs Nifty Z-Score]],Table2[1Y Return vs Nifty Z-Score])</f>
        <v>210</v>
      </c>
      <c r="AT203">
        <f>_xlfn.RANK.AVG(Table2[[#This Row],[6M Return vs Nifty Z-Score]],Table2[6M Return vs Nifty Z-Score])</f>
        <v>349</v>
      </c>
      <c r="AU203">
        <f>_xlfn.RANK.AVG(Table2[[#This Row],[Sharpe Ratio Z-Score]],Table2[Sharpe Ratio Z-Score])</f>
        <v>193</v>
      </c>
      <c r="AV203">
        <f>(Table2[[#This Row],[Rank 1Y]]+Table2[[#This Row],[Rank 6M]]+Table2[[#This Row],[Rank Sharpe]])/3</f>
        <v>250.66666666666666</v>
      </c>
    </row>
    <row r="204" spans="1:48" x14ac:dyDescent="0.3">
      <c r="A204" t="s">
        <v>309</v>
      </c>
      <c r="B204" t="s">
        <v>310</v>
      </c>
      <c r="C204" t="s">
        <v>3107</v>
      </c>
      <c r="D204" t="s">
        <v>18</v>
      </c>
      <c r="E204">
        <v>79282.351399432198</v>
      </c>
      <c r="F204">
        <v>372.4</v>
      </c>
      <c r="G204">
        <v>57.094118293727199</v>
      </c>
      <c r="H204">
        <f>(Table2[[#This Row],[1Y Return vs Nifty]]-AVERAGE(Table2[1Y Return vs Nifty]))/_xlfn.STDEV.P(Table2[1Y Return vs Nifty])</f>
        <v>0.86035901492417521</v>
      </c>
      <c r="I204">
        <v>-3.8516363485584799</v>
      </c>
      <c r="J204">
        <f>(Table2[[#This Row],[1M Return vs Nifty]]-AVERAGE(Table2[1M Return vs Nifty]))/_xlfn.STDEV.P(Table2[1M Return vs Nifty])</f>
        <v>-0.15150799373963891</v>
      </c>
      <c r="K204">
        <v>4.3247578232775696</v>
      </c>
      <c r="L204">
        <f>(Table2[[#This Row],[6M Return vs Nifty]]-AVERAGE(Table2[6M Return vs Nifty]))/_xlfn.STDEV.P(Table2[6M Return vs Nifty])</f>
        <v>3.9295604714299215E-2</v>
      </c>
      <c r="M204">
        <v>-3.03824249614983</v>
      </c>
      <c r="N204">
        <f>(Table2[[#This Row],[1W Return vs Nifty]]-AVERAGE(Table2[1W Return vs Nifty]))/_xlfn.STDEV.P(Table2[1W Return vs Nifty])</f>
        <v>4.2563561359566175E-2</v>
      </c>
      <c r="O204">
        <v>386.53</v>
      </c>
      <c r="P204">
        <v>393.95176405217001</v>
      </c>
      <c r="Q204">
        <v>355.14914042393201</v>
      </c>
      <c r="R204">
        <v>38.291499606515401</v>
      </c>
      <c r="S204" s="1">
        <f>(Table2[[#This Row],[Close Price]]-Table2[[#This Row],[20D EMA]])/Table2[[#This Row],[20D EMA]]</f>
        <v>-3.6556024111970599E-2</v>
      </c>
      <c r="T204" s="1">
        <f>(Table2[[#This Row],[Close Price]]-Table2[[#This Row],[50D EMA]])/Table2[[#This Row],[50D EMA]]</f>
        <v>-5.4706606287250902E-2</v>
      </c>
      <c r="U204" s="1">
        <f>(Table2[[#This Row],[Close Price]]-Table2[[#This Row],[200D EMA]])/Table2[[#This Row],[200D EMA]]</f>
        <v>4.8573564208760515E-2</v>
      </c>
      <c r="V204">
        <v>0.70698307801422999</v>
      </c>
      <c r="W204">
        <v>365.45</v>
      </c>
      <c r="X204">
        <v>379.3</v>
      </c>
      <c r="Y204">
        <v>365.45</v>
      </c>
      <c r="Z204">
        <v>390</v>
      </c>
      <c r="AA204">
        <v>362.25</v>
      </c>
      <c r="AB204">
        <v>400</v>
      </c>
      <c r="AC204" s="1">
        <f>(Table2[[#This Row],[Close Price]]/Table2[[#This Row],[Day Low]])-1</f>
        <v>1.901764947325213E-2</v>
      </c>
      <c r="AD204" s="1">
        <f>(Table2[[#This Row],[Day High]]/Table2[[#This Row],[Close Price]])-1</f>
        <v>1.8528464017185886E-2</v>
      </c>
      <c r="AE204" s="1">
        <f>(Table2[[#This Row],[Close Price]]/Table2[[#This Row],[Current Week Low]])-1</f>
        <v>1.901764947325213E-2</v>
      </c>
      <c r="AF204" s="1">
        <f>(Table2[[#This Row],[Current Week High]]/Table2[[#This Row],[Close Price]])-1</f>
        <v>4.7261009667024734E-2</v>
      </c>
      <c r="AG204" s="1">
        <f>(Table2[[#This Row],[Close Price]]/Table2[[#This Row],[Current Month Low]])-1</f>
        <v>2.801932367149762E-2</v>
      </c>
      <c r="AH204" s="1">
        <f>(Table2[[#This Row],[Current Month High]]/Table2[[#This Row],[Close Price]])-1</f>
        <v>7.4113856068743322E-2</v>
      </c>
      <c r="AI204">
        <v>22.757787325456501</v>
      </c>
      <c r="AJ204">
        <v>86.013986013985999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7.0000000000000007E-2</v>
      </c>
      <c r="AM204" t="s">
        <v>3160</v>
      </c>
      <c r="AN204">
        <v>-4.1399999999999997</v>
      </c>
      <c r="AO204" t="s">
        <v>3161</v>
      </c>
      <c r="AP204">
        <v>6.0971689982236003E-2</v>
      </c>
      <c r="AQ204">
        <f>(Table2[[#This Row],[Sharpe Ratio]]-AVERAGE(Table2[Sharpe Ratio]))/_xlfn.STDEV.P(Table2[Sharpe Ratio])</f>
        <v>3.8528591806406096E-2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114</v>
      </c>
      <c r="AT204">
        <f>_xlfn.RANK.AVG(Table2[[#This Row],[6M Return vs Nifty Z-Score]],Table2[6M Return vs Nifty Z-Score])</f>
        <v>298</v>
      </c>
      <c r="AU204">
        <f>_xlfn.RANK.AVG(Table2[[#This Row],[Sharpe Ratio Z-Score]],Table2[Sharpe Ratio Z-Score])</f>
        <v>342</v>
      </c>
      <c r="AV204">
        <f>(Table2[[#This Row],[Rank 1Y]]+Table2[[#This Row],[Rank 6M]]+Table2[[#This Row],[Rank Sharpe]])/3</f>
        <v>251.33333333333334</v>
      </c>
    </row>
    <row r="205" spans="1:48" x14ac:dyDescent="0.3">
      <c r="A205" t="s">
        <v>1684</v>
      </c>
      <c r="B205" t="s">
        <v>1685</v>
      </c>
      <c r="C205" t="s">
        <v>3119</v>
      </c>
      <c r="D205" t="s">
        <v>131</v>
      </c>
      <c r="E205">
        <v>5118.0955193095497</v>
      </c>
      <c r="F205">
        <v>773.55</v>
      </c>
      <c r="G205">
        <v>39.790324114933</v>
      </c>
      <c r="H205">
        <f>(Table2[[#This Row],[1Y Return vs Nifty]]-AVERAGE(Table2[1Y Return vs Nifty]))/_xlfn.STDEV.P(Table2[1Y Return vs Nifty])</f>
        <v>0.51222580146052732</v>
      </c>
      <c r="I205">
        <v>28.716617169273199</v>
      </c>
      <c r="J205">
        <f>(Table2[[#This Row],[1M Return vs Nifty]]-AVERAGE(Table2[1M Return vs Nifty]))/_xlfn.STDEV.P(Table2[1M Return vs Nifty])</f>
        <v>3.3048027655951011</v>
      </c>
      <c r="K205">
        <v>50.972792503557201</v>
      </c>
      <c r="L205">
        <f>(Table2[[#This Row],[6M Return vs Nifty]]-AVERAGE(Table2[6M Return vs Nifty]))/_xlfn.STDEV.P(Table2[6M Return vs Nifty])</f>
        <v>1.6708047683447245</v>
      </c>
      <c r="M205">
        <v>13.104326772644299</v>
      </c>
      <c r="N205">
        <f>(Table2[[#This Row],[1W Return vs Nifty]]-AVERAGE(Table2[1W Return vs Nifty]))/_xlfn.STDEV.P(Table2[1W Return vs Nifty])</f>
        <v>3.4087206261717387</v>
      </c>
      <c r="O205">
        <v>666.39</v>
      </c>
      <c r="P205">
        <v>611.57685063866199</v>
      </c>
      <c r="Q205">
        <v>548.61495506429901</v>
      </c>
      <c r="R205">
        <v>77.015682688354701</v>
      </c>
      <c r="S205" s="1">
        <f>(Table2[[#This Row],[Close Price]]-Table2[[#This Row],[20D EMA]])/Table2[[#This Row],[20D EMA]]</f>
        <v>0.16080673479493984</v>
      </c>
      <c r="T205" s="1">
        <f>(Table2[[#This Row],[Close Price]]-Table2[[#This Row],[50D EMA]])/Table2[[#This Row],[50D EMA]]</f>
        <v>0.26484512811789956</v>
      </c>
      <c r="U205" s="1">
        <f>(Table2[[#This Row],[Close Price]]-Table2[[#This Row],[200D EMA]])/Table2[[#This Row],[200D EMA]]</f>
        <v>0.41000531038994009</v>
      </c>
      <c r="V205">
        <v>3.0383083246376299</v>
      </c>
      <c r="W205">
        <v>744</v>
      </c>
      <c r="X205">
        <v>799</v>
      </c>
      <c r="Y205">
        <v>735</v>
      </c>
      <c r="Z205">
        <v>848</v>
      </c>
      <c r="AA205">
        <v>575</v>
      </c>
      <c r="AB205">
        <v>849.1</v>
      </c>
      <c r="AC205" s="1">
        <f>(Table2[[#This Row],[Close Price]]/Table2[[#This Row],[Day Low]])-1</f>
        <v>3.9717741935483719E-2</v>
      </c>
      <c r="AD205" s="1">
        <f>(Table2[[#This Row],[Day High]]/Table2[[#This Row],[Close Price]])-1</f>
        <v>3.2900265011957863E-2</v>
      </c>
      <c r="AE205" s="1">
        <f>(Table2[[#This Row],[Close Price]]/Table2[[#This Row],[Current Week Low]])-1</f>
        <v>5.2448979591836586E-2</v>
      </c>
      <c r="AF205" s="1">
        <f>(Table2[[#This Row],[Current Week High]]/Table2[[#This Row],[Close Price]])-1</f>
        <v>9.6244586645982899E-2</v>
      </c>
      <c r="AG205" s="1">
        <f>(Table2[[#This Row],[Close Price]]/Table2[[#This Row],[Current Month Low]])-1</f>
        <v>0.34530434782608688</v>
      </c>
      <c r="AH205" s="1">
        <f>(Table2[[#This Row],[Current Month High]]/Table2[[#This Row],[Close Price]])-1</f>
        <v>9.7666602029603977E-2</v>
      </c>
      <c r="AI205">
        <v>9.7666602029603897</v>
      </c>
      <c r="AJ205">
        <v>82.0117647058823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0.56999999999999995</v>
      </c>
      <c r="AM205" t="s">
        <v>3160</v>
      </c>
      <c r="AN205">
        <v>33.76</v>
      </c>
      <c r="AO205" t="s">
        <v>3160</v>
      </c>
      <c r="AQ205">
        <f>(Table2[[#This Row],[Sharpe Ratio]]-AVERAGE(Table2[Sharpe Ratio]))/_xlfn.STDEV.P(Table2[Sharpe Ratio])</f>
        <v>-0.68312646593607884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8.2134274956360134</v>
      </c>
      <c r="AS205">
        <f>_xlfn.RANK.AVG(Table2[[#This Row],[1Y Return vs Nifty Z-Score]],Table2[1Y Return vs Nifty Z-Score])</f>
        <v>169</v>
      </c>
      <c r="AT205">
        <f>_xlfn.RANK.AVG(Table2[[#This Row],[6M Return vs Nifty Z-Score]],Table2[6M Return vs Nifty Z-Score])</f>
        <v>47</v>
      </c>
      <c r="AU205">
        <f>_xlfn.RANK.AVG(Table2[[#This Row],[Sharpe Ratio Z-Score]],Table2[Sharpe Ratio Z-Score])</f>
        <v>539</v>
      </c>
      <c r="AV205">
        <f>(Table2[[#This Row],[Rank 1Y]]+Table2[[#This Row],[Rank 6M]]+Table2[[#This Row],[Rank Sharpe]])/3</f>
        <v>251.66666666666666</v>
      </c>
    </row>
    <row r="206" spans="1:48" x14ac:dyDescent="0.3">
      <c r="A206" t="s">
        <v>372</v>
      </c>
      <c r="B206" t="s">
        <v>373</v>
      </c>
      <c r="C206" t="s">
        <v>3109</v>
      </c>
      <c r="D206" t="s">
        <v>40</v>
      </c>
      <c r="E206">
        <v>62173.973688968799</v>
      </c>
      <c r="F206">
        <v>354.2</v>
      </c>
      <c r="G206">
        <v>36.531395873798303</v>
      </c>
      <c r="H206">
        <f>(Table2[[#This Row],[1Y Return vs Nifty]]-AVERAGE(Table2[1Y Return vs Nifty]))/_xlfn.STDEV.P(Table2[1Y Return vs Nifty])</f>
        <v>0.44665976725376144</v>
      </c>
      <c r="I206">
        <v>-5.2782381726412098</v>
      </c>
      <c r="J206">
        <f>(Table2[[#This Row],[1M Return vs Nifty]]-AVERAGE(Table2[1M Return vs Nifty]))/_xlfn.STDEV.P(Table2[1M Return vs Nifty])</f>
        <v>-0.30290632497542408</v>
      </c>
      <c r="K206">
        <v>-2.0470216224719699</v>
      </c>
      <c r="L206">
        <f>(Table2[[#This Row],[6M Return vs Nifty]]-AVERAGE(Table2[6M Return vs Nifty]))/_xlfn.STDEV.P(Table2[6M Return vs Nifty])</f>
        <v>-0.18355658242761896</v>
      </c>
      <c r="M206">
        <v>-3.14315481203576</v>
      </c>
      <c r="N206">
        <f>(Table2[[#This Row],[1W Return vs Nifty]]-AVERAGE(Table2[1W Return vs Nifty]))/_xlfn.STDEV.P(Table2[1W Return vs Nifty])</f>
        <v>2.0686539961992184E-2</v>
      </c>
      <c r="O206">
        <v>368.64</v>
      </c>
      <c r="P206">
        <v>378.08536876416701</v>
      </c>
      <c r="Q206">
        <v>361.01166232759402</v>
      </c>
      <c r="R206">
        <v>38.029884236517603</v>
      </c>
      <c r="S206" s="1">
        <f>(Table2[[#This Row],[Close Price]]-Table2[[#This Row],[20D EMA]])/Table2[[#This Row],[20D EMA]]</f>
        <v>-3.9171006944444441E-2</v>
      </c>
      <c r="T206" s="1">
        <f>(Table2[[#This Row],[Close Price]]-Table2[[#This Row],[50D EMA]])/Table2[[#This Row],[50D EMA]]</f>
        <v>-6.31745387086525E-2</v>
      </c>
      <c r="U206" s="1">
        <f>(Table2[[#This Row],[Close Price]]-Table2[[#This Row],[200D EMA]])/Table2[[#This Row],[200D EMA]]</f>
        <v>-1.8868261162745779E-2</v>
      </c>
      <c r="V206">
        <v>0.29182117198548702</v>
      </c>
      <c r="W206">
        <v>348</v>
      </c>
      <c r="X206">
        <v>363.55</v>
      </c>
      <c r="Y206">
        <v>348</v>
      </c>
      <c r="Z206">
        <v>375.8</v>
      </c>
      <c r="AA206">
        <v>348</v>
      </c>
      <c r="AB206">
        <v>386.8</v>
      </c>
      <c r="AC206" s="1">
        <f>(Table2[[#This Row],[Close Price]]/Table2[[#This Row],[Day Low]])-1</f>
        <v>1.7816091954022895E-2</v>
      </c>
      <c r="AD206" s="1">
        <f>(Table2[[#This Row],[Day High]]/Table2[[#This Row],[Close Price]])-1</f>
        <v>2.6397515527950333E-2</v>
      </c>
      <c r="AE206" s="1">
        <f>(Table2[[#This Row],[Close Price]]/Table2[[#This Row],[Current Week Low]])-1</f>
        <v>1.7816091954022895E-2</v>
      </c>
      <c r="AF206" s="1">
        <f>(Table2[[#This Row],[Current Week High]]/Table2[[#This Row],[Close Price]])-1</f>
        <v>6.0982495765104616E-2</v>
      </c>
      <c r="AG206" s="1">
        <f>(Table2[[#This Row],[Close Price]]/Table2[[#This Row],[Current Month Low]])-1</f>
        <v>1.7816091954022895E-2</v>
      </c>
      <c r="AH206" s="1">
        <f>(Table2[[#This Row],[Current Month High]]/Table2[[#This Row],[Close Price]])-1</f>
        <v>9.2038396386222576E-2</v>
      </c>
      <c r="AI206">
        <v>32.072275550536403</v>
      </c>
      <c r="AJ206">
        <v>58.337058560572203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-0.14000000000000001</v>
      </c>
      <c r="AM206" t="s">
        <v>3161</v>
      </c>
      <c r="AN206">
        <v>-2.85</v>
      </c>
      <c r="AO206" t="s">
        <v>3161</v>
      </c>
      <c r="AP206">
        <v>0.105323309063333</v>
      </c>
      <c r="AQ206">
        <f>(Table2[[#This Row],[Sharpe Ratio]]-AVERAGE(Table2[Sharpe Ratio]))/_xlfn.STDEV.P(Table2[Sharpe Ratio])</f>
        <v>0.56347008905319074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180</v>
      </c>
      <c r="AT206">
        <f>_xlfn.RANK.AVG(Table2[[#This Row],[6M Return vs Nifty Z-Score]],Table2[6M Return vs Nifty Z-Score])</f>
        <v>369</v>
      </c>
      <c r="AU206">
        <f>_xlfn.RANK.AVG(Table2[[#This Row],[Sharpe Ratio Z-Score]],Table2[Sharpe Ratio Z-Score])</f>
        <v>208</v>
      </c>
      <c r="AV206">
        <f>(Table2[[#This Row],[Rank 1Y]]+Table2[[#This Row],[Rank 6M]]+Table2[[#This Row],[Rank Sharpe]])/3</f>
        <v>252.33333333333334</v>
      </c>
    </row>
    <row r="207" spans="1:48" x14ac:dyDescent="0.3">
      <c r="A207" t="s">
        <v>1101</v>
      </c>
      <c r="B207" t="s">
        <v>1102</v>
      </c>
      <c r="C207" t="s">
        <v>3115</v>
      </c>
      <c r="D207" t="s">
        <v>416</v>
      </c>
      <c r="E207">
        <v>11226.634712213199</v>
      </c>
      <c r="F207">
        <v>2773.95</v>
      </c>
      <c r="G207">
        <v>10.171672390924799</v>
      </c>
      <c r="H207">
        <f>(Table2[[#This Row],[1Y Return vs Nifty]]-AVERAGE(Table2[1Y Return vs Nifty]))/_xlfn.STDEV.P(Table2[1Y Return vs Nifty])</f>
        <v>-8.3668734535284034E-2</v>
      </c>
      <c r="I207">
        <v>-2.2528096228215699</v>
      </c>
      <c r="J207">
        <f>(Table2[[#This Row],[1M Return vs Nifty]]-AVERAGE(Table2[1M Return vs Nifty]))/_xlfn.STDEV.P(Table2[1M Return vs Nifty])</f>
        <v>1.8167730856732602E-2</v>
      </c>
      <c r="K207">
        <v>15.252237342446101</v>
      </c>
      <c r="L207">
        <f>(Table2[[#This Row],[6M Return vs Nifty]]-AVERAGE(Table2[6M Return vs Nifty]))/_xlfn.STDEV.P(Table2[6M Return vs Nifty])</f>
        <v>0.42148283067355546</v>
      </c>
      <c r="M207">
        <v>-0.72638479657228205</v>
      </c>
      <c r="N207">
        <f>(Table2[[#This Row],[1W Return vs Nifty]]-AVERAGE(Table2[1W Return vs Nifty]))/_xlfn.STDEV.P(Table2[1W Return vs Nifty])</f>
        <v>0.52464767069135843</v>
      </c>
      <c r="O207">
        <v>2824.19</v>
      </c>
      <c r="P207">
        <v>2852.1237106479498</v>
      </c>
      <c r="Q207">
        <v>2673.7713164347201</v>
      </c>
      <c r="R207">
        <v>45.215313635765703</v>
      </c>
      <c r="S207" s="1">
        <f>(Table2[[#This Row],[Close Price]]-Table2[[#This Row],[20D EMA]])/Table2[[#This Row],[20D EMA]]</f>
        <v>-1.7789171408439317E-2</v>
      </c>
      <c r="T207" s="1">
        <f>(Table2[[#This Row],[Close Price]]-Table2[[#This Row],[50D EMA]])/Table2[[#This Row],[50D EMA]]</f>
        <v>-2.7408948060738344E-2</v>
      </c>
      <c r="U207" s="1">
        <f>(Table2[[#This Row],[Close Price]]-Table2[[#This Row],[200D EMA]])/Table2[[#This Row],[200D EMA]]</f>
        <v>3.7467184627764161E-2</v>
      </c>
      <c r="V207">
        <v>0.37676020809760102</v>
      </c>
      <c r="W207">
        <v>2660</v>
      </c>
      <c r="X207">
        <v>2799</v>
      </c>
      <c r="Y207">
        <v>2660</v>
      </c>
      <c r="Z207">
        <v>2869.9</v>
      </c>
      <c r="AA207">
        <v>2660</v>
      </c>
      <c r="AB207">
        <v>2916.7</v>
      </c>
      <c r="AC207" s="1">
        <f>(Table2[[#This Row],[Close Price]]/Table2[[#This Row],[Day Low]])-1</f>
        <v>4.2838345864661509E-2</v>
      </c>
      <c r="AD207" s="1">
        <f>(Table2[[#This Row],[Day High]]/Table2[[#This Row],[Close Price]])-1</f>
        <v>9.0304439517656654E-3</v>
      </c>
      <c r="AE207" s="1">
        <f>(Table2[[#This Row],[Close Price]]/Table2[[#This Row],[Current Week Low]])-1</f>
        <v>4.2838345864661509E-2</v>
      </c>
      <c r="AF207" s="1">
        <f>(Table2[[#This Row],[Current Week High]]/Table2[[#This Row],[Close Price]])-1</f>
        <v>3.4589664557760802E-2</v>
      </c>
      <c r="AG207" s="1">
        <f>(Table2[[#This Row],[Close Price]]/Table2[[#This Row],[Current Month Low]])-1</f>
        <v>4.2838345864661509E-2</v>
      </c>
      <c r="AH207" s="1">
        <f>(Table2[[#This Row],[Current Month High]]/Table2[[#This Row],[Close Price]])-1</f>
        <v>5.1460913138304587E-2</v>
      </c>
      <c r="AI207">
        <v>17.6300942699039</v>
      </c>
      <c r="AJ207">
        <v>34.592430858806303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0.1</v>
      </c>
      <c r="AM207" t="s">
        <v>3160</v>
      </c>
      <c r="AN207">
        <v>-0.03</v>
      </c>
      <c r="AO207" t="s">
        <v>3161</v>
      </c>
      <c r="AP207">
        <v>9.2378301646397001E-2</v>
      </c>
      <c r="AQ207">
        <f>(Table2[[#This Row],[Sharpe Ratio]]-AVERAGE(Table2[Sharpe Ratio]))/_xlfn.STDEV.P(Table2[Sharpe Ratio])</f>
        <v>0.41025422645093113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324</v>
      </c>
      <c r="AT207">
        <f>_xlfn.RANK.AVG(Table2[[#This Row],[6M Return vs Nifty Z-Score]],Table2[6M Return vs Nifty Z-Score])</f>
        <v>191</v>
      </c>
      <c r="AU207">
        <f>_xlfn.RANK.AVG(Table2[[#This Row],[Sharpe Ratio Z-Score]],Table2[Sharpe Ratio Z-Score])</f>
        <v>242</v>
      </c>
      <c r="AV207">
        <f>(Table2[[#This Row],[Rank 1Y]]+Table2[[#This Row],[Rank 6M]]+Table2[[#This Row],[Rank Sharpe]])/3</f>
        <v>252.33333333333334</v>
      </c>
    </row>
    <row r="208" spans="1:48" x14ac:dyDescent="0.3">
      <c r="A208" t="s">
        <v>572</v>
      </c>
      <c r="B208" t="s">
        <v>573</v>
      </c>
      <c r="C208" t="s">
        <v>3114</v>
      </c>
      <c r="D208" t="s">
        <v>151</v>
      </c>
      <c r="E208">
        <v>32228.7395863196</v>
      </c>
      <c r="F208">
        <v>232.3</v>
      </c>
      <c r="G208">
        <v>22.497076279516499</v>
      </c>
      <c r="H208">
        <f>(Table2[[#This Row],[1Y Return vs Nifty]]-AVERAGE(Table2[1Y Return vs Nifty]))/_xlfn.STDEV.P(Table2[1Y Return vs Nifty])</f>
        <v>0.16430476876905176</v>
      </c>
      <c r="I208">
        <v>-6.7291343223436604</v>
      </c>
      <c r="J208">
        <f>(Table2[[#This Row],[1M Return vs Nifty]]-AVERAGE(Table2[1M Return vs Nifty]))/_xlfn.STDEV.P(Table2[1M Return vs Nifty])</f>
        <v>-0.45688289513901198</v>
      </c>
      <c r="K208">
        <v>-4.7199932851219</v>
      </c>
      <c r="L208">
        <f>(Table2[[#This Row],[6M Return vs Nifty]]-AVERAGE(Table2[6M Return vs Nifty]))/_xlfn.STDEV.P(Table2[6M Return vs Nifty])</f>
        <v>-0.27704343115827751</v>
      </c>
      <c r="M208">
        <v>-7.5540542495026797</v>
      </c>
      <c r="N208">
        <f>(Table2[[#This Row],[1W Return vs Nifty]]-AVERAGE(Table2[1W Return vs Nifty]))/_xlfn.STDEV.P(Table2[1W Return vs Nifty])</f>
        <v>-0.89910386368262274</v>
      </c>
      <c r="O208">
        <v>251.11</v>
      </c>
      <c r="P208">
        <v>258.763716954519</v>
      </c>
      <c r="Q208">
        <v>242.042119822648</v>
      </c>
      <c r="R208">
        <v>22.998216265866901</v>
      </c>
      <c r="S208" s="1">
        <f>(Table2[[#This Row],[Close Price]]-Table2[[#This Row],[20D EMA]])/Table2[[#This Row],[20D EMA]]</f>
        <v>-7.4907411094739362E-2</v>
      </c>
      <c r="T208" s="1">
        <f>(Table2[[#This Row],[Close Price]]-Table2[[#This Row],[50D EMA]])/Table2[[#This Row],[50D EMA]]</f>
        <v>-0.10226981304017332</v>
      </c>
      <c r="U208" s="1">
        <f>(Table2[[#This Row],[Close Price]]-Table2[[#This Row],[200D EMA]])/Table2[[#This Row],[200D EMA]]</f>
        <v>-4.0249688069937395E-2</v>
      </c>
      <c r="V208">
        <v>0.34610290668211702</v>
      </c>
      <c r="W208">
        <v>231.5</v>
      </c>
      <c r="X208">
        <v>238.95</v>
      </c>
      <c r="Y208">
        <v>231.5</v>
      </c>
      <c r="Z208">
        <v>252.2</v>
      </c>
      <c r="AA208">
        <v>231.5</v>
      </c>
      <c r="AB208">
        <v>263.85000000000002</v>
      </c>
      <c r="AC208" s="1">
        <f>(Table2[[#This Row],[Close Price]]/Table2[[#This Row],[Day Low]])-1</f>
        <v>3.455723542116651E-3</v>
      </c>
      <c r="AD208" s="1">
        <f>(Table2[[#This Row],[Day High]]/Table2[[#This Row],[Close Price]])-1</f>
        <v>2.8626775721050324E-2</v>
      </c>
      <c r="AE208" s="1">
        <f>(Table2[[#This Row],[Close Price]]/Table2[[#This Row],[Current Week Low]])-1</f>
        <v>3.455723542116651E-3</v>
      </c>
      <c r="AF208" s="1">
        <f>(Table2[[#This Row],[Current Week High]]/Table2[[#This Row],[Close Price]])-1</f>
        <v>8.5665088247955046E-2</v>
      </c>
      <c r="AG208" s="1">
        <f>(Table2[[#This Row],[Close Price]]/Table2[[#This Row],[Current Month Low]])-1</f>
        <v>3.455723542116651E-3</v>
      </c>
      <c r="AH208" s="1">
        <f>(Table2[[#This Row],[Current Month High]]/Table2[[#This Row],[Close Price]])-1</f>
        <v>0.13581575548859237</v>
      </c>
      <c r="AI208">
        <v>34.222987516142901</v>
      </c>
      <c r="AJ208">
        <v>48.292371528886001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-0.02</v>
      </c>
      <c r="AM208" t="s">
        <v>3161</v>
      </c>
      <c r="AN208">
        <v>-7.19</v>
      </c>
      <c r="AO208" t="s">
        <v>3161</v>
      </c>
      <c r="AP208">
        <v>0.148453240902784</v>
      </c>
      <c r="AQ208">
        <f>(Table2[[#This Row],[Sharpe Ratio]]-AVERAGE(Table2[Sharpe Ratio]))/_xlfn.STDEV.P(Table2[Sharpe Ratio])</f>
        <v>1.073951813622358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253</v>
      </c>
      <c r="AT208">
        <f>_xlfn.RANK.AVG(Table2[[#This Row],[6M Return vs Nifty Z-Score]],Table2[6M Return vs Nifty Z-Score])</f>
        <v>398</v>
      </c>
      <c r="AU208">
        <f>_xlfn.RANK.AVG(Table2[[#This Row],[Sharpe Ratio Z-Score]],Table2[Sharpe Ratio Z-Score])</f>
        <v>107</v>
      </c>
      <c r="AV208">
        <f>(Table2[[#This Row],[Rank 1Y]]+Table2[[#This Row],[Rank 6M]]+Table2[[#This Row],[Rank Sharpe]])/3</f>
        <v>252.66666666666666</v>
      </c>
    </row>
    <row r="209" spans="1:48" x14ac:dyDescent="0.3">
      <c r="A209" t="s">
        <v>952</v>
      </c>
      <c r="B209" t="s">
        <v>953</v>
      </c>
      <c r="C209" t="s">
        <v>3108</v>
      </c>
      <c r="D209" t="s">
        <v>21</v>
      </c>
      <c r="E209">
        <v>15062.753134828999</v>
      </c>
      <c r="F209">
        <v>2670.85</v>
      </c>
      <c r="G209">
        <v>212.24214050485699</v>
      </c>
      <c r="H209">
        <f>(Table2[[#This Row],[1Y Return vs Nifty]]-AVERAGE(Table2[1Y Return vs Nifty]))/_xlfn.STDEV.P(Table2[1Y Return vs Nifty])</f>
        <v>3.9817657409173659</v>
      </c>
      <c r="I209">
        <v>7.9828932043931404</v>
      </c>
      <c r="J209">
        <f>(Table2[[#This Row],[1M Return vs Nifty]]-AVERAGE(Table2[1M Return vs Nifty]))/_xlfn.STDEV.P(Table2[1M Return vs Nifty])</f>
        <v>1.1044332191699233</v>
      </c>
      <c r="K209">
        <v>12.002936042334399</v>
      </c>
      <c r="L209">
        <f>(Table2[[#This Row],[6M Return vs Nifty]]-AVERAGE(Table2[6M Return vs Nifty]))/_xlfn.STDEV.P(Table2[6M Return vs Nifty])</f>
        <v>0.30783892514006905</v>
      </c>
      <c r="M209">
        <v>-3.53113885290308</v>
      </c>
      <c r="N209">
        <f>(Table2[[#This Row],[1W Return vs Nifty]]-AVERAGE(Table2[1W Return vs Nifty]))/_xlfn.STDEV.P(Table2[1W Return vs Nifty])</f>
        <v>-6.0218500521533339E-2</v>
      </c>
      <c r="O209">
        <v>2693.29</v>
      </c>
      <c r="P209">
        <v>2627.9441937045799</v>
      </c>
      <c r="Q209">
        <v>2171.6974024860901</v>
      </c>
      <c r="R209">
        <v>43.1713598134873</v>
      </c>
      <c r="S209" s="1">
        <f>(Table2[[#This Row],[Close Price]]-Table2[[#This Row],[20D EMA]])/Table2[[#This Row],[20D EMA]]</f>
        <v>-8.331817219831528E-3</v>
      </c>
      <c r="T209" s="1">
        <f>(Table2[[#This Row],[Close Price]]-Table2[[#This Row],[50D EMA]])/Table2[[#This Row],[50D EMA]]</f>
        <v>1.6326757013411398E-2</v>
      </c>
      <c r="U209" s="1">
        <f>(Table2[[#This Row],[Close Price]]-Table2[[#This Row],[200D EMA]])/Table2[[#This Row],[200D EMA]]</f>
        <v>0.22984445113877086</v>
      </c>
      <c r="V209">
        <v>1.06821066642216</v>
      </c>
      <c r="W209">
        <v>2654.2</v>
      </c>
      <c r="X209">
        <v>2784</v>
      </c>
      <c r="Y209">
        <v>2648.05</v>
      </c>
      <c r="Z209">
        <v>2937.95</v>
      </c>
      <c r="AA209">
        <v>2620</v>
      </c>
      <c r="AB209">
        <v>2980</v>
      </c>
      <c r="AC209" s="1">
        <f>(Table2[[#This Row],[Close Price]]/Table2[[#This Row],[Day Low]])-1</f>
        <v>6.2730766332605992E-3</v>
      </c>
      <c r="AD209" s="1">
        <f>(Table2[[#This Row],[Day High]]/Table2[[#This Row],[Close Price]])-1</f>
        <v>4.2364790235318361E-2</v>
      </c>
      <c r="AE209" s="1">
        <f>(Table2[[#This Row],[Close Price]]/Table2[[#This Row],[Current Week Low]])-1</f>
        <v>8.610109325730253E-3</v>
      </c>
      <c r="AF209" s="1">
        <f>(Table2[[#This Row],[Current Week High]]/Table2[[#This Row],[Close Price]])-1</f>
        <v>0.10000561618960258</v>
      </c>
      <c r="AG209" s="1">
        <f>(Table2[[#This Row],[Close Price]]/Table2[[#This Row],[Current Month Low]])-1</f>
        <v>1.9408396946564821E-2</v>
      </c>
      <c r="AH209" s="1">
        <f>(Table2[[#This Row],[Current Month High]]/Table2[[#This Row],[Close Price]])-1</f>
        <v>0.11574966770878192</v>
      </c>
      <c r="AI209">
        <v>11.574966770878101</v>
      </c>
      <c r="AJ209">
        <v>239.327912590522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0.12</v>
      </c>
      <c r="AM209" t="s">
        <v>3160</v>
      </c>
      <c r="AN209">
        <v>5.57</v>
      </c>
      <c r="AO209" t="s">
        <v>3160</v>
      </c>
      <c r="AQ209">
        <f>(Table2[[#This Row],[Sharpe Ratio]]-AVERAGE(Table2[Sharpe Ratio]))/_xlfn.STDEV.P(Table2[Sharpe Ratio])</f>
        <v>-0.68312646593607884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4.6506929187697459</v>
      </c>
      <c r="AS209">
        <f>_xlfn.RANK.AVG(Table2[[#This Row],[1Y Return vs Nifty Z-Score]],Table2[1Y Return vs Nifty Z-Score])</f>
        <v>3</v>
      </c>
      <c r="AT209">
        <f>_xlfn.RANK.AVG(Table2[[#This Row],[6M Return vs Nifty Z-Score]],Table2[6M Return vs Nifty Z-Score])</f>
        <v>218</v>
      </c>
      <c r="AU209">
        <f>_xlfn.RANK.AVG(Table2[[#This Row],[Sharpe Ratio Z-Score]],Table2[Sharpe Ratio Z-Score])</f>
        <v>539</v>
      </c>
      <c r="AV209">
        <f>(Table2[[#This Row],[Rank 1Y]]+Table2[[#This Row],[Rank 6M]]+Table2[[#This Row],[Rank Sharpe]])/3</f>
        <v>253.33333333333334</v>
      </c>
    </row>
    <row r="210" spans="1:48" x14ac:dyDescent="0.3">
      <c r="A210" t="s">
        <v>1503</v>
      </c>
      <c r="B210" t="s">
        <v>1504</v>
      </c>
      <c r="C210" t="s">
        <v>3113</v>
      </c>
      <c r="D210" t="s">
        <v>253</v>
      </c>
      <c r="E210">
        <v>6556.0633251571999</v>
      </c>
      <c r="F210">
        <v>470.1</v>
      </c>
      <c r="G210">
        <v>8.5982372789747092</v>
      </c>
      <c r="H210">
        <f>(Table2[[#This Row],[1Y Return vs Nifty]]-AVERAGE(Table2[1Y Return vs Nifty]))/_xlfn.STDEV.P(Table2[1Y Return vs Nifty])</f>
        <v>-0.11532450991262905</v>
      </c>
      <c r="I210">
        <v>12.3223586499444</v>
      </c>
      <c r="J210">
        <f>(Table2[[#This Row],[1M Return vs Nifty]]-AVERAGE(Table2[1M Return vs Nifty]))/_xlfn.STDEV.P(Table2[1M Return vs Nifty])</f>
        <v>1.5649596364372227</v>
      </c>
      <c r="K210">
        <v>23.854267364371001</v>
      </c>
      <c r="L210">
        <f>(Table2[[#This Row],[6M Return vs Nifty]]-AVERAGE(Table2[6M Return vs Nifty]))/_xlfn.STDEV.P(Table2[6M Return vs Nifty])</f>
        <v>0.72233775206057527</v>
      </c>
      <c r="M210">
        <v>2.6061429667692901</v>
      </c>
      <c r="N210">
        <f>(Table2[[#This Row],[1W Return vs Nifty]]-AVERAGE(Table2[1W Return vs Nifty]))/_xlfn.STDEV.P(Table2[1W Return vs Nifty])</f>
        <v>1.2195687633293537</v>
      </c>
      <c r="O210">
        <v>454.03</v>
      </c>
      <c r="P210">
        <v>434.07827797142699</v>
      </c>
      <c r="Q210">
        <v>390.15568252861999</v>
      </c>
      <c r="R210">
        <v>63.581785710286397</v>
      </c>
      <c r="S210" s="1">
        <f>(Table2[[#This Row],[Close Price]]-Table2[[#This Row],[20D EMA]])/Table2[[#This Row],[20D EMA]]</f>
        <v>3.539413695130289E-2</v>
      </c>
      <c r="T210" s="1">
        <f>(Table2[[#This Row],[Close Price]]-Table2[[#This Row],[50D EMA]])/Table2[[#This Row],[50D EMA]]</f>
        <v>8.2984392116815742E-2</v>
      </c>
      <c r="U210" s="1">
        <f>(Table2[[#This Row],[Close Price]]-Table2[[#This Row],[200D EMA]])/Table2[[#This Row],[200D EMA]]</f>
        <v>0.20490363475742965</v>
      </c>
      <c r="V210">
        <v>0.90757502372493704</v>
      </c>
      <c r="W210">
        <v>455.1</v>
      </c>
      <c r="X210">
        <v>475.05</v>
      </c>
      <c r="Y210">
        <v>454.05</v>
      </c>
      <c r="Z210">
        <v>479</v>
      </c>
      <c r="AA210">
        <v>440.25</v>
      </c>
      <c r="AB210">
        <v>519.5</v>
      </c>
      <c r="AC210" s="1">
        <f>(Table2[[#This Row],[Close Price]]/Table2[[#This Row],[Day Low]])-1</f>
        <v>3.2959789057350086E-2</v>
      </c>
      <c r="AD210" s="1">
        <f>(Table2[[#This Row],[Day High]]/Table2[[#This Row],[Close Price]])-1</f>
        <v>1.0529674537332445E-2</v>
      </c>
      <c r="AE210" s="1">
        <f>(Table2[[#This Row],[Close Price]]/Table2[[#This Row],[Current Week Low]])-1</f>
        <v>3.534852989758841E-2</v>
      </c>
      <c r="AF210" s="1">
        <f>(Table2[[#This Row],[Current Week High]]/Table2[[#This Row],[Close Price]])-1</f>
        <v>1.8932142097425997E-2</v>
      </c>
      <c r="AG210" s="1">
        <f>(Table2[[#This Row],[Close Price]]/Table2[[#This Row],[Current Month Low]])-1</f>
        <v>6.7802385008517874E-2</v>
      </c>
      <c r="AH210" s="1">
        <f>(Table2[[#This Row],[Current Month High]]/Table2[[#This Row],[Close Price]])-1</f>
        <v>0.10508402467560085</v>
      </c>
      <c r="AI210">
        <v>10.50840246756</v>
      </c>
      <c r="AJ210">
        <v>49.713375796178298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0.28999999999999998</v>
      </c>
      <c r="AM210" t="s">
        <v>3160</v>
      </c>
      <c r="AN210">
        <v>4.6100000000000003</v>
      </c>
      <c r="AO210" t="s">
        <v>3160</v>
      </c>
      <c r="AP210">
        <v>7.6581917839763994E-2</v>
      </c>
      <c r="AQ210">
        <f>(Table2[[#This Row],[Sharpe Ratio]]-AVERAGE(Table2[Sharpe Ratio]))/_xlfn.STDEV.P(Table2[Sharpe Ratio])</f>
        <v>0.22328974717506664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3.6148313890895891</v>
      </c>
      <c r="AS210">
        <f>_xlfn.RANK.AVG(Table2[[#This Row],[1Y Return vs Nifty Z-Score]],Table2[1Y Return vs Nifty Z-Score])</f>
        <v>338</v>
      </c>
      <c r="AT210">
        <f>_xlfn.RANK.AVG(Table2[[#This Row],[6M Return vs Nifty Z-Score]],Table2[6M Return vs Nifty Z-Score])</f>
        <v>136</v>
      </c>
      <c r="AU210">
        <f>_xlfn.RANK.AVG(Table2[[#This Row],[Sharpe Ratio Z-Score]],Table2[Sharpe Ratio Z-Score])</f>
        <v>286</v>
      </c>
      <c r="AV210">
        <f>(Table2[[#This Row],[Rank 1Y]]+Table2[[#This Row],[Rank 6M]]+Table2[[#This Row],[Rank Sharpe]])/3</f>
        <v>253.33333333333334</v>
      </c>
    </row>
    <row r="211" spans="1:48" x14ac:dyDescent="0.3">
      <c r="A211" t="s">
        <v>956</v>
      </c>
      <c r="B211" t="s">
        <v>957</v>
      </c>
      <c r="C211" t="s">
        <v>3119</v>
      </c>
      <c r="D211" t="s">
        <v>808</v>
      </c>
      <c r="E211">
        <v>14962.1468851769</v>
      </c>
      <c r="F211">
        <v>1110.4000000000001</v>
      </c>
      <c r="G211">
        <v>10.074850627395</v>
      </c>
      <c r="H211">
        <f>(Table2[[#This Row],[1Y Return vs Nifty]]-AVERAGE(Table2[1Y Return vs Nifty]))/_xlfn.STDEV.P(Table2[1Y Return vs Nifty])</f>
        <v>-8.5616681403038297E-2</v>
      </c>
      <c r="I211">
        <v>4.1078955773786898</v>
      </c>
      <c r="J211">
        <f>(Table2[[#This Row],[1M Return vs Nifty]]-AVERAGE(Table2[1M Return vs Nifty]))/_xlfn.STDEV.P(Table2[1M Return vs Nifty])</f>
        <v>0.69319851838028401</v>
      </c>
      <c r="K211">
        <v>-6.1112391059920901</v>
      </c>
      <c r="L211">
        <f>(Table2[[#This Row],[6M Return vs Nifty]]-AVERAGE(Table2[6M Return vs Nifty]))/_xlfn.STDEV.P(Table2[6M Return vs Nifty])</f>
        <v>-0.32570207929146061</v>
      </c>
      <c r="M211">
        <v>-4.6269405600234901</v>
      </c>
      <c r="N211">
        <f>(Table2[[#This Row],[1W Return vs Nifty]]-AVERAGE(Table2[1W Return vs Nifty]))/_xlfn.STDEV.P(Table2[1W Return vs Nifty])</f>
        <v>-0.28872243918433788</v>
      </c>
      <c r="O211">
        <v>1164.0999999999999</v>
      </c>
      <c r="P211">
        <v>1219.4969316597501</v>
      </c>
      <c r="Q211">
        <v>1204.8629154290199</v>
      </c>
      <c r="R211">
        <v>38.860095823716698</v>
      </c>
      <c r="S211" s="1">
        <f>(Table2[[#This Row],[Close Price]]-Table2[[#This Row],[20D EMA]])/Table2[[#This Row],[20D EMA]]</f>
        <v>-4.6130057555192699E-2</v>
      </c>
      <c r="T211" s="1">
        <f>(Table2[[#This Row],[Close Price]]-Table2[[#This Row],[50D EMA]])/Table2[[#This Row],[50D EMA]]</f>
        <v>-8.9460603653399723E-2</v>
      </c>
      <c r="U211" s="1">
        <f>(Table2[[#This Row],[Close Price]]-Table2[[#This Row],[200D EMA]])/Table2[[#This Row],[200D EMA]]</f>
        <v>-7.8401380123301501E-2</v>
      </c>
      <c r="V211">
        <v>0.63586469916338595</v>
      </c>
      <c r="W211">
        <v>1089.45</v>
      </c>
      <c r="X211">
        <v>1119.5</v>
      </c>
      <c r="Y211">
        <v>1080</v>
      </c>
      <c r="Z211">
        <v>1197.45</v>
      </c>
      <c r="AA211">
        <v>1080</v>
      </c>
      <c r="AB211">
        <v>1249.9000000000001</v>
      </c>
      <c r="AC211" s="1">
        <f>(Table2[[#This Row],[Close Price]]/Table2[[#This Row],[Day Low]])-1</f>
        <v>1.9229886640047766E-2</v>
      </c>
      <c r="AD211" s="1">
        <f>(Table2[[#This Row],[Day High]]/Table2[[#This Row],[Close Price]])-1</f>
        <v>8.1952449567721519E-3</v>
      </c>
      <c r="AE211" s="1">
        <f>(Table2[[#This Row],[Close Price]]/Table2[[#This Row],[Current Week Low]])-1</f>
        <v>2.8148148148148255E-2</v>
      </c>
      <c r="AF211" s="1">
        <f>(Table2[[#This Row],[Current Week High]]/Table2[[#This Row],[Close Price]])-1</f>
        <v>7.8395172910662669E-2</v>
      </c>
      <c r="AG211" s="1">
        <f>(Table2[[#This Row],[Close Price]]/Table2[[#This Row],[Current Month Low]])-1</f>
        <v>2.8148148148148255E-2</v>
      </c>
      <c r="AH211" s="1">
        <f>(Table2[[#This Row],[Current Month High]]/Table2[[#This Row],[Close Price]])-1</f>
        <v>0.12563040345821319</v>
      </c>
      <c r="AI211">
        <v>70.834834293948106</v>
      </c>
      <c r="AJ211">
        <v>42.194903316685803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-0.14000000000000001</v>
      </c>
      <c r="AM211" t="s">
        <v>3161</v>
      </c>
      <c r="AN211">
        <v>-3.54</v>
      </c>
      <c r="AO211" t="s">
        <v>3161</v>
      </c>
      <c r="AP211">
        <v>0.22992663886032499</v>
      </c>
      <c r="AQ211">
        <f>(Table2[[#This Row],[Sharpe Ratio]]-AVERAGE(Table2[Sharpe Ratio]))/_xlfn.STDEV.P(Table2[Sharpe Ratio])</f>
        <v>2.038263114894403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327</v>
      </c>
      <c r="AT211">
        <f>_xlfn.RANK.AVG(Table2[[#This Row],[6M Return vs Nifty Z-Score]],Table2[6M Return vs Nifty Z-Score])</f>
        <v>421</v>
      </c>
      <c r="AU211">
        <f>_xlfn.RANK.AVG(Table2[[#This Row],[Sharpe Ratio Z-Score]],Table2[Sharpe Ratio Z-Score])</f>
        <v>15</v>
      </c>
      <c r="AV211">
        <f>(Table2[[#This Row],[Rank 1Y]]+Table2[[#This Row],[Rank 6M]]+Table2[[#This Row],[Rank Sharpe]])/3</f>
        <v>254.33333333333334</v>
      </c>
    </row>
    <row r="212" spans="1:48" x14ac:dyDescent="0.3">
      <c r="A212" t="s">
        <v>1999</v>
      </c>
      <c r="B212" t="s">
        <v>2000</v>
      </c>
      <c r="C212" t="s">
        <v>3123</v>
      </c>
      <c r="D212" t="s">
        <v>280</v>
      </c>
      <c r="E212">
        <v>3220.7985029423398</v>
      </c>
      <c r="F212">
        <v>314.39999999999998</v>
      </c>
      <c r="G212">
        <v>42.975378074634797</v>
      </c>
      <c r="H212">
        <f>(Table2[[#This Row],[1Y Return vs Nifty]]-AVERAGE(Table2[1Y Return vs Nifty]))/_xlfn.STDEV.P(Table2[1Y Return vs Nifty])</f>
        <v>0.57630556677609979</v>
      </c>
      <c r="I212">
        <v>6.6515869752763797</v>
      </c>
      <c r="J212">
        <f>(Table2[[#This Row],[1M Return vs Nifty]]-AVERAGE(Table2[1M Return vs Nifty]))/_xlfn.STDEV.P(Table2[1M Return vs Nifty])</f>
        <v>0.96314814715504649</v>
      </c>
      <c r="K212">
        <v>16.990532918626101</v>
      </c>
      <c r="L212">
        <f>(Table2[[#This Row],[6M Return vs Nifty]]-AVERAGE(Table2[6M Return vs Nifty]))/_xlfn.STDEV.P(Table2[6M Return vs Nifty])</f>
        <v>0.48227950048127266</v>
      </c>
      <c r="M212">
        <v>-4.2824300021244497</v>
      </c>
      <c r="N212">
        <f>(Table2[[#This Row],[1W Return vs Nifty]]-AVERAGE(Table2[1W Return vs Nifty]))/_xlfn.STDEV.P(Table2[1W Return vs Nifty])</f>
        <v>-0.21688278162647581</v>
      </c>
      <c r="O212">
        <v>314.98</v>
      </c>
      <c r="P212">
        <v>316.72484763189499</v>
      </c>
      <c r="Q212">
        <v>291.68532062123802</v>
      </c>
      <c r="R212">
        <v>48.624077732444697</v>
      </c>
      <c r="S212" s="1">
        <f>(Table2[[#This Row],[Close Price]]-Table2[[#This Row],[20D EMA]])/Table2[[#This Row],[20D EMA]]</f>
        <v>-1.841386754714715E-3</v>
      </c>
      <c r="T212" s="1">
        <f>(Table2[[#This Row],[Close Price]]-Table2[[#This Row],[50D EMA]])/Table2[[#This Row],[50D EMA]]</f>
        <v>-7.3402754765770802E-3</v>
      </c>
      <c r="U212" s="1">
        <f>(Table2[[#This Row],[Close Price]]-Table2[[#This Row],[200D EMA]])/Table2[[#This Row],[200D EMA]]</f>
        <v>7.7873920190374049E-2</v>
      </c>
      <c r="V212">
        <v>1.05448934000071</v>
      </c>
      <c r="W212">
        <v>309.5</v>
      </c>
      <c r="X212">
        <v>318.95</v>
      </c>
      <c r="Y212">
        <v>306</v>
      </c>
      <c r="Z212">
        <v>336.95</v>
      </c>
      <c r="AA212">
        <v>301</v>
      </c>
      <c r="AB212">
        <v>343.7</v>
      </c>
      <c r="AC212" s="1">
        <f>(Table2[[#This Row],[Close Price]]/Table2[[#This Row],[Day Low]])-1</f>
        <v>1.5831987075928922E-2</v>
      </c>
      <c r="AD212" s="1">
        <f>(Table2[[#This Row],[Day High]]/Table2[[#This Row],[Close Price]])-1</f>
        <v>1.4472010178117056E-2</v>
      </c>
      <c r="AE212" s="1">
        <f>(Table2[[#This Row],[Close Price]]/Table2[[#This Row],[Current Week Low]])-1</f>
        <v>2.7450980392156765E-2</v>
      </c>
      <c r="AF212" s="1">
        <f>(Table2[[#This Row],[Current Week High]]/Table2[[#This Row],[Close Price]])-1</f>
        <v>7.172391857506355E-2</v>
      </c>
      <c r="AG212" s="1">
        <f>(Table2[[#This Row],[Close Price]]/Table2[[#This Row],[Current Month Low]])-1</f>
        <v>4.4518272425249084E-2</v>
      </c>
      <c r="AH212" s="1">
        <f>(Table2[[#This Row],[Current Month High]]/Table2[[#This Row],[Close Price]])-1</f>
        <v>9.3193384223918541E-2</v>
      </c>
      <c r="AI212">
        <v>15.4103053435114</v>
      </c>
      <c r="AJ212">
        <v>66.305210261835398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0.01</v>
      </c>
      <c r="AM212" t="s">
        <v>3160</v>
      </c>
      <c r="AN212">
        <v>3.52</v>
      </c>
      <c r="AO212" t="s">
        <v>3160</v>
      </c>
      <c r="AP212">
        <v>2.8295539036098001E-2</v>
      </c>
      <c r="AQ212">
        <f>(Table2[[#This Row],[Sharpe Ratio]]-AVERAGE(Table2[Sharpe Ratio]))/_xlfn.STDEV.P(Table2[Sharpe Ratio])</f>
        <v>-0.3482231876621904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150</v>
      </c>
      <c r="AT212">
        <f>_xlfn.RANK.AVG(Table2[[#This Row],[6M Return vs Nifty Z-Score]],Table2[6M Return vs Nifty Z-Score])</f>
        <v>178</v>
      </c>
      <c r="AU212">
        <f>_xlfn.RANK.AVG(Table2[[#This Row],[Sharpe Ratio Z-Score]],Table2[Sharpe Ratio Z-Score])</f>
        <v>435</v>
      </c>
      <c r="AV212">
        <f>(Table2[[#This Row],[Rank 1Y]]+Table2[[#This Row],[Rank 6M]]+Table2[[#This Row],[Rank Sharpe]])/3</f>
        <v>254.33333333333334</v>
      </c>
    </row>
    <row r="213" spans="1:48" x14ac:dyDescent="0.3">
      <c r="A213" t="s">
        <v>1650</v>
      </c>
      <c r="B213" t="s">
        <v>1651</v>
      </c>
      <c r="C213" t="s">
        <v>3118</v>
      </c>
      <c r="D213" t="s">
        <v>287</v>
      </c>
      <c r="E213">
        <v>5322.4603008841405</v>
      </c>
      <c r="F213">
        <v>1956.4</v>
      </c>
      <c r="G213">
        <v>47.225407263841099</v>
      </c>
      <c r="H213">
        <f>(Table2[[#This Row],[1Y Return vs Nifty]]-AVERAGE(Table2[1Y Return vs Nifty]))/_xlfn.STDEV.P(Table2[1Y Return vs Nifty])</f>
        <v>0.66181145662110918</v>
      </c>
      <c r="I213">
        <v>-16.6975523193939</v>
      </c>
      <c r="J213">
        <f>(Table2[[#This Row],[1M Return vs Nifty]]-AVERAGE(Table2[1M Return vs Nifty]))/_xlfn.STDEV.P(Table2[1M Return vs Nifty])</f>
        <v>-1.5147827410084465</v>
      </c>
      <c r="K213">
        <v>51.977172251346502</v>
      </c>
      <c r="L213">
        <f>(Table2[[#This Row],[6M Return vs Nifty]]-AVERAGE(Table2[6M Return vs Nifty]))/_xlfn.STDEV.P(Table2[6M Return vs Nifty])</f>
        <v>1.7059328240819966</v>
      </c>
      <c r="M213">
        <v>-1.47935084600198</v>
      </c>
      <c r="N213">
        <f>(Table2[[#This Row],[1W Return vs Nifty]]-AVERAGE(Table2[1W Return vs Nifty]))/_xlfn.STDEV.P(Table2[1W Return vs Nifty])</f>
        <v>0.36763412813520335</v>
      </c>
      <c r="O213">
        <v>2065.8200000000002</v>
      </c>
      <c r="P213">
        <v>2125.04217337298</v>
      </c>
      <c r="Q213">
        <v>1807.31036532745</v>
      </c>
      <c r="R213">
        <v>39.949005889874002</v>
      </c>
      <c r="S213" s="1">
        <f>(Table2[[#This Row],[Close Price]]-Table2[[#This Row],[20D EMA]])/Table2[[#This Row],[20D EMA]]</f>
        <v>-5.2966860617091549E-2</v>
      </c>
      <c r="T213" s="1">
        <f>(Table2[[#This Row],[Close Price]]-Table2[[#This Row],[50D EMA]])/Table2[[#This Row],[50D EMA]]</f>
        <v>-7.9359447772889155E-2</v>
      </c>
      <c r="U213" s="1">
        <f>(Table2[[#This Row],[Close Price]]-Table2[[#This Row],[200D EMA]])/Table2[[#This Row],[200D EMA]]</f>
        <v>8.2492546677525383E-2</v>
      </c>
      <c r="V213">
        <v>0.48645968775959803</v>
      </c>
      <c r="W213">
        <v>1902.05</v>
      </c>
      <c r="X213">
        <v>1969.9</v>
      </c>
      <c r="Y213">
        <v>1884.9</v>
      </c>
      <c r="Z213">
        <v>1986.35</v>
      </c>
      <c r="AA213">
        <v>1884.9</v>
      </c>
      <c r="AB213">
        <v>2089</v>
      </c>
      <c r="AC213" s="1">
        <f>(Table2[[#This Row],[Close Price]]/Table2[[#This Row],[Day Low]])-1</f>
        <v>2.8574432848768483E-2</v>
      </c>
      <c r="AD213" s="1">
        <f>(Table2[[#This Row],[Day High]]/Table2[[#This Row],[Close Price]])-1</f>
        <v>6.9004293600489763E-3</v>
      </c>
      <c r="AE213" s="1">
        <f>(Table2[[#This Row],[Close Price]]/Table2[[#This Row],[Current Week Low]])-1</f>
        <v>3.7933046845986418E-2</v>
      </c>
      <c r="AF213" s="1">
        <f>(Table2[[#This Row],[Current Week High]]/Table2[[#This Row],[Close Price]])-1</f>
        <v>1.5308730320997554E-2</v>
      </c>
      <c r="AG213" s="1">
        <f>(Table2[[#This Row],[Close Price]]/Table2[[#This Row],[Current Month Low]])-1</f>
        <v>3.7933046845986418E-2</v>
      </c>
      <c r="AH213" s="1">
        <f>(Table2[[#This Row],[Current Month High]]/Table2[[#This Row],[Close Price]])-1</f>
        <v>6.7777550603148606E-2</v>
      </c>
      <c r="AI213">
        <v>33.924555305663397</v>
      </c>
      <c r="AJ213">
        <v>105.64461029063899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0.1</v>
      </c>
      <c r="AM213" t="s">
        <v>3160</v>
      </c>
      <c r="AN213">
        <v>-2.4300000000000002</v>
      </c>
      <c r="AO213" t="s">
        <v>3161</v>
      </c>
      <c r="AP213">
        <v>-6.5115947852439999E-3</v>
      </c>
      <c r="AQ213">
        <f>(Table2[[#This Row],[Sharpe Ratio]]-AVERAGE(Table2[Sharpe Ratio]))/_xlfn.STDEV.P(Table2[Sharpe Ratio])</f>
        <v>-0.76019707546174564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139</v>
      </c>
      <c r="AT213">
        <f>_xlfn.RANK.AVG(Table2[[#This Row],[6M Return vs Nifty Z-Score]],Table2[6M Return vs Nifty Z-Score])</f>
        <v>45</v>
      </c>
      <c r="AU213">
        <f>_xlfn.RANK.AVG(Table2[[#This Row],[Sharpe Ratio Z-Score]],Table2[Sharpe Ratio Z-Score])</f>
        <v>580</v>
      </c>
      <c r="AV213">
        <f>(Table2[[#This Row],[Rank 1Y]]+Table2[[#This Row],[Rank 6M]]+Table2[[#This Row],[Rank Sharpe]])/3</f>
        <v>254.66666666666666</v>
      </c>
    </row>
    <row r="214" spans="1:48" x14ac:dyDescent="0.3">
      <c r="A214" t="s">
        <v>220</v>
      </c>
      <c r="B214" t="s">
        <v>221</v>
      </c>
      <c r="C214" t="s">
        <v>3109</v>
      </c>
      <c r="D214" t="s">
        <v>54</v>
      </c>
      <c r="E214">
        <v>106195.720959207</v>
      </c>
      <c r="F214">
        <v>2822.6</v>
      </c>
      <c r="G214">
        <v>17.620720897190299</v>
      </c>
      <c r="H214">
        <f>(Table2[[#This Row],[1Y Return vs Nifty]]-AVERAGE(Table2[1Y Return vs Nifty]))/_xlfn.STDEV.P(Table2[1Y Return vs Nifty])</f>
        <v>6.6197888179798686E-2</v>
      </c>
      <c r="I214">
        <v>-10.8262913956942</v>
      </c>
      <c r="J214">
        <f>(Table2[[#This Row],[1M Return vs Nifty]]-AVERAGE(Table2[1M Return vs Nifty]))/_xlfn.STDEV.P(Table2[1M Return vs Nifty])</f>
        <v>-0.89169430028704944</v>
      </c>
      <c r="K214">
        <v>15.745803739040801</v>
      </c>
      <c r="L214">
        <f>(Table2[[#This Row],[6M Return vs Nifty]]-AVERAGE(Table2[6M Return vs Nifty]))/_xlfn.STDEV.P(Table2[6M Return vs Nifty])</f>
        <v>0.43874525350494481</v>
      </c>
      <c r="M214">
        <v>-5.5963655764428903</v>
      </c>
      <c r="N214">
        <f>(Table2[[#This Row],[1W Return vs Nifty]]-AVERAGE(Table2[1W Return vs Nifty]))/_xlfn.STDEV.P(Table2[1W Return vs Nifty])</f>
        <v>-0.49087346071559551</v>
      </c>
      <c r="O214">
        <v>3101.8</v>
      </c>
      <c r="P214">
        <v>3180.3371881466401</v>
      </c>
      <c r="Q214">
        <v>2821.3261368847202</v>
      </c>
      <c r="R214">
        <v>16.443373279220499</v>
      </c>
      <c r="S214" s="1">
        <f>(Table2[[#This Row],[Close Price]]-Table2[[#This Row],[20D EMA]])/Table2[[#This Row],[20D EMA]]</f>
        <v>-9.001225095106076E-2</v>
      </c>
      <c r="T214" s="1">
        <f>(Table2[[#This Row],[Close Price]]-Table2[[#This Row],[50D EMA]])/Table2[[#This Row],[50D EMA]]</f>
        <v>-0.11248404398123382</v>
      </c>
      <c r="U214" s="1">
        <f>(Table2[[#This Row],[Close Price]]-Table2[[#This Row],[200D EMA]])/Table2[[#This Row],[200D EMA]]</f>
        <v>4.5151218025658548E-4</v>
      </c>
      <c r="V214">
        <v>0.815329190255346</v>
      </c>
      <c r="W214">
        <v>2783</v>
      </c>
      <c r="X214">
        <v>2867</v>
      </c>
      <c r="Y214">
        <v>2783</v>
      </c>
      <c r="Z214">
        <v>3057.05</v>
      </c>
      <c r="AA214">
        <v>2783</v>
      </c>
      <c r="AB214">
        <v>3200</v>
      </c>
      <c r="AC214" s="1">
        <f>(Table2[[#This Row],[Close Price]]/Table2[[#This Row],[Day Low]])-1</f>
        <v>1.4229249011857625E-2</v>
      </c>
      <c r="AD214" s="1">
        <f>(Table2[[#This Row],[Day High]]/Table2[[#This Row],[Close Price]])-1</f>
        <v>1.5730177850209026E-2</v>
      </c>
      <c r="AE214" s="1">
        <f>(Table2[[#This Row],[Close Price]]/Table2[[#This Row],[Current Week Low]])-1</f>
        <v>1.4229249011857625E-2</v>
      </c>
      <c r="AF214" s="1">
        <f>(Table2[[#This Row],[Current Week High]]/Table2[[#This Row],[Close Price]])-1</f>
        <v>8.3061716148232323E-2</v>
      </c>
      <c r="AG214" s="1">
        <f>(Table2[[#This Row],[Close Price]]/Table2[[#This Row],[Current Month Low]])-1</f>
        <v>1.4229249011857625E-2</v>
      </c>
      <c r="AH214" s="1">
        <f>(Table2[[#This Row],[Current Month High]]/Table2[[#This Row],[Close Price]])-1</f>
        <v>0.13370651172677683</v>
      </c>
      <c r="AI214">
        <v>29.393112732941201</v>
      </c>
      <c r="AJ214">
        <v>45.904732366700202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-0.11</v>
      </c>
      <c r="AM214" t="s">
        <v>3161</v>
      </c>
      <c r="AN214">
        <v>-13.57</v>
      </c>
      <c r="AO214" t="s">
        <v>3161</v>
      </c>
      <c r="AP214">
        <v>7.2604151803600997E-2</v>
      </c>
      <c r="AQ214">
        <f>(Table2[[#This Row],[Sharpe Ratio]]-AVERAGE(Table2[Sharpe Ratio]))/_xlfn.STDEV.P(Table2[Sharpe Ratio])</f>
        <v>0.17620929099368737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287</v>
      </c>
      <c r="AT214">
        <f>_xlfn.RANK.AVG(Table2[[#This Row],[6M Return vs Nifty Z-Score]],Table2[6M Return vs Nifty Z-Score])</f>
        <v>186</v>
      </c>
      <c r="AU214">
        <f>_xlfn.RANK.AVG(Table2[[#This Row],[Sharpe Ratio Z-Score]],Table2[Sharpe Ratio Z-Score])</f>
        <v>292</v>
      </c>
      <c r="AV214">
        <f>(Table2[[#This Row],[Rank 1Y]]+Table2[[#This Row],[Rank 6M]]+Table2[[#This Row],[Rank Sharpe]])/3</f>
        <v>255</v>
      </c>
    </row>
    <row r="215" spans="1:48" x14ac:dyDescent="0.3">
      <c r="A215" t="s">
        <v>348</v>
      </c>
      <c r="B215" t="s">
        <v>349</v>
      </c>
      <c r="C215" t="s">
        <v>3111</v>
      </c>
      <c r="D215" t="s">
        <v>350</v>
      </c>
      <c r="E215">
        <v>66780.190832839493</v>
      </c>
      <c r="F215">
        <v>1843.8</v>
      </c>
      <c r="G215">
        <v>6.2154951053214198</v>
      </c>
      <c r="H215">
        <f>(Table2[[#This Row],[1Y Return vs Nifty]]-AVERAGE(Table2[1Y Return vs Nifty]))/_xlfn.STDEV.P(Table2[1Y Return vs Nifty])</f>
        <v>-0.16326264886632993</v>
      </c>
      <c r="I215">
        <v>12.754325508859999</v>
      </c>
      <c r="J215">
        <f>(Table2[[#This Row],[1M Return vs Nifty]]-AVERAGE(Table2[1M Return vs Nifty]))/_xlfn.STDEV.P(Table2[1M Return vs Nifty])</f>
        <v>1.6108021837303579</v>
      </c>
      <c r="K215">
        <v>27.816688230428198</v>
      </c>
      <c r="L215">
        <f>(Table2[[#This Row],[6M Return vs Nifty]]-AVERAGE(Table2[6M Return vs Nifty]))/_xlfn.STDEV.P(Table2[6M Return vs Nifty])</f>
        <v>0.86092292499318057</v>
      </c>
      <c r="M215">
        <v>0.714660295909332</v>
      </c>
      <c r="N215">
        <f>(Table2[[#This Row],[1W Return vs Nifty]]-AVERAGE(Table2[1W Return vs Nifty]))/_xlfn.STDEV.P(Table2[1W Return vs Nifty])</f>
        <v>0.8251440810209798</v>
      </c>
      <c r="O215">
        <v>1817.25</v>
      </c>
      <c r="P215">
        <v>1786.7007733688199</v>
      </c>
      <c r="Q215">
        <v>1639.5796582191299</v>
      </c>
      <c r="R215">
        <v>54.674243749291698</v>
      </c>
      <c r="S215" s="1">
        <f>(Table2[[#This Row],[Close Price]]-Table2[[#This Row],[20D EMA]])/Table2[[#This Row],[20D EMA]]</f>
        <v>1.4609987618654535E-2</v>
      </c>
      <c r="T215" s="1">
        <f>(Table2[[#This Row],[Close Price]]-Table2[[#This Row],[50D EMA]])/Table2[[#This Row],[50D EMA]]</f>
        <v>3.1957912305326644E-2</v>
      </c>
      <c r="U215" s="1">
        <f>(Table2[[#This Row],[Close Price]]-Table2[[#This Row],[200D EMA]])/Table2[[#This Row],[200D EMA]]</f>
        <v>0.12455652322662325</v>
      </c>
      <c r="V215">
        <v>0.68025351084261698</v>
      </c>
      <c r="W215">
        <v>1828</v>
      </c>
      <c r="X215">
        <v>1853.9</v>
      </c>
      <c r="Y215">
        <v>1828</v>
      </c>
      <c r="Z215">
        <v>1887.95</v>
      </c>
      <c r="AA215">
        <v>1764.7</v>
      </c>
      <c r="AB215">
        <v>1912</v>
      </c>
      <c r="AC215" s="1">
        <f>(Table2[[#This Row],[Close Price]]/Table2[[#This Row],[Day Low]])-1</f>
        <v>8.6433260393872224E-3</v>
      </c>
      <c r="AD215" s="1">
        <f>(Table2[[#This Row],[Day High]]/Table2[[#This Row],[Close Price]])-1</f>
        <v>5.4778175507106397E-3</v>
      </c>
      <c r="AE215" s="1">
        <f>(Table2[[#This Row],[Close Price]]/Table2[[#This Row],[Current Week Low]])-1</f>
        <v>8.6433260393872224E-3</v>
      </c>
      <c r="AF215" s="1">
        <f>(Table2[[#This Row],[Current Week High]]/Table2[[#This Row],[Close Price]])-1</f>
        <v>2.3945113352858316E-2</v>
      </c>
      <c r="AG215" s="1">
        <f>(Table2[[#This Row],[Close Price]]/Table2[[#This Row],[Current Month Low]])-1</f>
        <v>4.4823482744942522E-2</v>
      </c>
      <c r="AH215" s="1">
        <f>(Table2[[#This Row],[Current Month High]]/Table2[[#This Row],[Close Price]])-1</f>
        <v>3.6988827421629233E-2</v>
      </c>
      <c r="AI215">
        <v>8.0485952923310595</v>
      </c>
      <c r="AJ215">
        <v>57.596478481986303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0.08</v>
      </c>
      <c r="AM215" t="s">
        <v>3160</v>
      </c>
      <c r="AN215">
        <v>3.2</v>
      </c>
      <c r="AO215" t="s">
        <v>3160</v>
      </c>
      <c r="AP215">
        <v>7.1187763650645997E-2</v>
      </c>
      <c r="AQ215">
        <f>(Table2[[#This Row],[Sharpe Ratio]]-AVERAGE(Table2[Sharpe Ratio]))/_xlfn.STDEV.P(Table2[Sharpe Ratio])</f>
        <v>0.15944505705816234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3.2930515979363504</v>
      </c>
      <c r="AS215">
        <f>_xlfn.RANK.AVG(Table2[[#This Row],[1Y Return vs Nifty Z-Score]],Table2[1Y Return vs Nifty Z-Score])</f>
        <v>355</v>
      </c>
      <c r="AT215">
        <f>_xlfn.RANK.AVG(Table2[[#This Row],[6M Return vs Nifty Z-Score]],Table2[6M Return vs Nifty Z-Score])</f>
        <v>113</v>
      </c>
      <c r="AU215">
        <f>_xlfn.RANK.AVG(Table2[[#This Row],[Sharpe Ratio Z-Score]],Table2[Sharpe Ratio Z-Score])</f>
        <v>298</v>
      </c>
      <c r="AV215">
        <f>(Table2[[#This Row],[Rank 1Y]]+Table2[[#This Row],[Rank 6M]]+Table2[[#This Row],[Rank Sharpe]])/3</f>
        <v>255.33333333333334</v>
      </c>
    </row>
    <row r="216" spans="1:48" x14ac:dyDescent="0.3">
      <c r="A216" t="s">
        <v>139</v>
      </c>
      <c r="B216" t="s">
        <v>140</v>
      </c>
      <c r="C216" t="s">
        <v>3111</v>
      </c>
      <c r="D216" t="s">
        <v>141</v>
      </c>
      <c r="E216">
        <v>187112.56969758199</v>
      </c>
      <c r="F216">
        <v>575.65</v>
      </c>
      <c r="G216">
        <v>20.866673016661501</v>
      </c>
      <c r="H216">
        <f>(Table2[[#This Row],[1Y Return vs Nifty]]-AVERAGE(Table2[1Y Return vs Nifty]))/_xlfn.STDEV.P(Table2[1Y Return vs Nifty])</f>
        <v>0.13150285716084981</v>
      </c>
      <c r="I216">
        <v>3.3164187192517498</v>
      </c>
      <c r="J216">
        <f>(Table2[[#This Row],[1M Return vs Nifty]]-AVERAGE(Table2[1M Return vs Nifty]))/_xlfn.STDEV.P(Table2[1M Return vs Nifty])</f>
        <v>0.60920291883083888</v>
      </c>
      <c r="K216">
        <v>-9.9379306742647504</v>
      </c>
      <c r="L216">
        <f>(Table2[[#This Row],[6M Return vs Nifty]]-AVERAGE(Table2[6M Return vs Nifty]))/_xlfn.STDEV.P(Table2[6M Return vs Nifty])</f>
        <v>-0.45954013705348384</v>
      </c>
      <c r="M216">
        <v>-0.53790808593947803</v>
      </c>
      <c r="N216">
        <f>(Table2[[#This Row],[1W Return vs Nifty]]-AVERAGE(Table2[1W Return vs Nifty]))/_xlfn.STDEV.P(Table2[1W Return vs Nifty])</f>
        <v>0.56395010145593572</v>
      </c>
      <c r="O216">
        <v>592.99</v>
      </c>
      <c r="P216">
        <v>601.76769372410899</v>
      </c>
      <c r="Q216">
        <v>573.612320508175</v>
      </c>
      <c r="R216">
        <v>37.419812115936899</v>
      </c>
      <c r="S216" s="1">
        <f>(Table2[[#This Row],[Close Price]]-Table2[[#This Row],[20D EMA]])/Table2[[#This Row],[20D EMA]]</f>
        <v>-2.9241639825292216E-2</v>
      </c>
      <c r="T216" s="1">
        <f>(Table2[[#This Row],[Close Price]]-Table2[[#This Row],[50D EMA]])/Table2[[#This Row],[50D EMA]]</f>
        <v>-4.3401621583366579E-2</v>
      </c>
      <c r="U216" s="1">
        <f>(Table2[[#This Row],[Close Price]]-Table2[[#This Row],[200D EMA]])/Table2[[#This Row],[200D EMA]]</f>
        <v>3.5523635371355901E-3</v>
      </c>
      <c r="V216">
        <v>0.76250158497567</v>
      </c>
      <c r="W216">
        <v>570.29999999999995</v>
      </c>
      <c r="X216">
        <v>596</v>
      </c>
      <c r="Y216">
        <v>565</v>
      </c>
      <c r="Z216">
        <v>607.95000000000005</v>
      </c>
      <c r="AA216">
        <v>565</v>
      </c>
      <c r="AB216">
        <v>615.95000000000005</v>
      </c>
      <c r="AC216" s="1">
        <f>(Table2[[#This Row],[Close Price]]/Table2[[#This Row],[Day Low]])-1</f>
        <v>9.3810275293706447E-3</v>
      </c>
      <c r="AD216" s="1">
        <f>(Table2[[#This Row],[Day High]]/Table2[[#This Row],[Close Price]])-1</f>
        <v>3.5351341961261218E-2</v>
      </c>
      <c r="AE216" s="1">
        <f>(Table2[[#This Row],[Close Price]]/Table2[[#This Row],[Current Week Low]])-1</f>
        <v>1.8849557522123916E-2</v>
      </c>
      <c r="AF216" s="1">
        <f>(Table2[[#This Row],[Current Week High]]/Table2[[#This Row],[Close Price]])-1</f>
        <v>5.6110483800920763E-2</v>
      </c>
      <c r="AG216" s="1">
        <f>(Table2[[#This Row],[Close Price]]/Table2[[#This Row],[Current Month Low]])-1</f>
        <v>1.8849557522123916E-2</v>
      </c>
      <c r="AH216" s="1">
        <f>(Table2[[#This Row],[Current Month High]]/Table2[[#This Row],[Close Price]])-1</f>
        <v>7.000781725006533E-2</v>
      </c>
      <c r="AI216">
        <v>18.321896986015801</v>
      </c>
      <c r="AJ216">
        <v>44.200901803607103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0.06</v>
      </c>
      <c r="AM216" t="s">
        <v>3160</v>
      </c>
      <c r="AN216">
        <v>-5.52</v>
      </c>
      <c r="AO216" t="s">
        <v>3161</v>
      </c>
      <c r="AP216">
        <v>0.20013999920200001</v>
      </c>
      <c r="AQ216">
        <f>(Table2[[#This Row],[Sharpe Ratio]]-AVERAGE(Table2[Sharpe Ratio]))/_xlfn.STDEV.P(Table2[Sharpe Ratio])</f>
        <v>1.6857113130853036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266</v>
      </c>
      <c r="AT216">
        <f>_xlfn.RANK.AVG(Table2[[#This Row],[6M Return vs Nifty Z-Score]],Table2[6M Return vs Nifty Z-Score])</f>
        <v>474</v>
      </c>
      <c r="AU216">
        <f>_xlfn.RANK.AVG(Table2[[#This Row],[Sharpe Ratio Z-Score]],Table2[Sharpe Ratio Z-Score])</f>
        <v>28</v>
      </c>
      <c r="AV216">
        <f>(Table2[[#This Row],[Rank 1Y]]+Table2[[#This Row],[Rank 6M]]+Table2[[#This Row],[Rank Sharpe]])/3</f>
        <v>256</v>
      </c>
    </row>
    <row r="217" spans="1:48" x14ac:dyDescent="0.3">
      <c r="A217" t="s">
        <v>1084</v>
      </c>
      <c r="B217" t="s">
        <v>1085</v>
      </c>
      <c r="C217" t="s">
        <v>3119</v>
      </c>
      <c r="D217" t="s">
        <v>120</v>
      </c>
      <c r="E217">
        <v>11610.761841874801</v>
      </c>
      <c r="F217">
        <v>380.8</v>
      </c>
      <c r="G217">
        <v>-4.2031473911937702</v>
      </c>
      <c r="H217">
        <f>(Table2[[#This Row],[1Y Return vs Nifty]]-AVERAGE(Table2[1Y Return vs Nifty]))/_xlfn.STDEV.P(Table2[1Y Return vs Nifty])</f>
        <v>-0.37287422045366064</v>
      </c>
      <c r="I217">
        <v>-3.8189839987525902</v>
      </c>
      <c r="J217">
        <f>(Table2[[#This Row],[1M Return vs Nifty]]-AVERAGE(Table2[1M Return vs Nifty]))/_xlfn.STDEV.P(Table2[1M Return vs Nifty])</f>
        <v>-0.1480427582491983</v>
      </c>
      <c r="K217">
        <v>7.3984813988718097</v>
      </c>
      <c r="L217">
        <f>(Table2[[#This Row],[6M Return vs Nifty]]-AVERAGE(Table2[6M Return vs Nifty]))/_xlfn.STDEV.P(Table2[6M Return vs Nifty])</f>
        <v>0.14679870134891218</v>
      </c>
      <c r="M217">
        <v>-6.72936695226963</v>
      </c>
      <c r="N217">
        <f>(Table2[[#This Row],[1W Return vs Nifty]]-AVERAGE(Table2[1W Return vs Nifty]))/_xlfn.STDEV.P(Table2[1W Return vs Nifty])</f>
        <v>-0.72713452437748871</v>
      </c>
      <c r="O217">
        <v>397.86</v>
      </c>
      <c r="P217">
        <v>386.92350490647499</v>
      </c>
      <c r="Q217">
        <v>356.97689893678699</v>
      </c>
      <c r="R217">
        <v>37.594015510385603</v>
      </c>
      <c r="S217" s="1">
        <f>(Table2[[#This Row],[Close Price]]-Table2[[#This Row],[20D EMA]])/Table2[[#This Row],[20D EMA]]</f>
        <v>-4.2879404815764341E-2</v>
      </c>
      <c r="T217" s="1">
        <f>(Table2[[#This Row],[Close Price]]-Table2[[#This Row],[50D EMA]])/Table2[[#This Row],[50D EMA]]</f>
        <v>-1.5826138316293595E-2</v>
      </c>
      <c r="U217" s="1">
        <f>(Table2[[#This Row],[Close Price]]-Table2[[#This Row],[200D EMA]])/Table2[[#This Row],[200D EMA]]</f>
        <v>6.6735693917918143E-2</v>
      </c>
      <c r="V217">
        <v>0.43603486543256897</v>
      </c>
      <c r="W217">
        <v>370.85</v>
      </c>
      <c r="X217">
        <v>388.65</v>
      </c>
      <c r="Y217">
        <v>363.7</v>
      </c>
      <c r="Z217">
        <v>402.3</v>
      </c>
      <c r="AA217">
        <v>363.7</v>
      </c>
      <c r="AB217">
        <v>437.7</v>
      </c>
      <c r="AC217" s="1">
        <f>(Table2[[#This Row],[Close Price]]/Table2[[#This Row],[Day Low]])-1</f>
        <v>2.6830254820008115E-2</v>
      </c>
      <c r="AD217" s="1">
        <f>(Table2[[#This Row],[Day High]]/Table2[[#This Row],[Close Price]])-1</f>
        <v>2.0614495798319199E-2</v>
      </c>
      <c r="AE217" s="1">
        <f>(Table2[[#This Row],[Close Price]]/Table2[[#This Row],[Current Week Low]])-1</f>
        <v>4.7016772064888634E-2</v>
      </c>
      <c r="AF217" s="1">
        <f>(Table2[[#This Row],[Current Week High]]/Table2[[#This Row],[Close Price]])-1</f>
        <v>5.6460084033613356E-2</v>
      </c>
      <c r="AG217" s="1">
        <f>(Table2[[#This Row],[Close Price]]/Table2[[#This Row],[Current Month Low]])-1</f>
        <v>4.7016772064888634E-2</v>
      </c>
      <c r="AH217" s="1">
        <f>(Table2[[#This Row],[Current Month High]]/Table2[[#This Row],[Close Price]])-1</f>
        <v>0.14942226890756305</v>
      </c>
      <c r="AI217">
        <v>18.434873949579799</v>
      </c>
      <c r="AJ217">
        <v>39.461637062808997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0.19</v>
      </c>
      <c r="AM217" t="s">
        <v>3160</v>
      </c>
      <c r="AN217">
        <v>-8.1199999999999992</v>
      </c>
      <c r="AO217" t="s">
        <v>3161</v>
      </c>
      <c r="AP217">
        <v>0.16186405848590499</v>
      </c>
      <c r="AQ217">
        <f>(Table2[[#This Row],[Sharpe Ratio]]-AVERAGE(Table2[Sharpe Ratio]))/_xlfn.STDEV.P(Table2[Sharpe Ratio])</f>
        <v>1.2326809605451476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0.13142815881371217</v>
      </c>
      <c r="AS217">
        <f>_xlfn.RANK.AVG(Table2[[#This Row],[1Y Return vs Nifty Z-Score]],Table2[1Y Return vs Nifty Z-Score])</f>
        <v>439</v>
      </c>
      <c r="AT217">
        <f>_xlfn.RANK.AVG(Table2[[#This Row],[6M Return vs Nifty Z-Score]],Table2[6M Return vs Nifty Z-Score])</f>
        <v>252</v>
      </c>
      <c r="AU217">
        <f>_xlfn.RANK.AVG(Table2[[#This Row],[Sharpe Ratio Z-Score]],Table2[Sharpe Ratio Z-Score])</f>
        <v>77</v>
      </c>
      <c r="AV217">
        <f>(Table2[[#This Row],[Rank 1Y]]+Table2[[#This Row],[Rank 6M]]+Table2[[#This Row],[Rank Sharpe]])/3</f>
        <v>256</v>
      </c>
    </row>
    <row r="218" spans="1:48" x14ac:dyDescent="0.3">
      <c r="A218" t="s">
        <v>245</v>
      </c>
      <c r="B218" t="s">
        <v>246</v>
      </c>
      <c r="C218" t="s">
        <v>3121</v>
      </c>
      <c r="D218" t="s">
        <v>114</v>
      </c>
      <c r="E218">
        <v>100496.650070542</v>
      </c>
      <c r="F218">
        <v>7768.2</v>
      </c>
      <c r="G218">
        <v>42.7308182684299</v>
      </c>
      <c r="H218">
        <f>(Table2[[#This Row],[1Y Return vs Nifty]]-AVERAGE(Table2[1Y Return vs Nifty]))/_xlfn.STDEV.P(Table2[1Y Return vs Nifty])</f>
        <v>0.57138529378056824</v>
      </c>
      <c r="I218">
        <v>-0.50760677356884798</v>
      </c>
      <c r="J218">
        <f>(Table2[[#This Row],[1M Return vs Nifty]]-AVERAGE(Table2[1M Return vs Nifty]))/_xlfn.STDEV.P(Table2[1M Return vs Nifty])</f>
        <v>0.20337764338063333</v>
      </c>
      <c r="K218">
        <v>24.8245715619423</v>
      </c>
      <c r="L218">
        <f>(Table2[[#This Row],[6M Return vs Nifty]]-AVERAGE(Table2[6M Return vs Nifty]))/_xlfn.STDEV.P(Table2[6M Return vs Nifty])</f>
        <v>0.75627401970179009</v>
      </c>
      <c r="M218">
        <v>1.4600521683215899</v>
      </c>
      <c r="N218">
        <f>(Table2[[#This Row],[1W Return vs Nifty]]-AVERAGE(Table2[1W Return vs Nifty]))/_xlfn.STDEV.P(Table2[1W Return vs Nifty])</f>
        <v>0.98057820526689843</v>
      </c>
      <c r="O218">
        <v>7792.95</v>
      </c>
      <c r="P218">
        <v>7750.1233558131198</v>
      </c>
      <c r="Q218">
        <v>6758.2174587849404</v>
      </c>
      <c r="R218">
        <v>49.8296100475225</v>
      </c>
      <c r="S218" s="1">
        <f>(Table2[[#This Row],[Close Price]]-Table2[[#This Row],[20D EMA]])/Table2[[#This Row],[20D EMA]]</f>
        <v>-3.1759474910014822E-3</v>
      </c>
      <c r="T218" s="1">
        <f>(Table2[[#This Row],[Close Price]]-Table2[[#This Row],[50D EMA]])/Table2[[#This Row],[50D EMA]]</f>
        <v>2.3324330926063636E-3</v>
      </c>
      <c r="U218" s="1">
        <f>(Table2[[#This Row],[Close Price]]-Table2[[#This Row],[200D EMA]])/Table2[[#This Row],[200D EMA]]</f>
        <v>0.14944510847341752</v>
      </c>
      <c r="V218">
        <v>1.2068536521903299</v>
      </c>
      <c r="W218">
        <v>7550</v>
      </c>
      <c r="X218">
        <v>7842.05</v>
      </c>
      <c r="Y218">
        <v>7550</v>
      </c>
      <c r="Z218">
        <v>8100</v>
      </c>
      <c r="AA218">
        <v>7370.55</v>
      </c>
      <c r="AB218">
        <v>8100</v>
      </c>
      <c r="AC218" s="1">
        <f>(Table2[[#This Row],[Close Price]]/Table2[[#This Row],[Day Low]])-1</f>
        <v>2.8900662251655662E-2</v>
      </c>
      <c r="AD218" s="1">
        <f>(Table2[[#This Row],[Day High]]/Table2[[#This Row],[Close Price]])-1</f>
        <v>9.5067068304111046E-3</v>
      </c>
      <c r="AE218" s="1">
        <f>(Table2[[#This Row],[Close Price]]/Table2[[#This Row],[Current Week Low]])-1</f>
        <v>2.8900662251655662E-2</v>
      </c>
      <c r="AF218" s="1">
        <f>(Table2[[#This Row],[Current Week High]]/Table2[[#This Row],[Close Price]])-1</f>
        <v>4.2712597512937434E-2</v>
      </c>
      <c r="AG218" s="1">
        <f>(Table2[[#This Row],[Close Price]]/Table2[[#This Row],[Current Month Low]])-1</f>
        <v>5.3951197671815443E-2</v>
      </c>
      <c r="AH218" s="1">
        <f>(Table2[[#This Row],[Current Month High]]/Table2[[#This Row],[Close Price]])-1</f>
        <v>4.2712597512937434E-2</v>
      </c>
      <c r="AI218">
        <v>9.0600139028346405</v>
      </c>
      <c r="AJ218">
        <v>71.843822585997103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0.02</v>
      </c>
      <c r="AM218" t="s">
        <v>3160</v>
      </c>
      <c r="AN218">
        <v>0.9</v>
      </c>
      <c r="AO218" t="s">
        <v>3160</v>
      </c>
      <c r="AP218">
        <v>9.3013755726129993E-3</v>
      </c>
      <c r="AQ218">
        <f>(Table2[[#This Row],[Sharpe Ratio]]-AVERAGE(Table2[Sharpe Ratio]))/_xlfn.STDEV.P(Table2[Sharpe Ratio])</f>
        <v>-0.57303627936105994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1.9385788827688302</v>
      </c>
      <c r="AS218">
        <f>_xlfn.RANK.AVG(Table2[[#This Row],[1Y Return vs Nifty Z-Score]],Table2[1Y Return vs Nifty Z-Score])</f>
        <v>153</v>
      </c>
      <c r="AT218">
        <f>_xlfn.RANK.AVG(Table2[[#This Row],[6M Return vs Nifty Z-Score]],Table2[6M Return vs Nifty Z-Score])</f>
        <v>132</v>
      </c>
      <c r="AU218">
        <f>_xlfn.RANK.AVG(Table2[[#This Row],[Sharpe Ratio Z-Score]],Table2[Sharpe Ratio Z-Score])</f>
        <v>485</v>
      </c>
      <c r="AV218">
        <f>(Table2[[#This Row],[Rank 1Y]]+Table2[[#This Row],[Rank 6M]]+Table2[[#This Row],[Rank Sharpe]])/3</f>
        <v>256.66666666666669</v>
      </c>
    </row>
    <row r="219" spans="1:48" x14ac:dyDescent="0.3">
      <c r="A219" t="s">
        <v>276</v>
      </c>
      <c r="B219" t="s">
        <v>277</v>
      </c>
      <c r="C219" t="s">
        <v>3109</v>
      </c>
      <c r="D219" t="s">
        <v>203</v>
      </c>
      <c r="E219">
        <v>91479.171363374102</v>
      </c>
      <c r="F219">
        <v>4278.75</v>
      </c>
      <c r="G219">
        <v>33.439415591512301</v>
      </c>
      <c r="H219">
        <f>(Table2[[#This Row],[1Y Return vs Nifty]]-AVERAGE(Table2[1Y Return vs Nifty]))/_xlfn.STDEV.P(Table2[1Y Return vs Nifty])</f>
        <v>0.38445254145598717</v>
      </c>
      <c r="I219">
        <v>1.63936397551893</v>
      </c>
      <c r="J219">
        <f>(Table2[[#This Row],[1M Return vs Nifty]]-AVERAGE(Table2[1M Return vs Nifty]))/_xlfn.STDEV.P(Table2[1M Return vs Nifty])</f>
        <v>0.43122523416366837</v>
      </c>
      <c r="K219">
        <v>7.8165436694437602</v>
      </c>
      <c r="L219">
        <f>(Table2[[#This Row],[6M Return vs Nifty]]-AVERAGE(Table2[6M Return vs Nifty]))/_xlfn.STDEV.P(Table2[6M Return vs Nifty])</f>
        <v>0.16142037684030489</v>
      </c>
      <c r="M219">
        <v>-2.68716289089862</v>
      </c>
      <c r="N219">
        <f>(Table2[[#This Row],[1W Return vs Nifty]]-AVERAGE(Table2[1W Return vs Nifty]))/_xlfn.STDEV.P(Table2[1W Return vs Nifty])</f>
        <v>0.11577304083272505</v>
      </c>
      <c r="O219">
        <v>4396.26</v>
      </c>
      <c r="P219">
        <v>4383.6989684745904</v>
      </c>
      <c r="Q219">
        <v>3984.56351670699</v>
      </c>
      <c r="R219">
        <v>37.255500647645</v>
      </c>
      <c r="S219" s="1">
        <f>(Table2[[#This Row],[Close Price]]-Table2[[#This Row],[20D EMA]])/Table2[[#This Row],[20D EMA]]</f>
        <v>-2.6729538289364189E-2</v>
      </c>
      <c r="T219" s="1">
        <f>(Table2[[#This Row],[Close Price]]-Table2[[#This Row],[50D EMA]])/Table2[[#This Row],[50D EMA]]</f>
        <v>-2.3940733437522017E-2</v>
      </c>
      <c r="U219" s="1">
        <f>(Table2[[#This Row],[Close Price]]-Table2[[#This Row],[200D EMA]])/Table2[[#This Row],[200D EMA]]</f>
        <v>7.3831545678593694E-2</v>
      </c>
      <c r="V219">
        <v>0.81391680186393101</v>
      </c>
      <c r="W219">
        <v>4248.05</v>
      </c>
      <c r="X219">
        <v>4360</v>
      </c>
      <c r="Y219">
        <v>4220</v>
      </c>
      <c r="Z219">
        <v>4540</v>
      </c>
      <c r="AA219">
        <v>4182.5</v>
      </c>
      <c r="AB219">
        <v>4552.8999999999996</v>
      </c>
      <c r="AC219" s="1">
        <f>(Table2[[#This Row],[Close Price]]/Table2[[#This Row],[Day Low]])-1</f>
        <v>7.2268452584125509E-3</v>
      </c>
      <c r="AD219" s="1">
        <f>(Table2[[#This Row],[Day High]]/Table2[[#This Row],[Close Price]])-1</f>
        <v>1.8989190768331943E-2</v>
      </c>
      <c r="AE219" s="1">
        <f>(Table2[[#This Row],[Close Price]]/Table2[[#This Row],[Current Week Low]])-1</f>
        <v>1.3921800947867213E-2</v>
      </c>
      <c r="AF219" s="1">
        <f>(Table2[[#This Row],[Current Week High]]/Table2[[#This Row],[Close Price]])-1</f>
        <v>6.1057551855097758E-2</v>
      </c>
      <c r="AG219" s="1">
        <f>(Table2[[#This Row],[Close Price]]/Table2[[#This Row],[Current Month Low]])-1</f>
        <v>2.3012552301255207E-2</v>
      </c>
      <c r="AH219" s="1">
        <f>(Table2[[#This Row],[Current Month High]]/Table2[[#This Row],[Close Price]])-1</f>
        <v>6.4072451066315983E-2</v>
      </c>
      <c r="AI219">
        <v>13.6780601811276</v>
      </c>
      <c r="AJ219">
        <v>55.195865070728999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-0.03</v>
      </c>
      <c r="AM219" t="s">
        <v>3161</v>
      </c>
      <c r="AN219">
        <v>-3.17</v>
      </c>
      <c r="AO219" t="s">
        <v>3161</v>
      </c>
      <c r="AP219">
        <v>6.3666100375323997E-2</v>
      </c>
      <c r="AQ219">
        <f>(Table2[[#This Row],[Sharpe Ratio]]-AVERAGE(Table2[Sharpe Ratio]))/_xlfn.STDEV.P(Table2[Sharpe Ratio])</f>
        <v>7.0419374042758331E-2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1.1632905673354439</v>
      </c>
      <c r="AS219">
        <f>_xlfn.RANK.AVG(Table2[[#This Row],[1Y Return vs Nifty Z-Score]],Table2[1Y Return vs Nifty Z-Score])</f>
        <v>191</v>
      </c>
      <c r="AT219">
        <f>_xlfn.RANK.AVG(Table2[[#This Row],[6M Return vs Nifty Z-Score]],Table2[6M Return vs Nifty Z-Score])</f>
        <v>249</v>
      </c>
      <c r="AU219">
        <f>_xlfn.RANK.AVG(Table2[[#This Row],[Sharpe Ratio Z-Score]],Table2[Sharpe Ratio Z-Score])</f>
        <v>330</v>
      </c>
      <c r="AV219">
        <f>(Table2[[#This Row],[Rank 1Y]]+Table2[[#This Row],[Rank 6M]]+Table2[[#This Row],[Rank Sharpe]])/3</f>
        <v>256.66666666666669</v>
      </c>
    </row>
    <row r="220" spans="1:48" x14ac:dyDescent="0.3">
      <c r="A220" t="s">
        <v>554</v>
      </c>
      <c r="B220" t="s">
        <v>555</v>
      </c>
      <c r="C220" t="s">
        <v>3119</v>
      </c>
      <c r="D220" t="s">
        <v>556</v>
      </c>
      <c r="E220">
        <v>34436.229606890003</v>
      </c>
      <c r="F220">
        <v>3811.95</v>
      </c>
      <c r="G220">
        <v>28.269995624136101</v>
      </c>
      <c r="H220">
        <f>(Table2[[#This Row],[1Y Return vs Nifty]]-AVERAGE(Table2[1Y Return vs Nifty]))/_xlfn.STDEV.P(Table2[1Y Return vs Nifty])</f>
        <v>0.28044952533185352</v>
      </c>
      <c r="I220">
        <v>-10.411146209323</v>
      </c>
      <c r="J220">
        <f>(Table2[[#This Row],[1M Return vs Nifty]]-AVERAGE(Table2[1M Return vs Nifty]))/_xlfn.STDEV.P(Table2[1M Return vs Nifty])</f>
        <v>-0.84763695550019469</v>
      </c>
      <c r="K220">
        <v>-11.802738642238699</v>
      </c>
      <c r="L220">
        <f>(Table2[[#This Row],[6M Return vs Nifty]]-AVERAGE(Table2[6M Return vs Nifty]))/_xlfn.STDEV.P(Table2[6M Return vs Nifty])</f>
        <v>-0.52476156190049295</v>
      </c>
      <c r="M220">
        <v>-1.82953978878638</v>
      </c>
      <c r="N220">
        <f>(Table2[[#This Row],[1W Return vs Nifty]]-AVERAGE(Table2[1W Return vs Nifty]))/_xlfn.STDEV.P(Table2[1W Return vs Nifty])</f>
        <v>0.2946103755872379</v>
      </c>
      <c r="O220">
        <v>4010.21</v>
      </c>
      <c r="P220">
        <v>4143.98567685124</v>
      </c>
      <c r="Q220">
        <v>3936.6711284714902</v>
      </c>
      <c r="R220">
        <v>27.863649933345101</v>
      </c>
      <c r="S220" s="1">
        <f>(Table2[[#This Row],[Close Price]]-Table2[[#This Row],[20D EMA]])/Table2[[#This Row],[20D EMA]]</f>
        <v>-4.9438807443999248E-2</v>
      </c>
      <c r="T220" s="1">
        <f>(Table2[[#This Row],[Close Price]]-Table2[[#This Row],[50D EMA]])/Table2[[#This Row],[50D EMA]]</f>
        <v>-8.012471633433195E-2</v>
      </c>
      <c r="U220" s="1">
        <f>(Table2[[#This Row],[Close Price]]-Table2[[#This Row],[200D EMA]])/Table2[[#This Row],[200D EMA]]</f>
        <v>-3.1681876489366899E-2</v>
      </c>
      <c r="V220">
        <v>0.77220871497546295</v>
      </c>
      <c r="W220">
        <v>3780</v>
      </c>
      <c r="X220">
        <v>3909.45</v>
      </c>
      <c r="Y220">
        <v>3780</v>
      </c>
      <c r="Z220">
        <v>4034.05</v>
      </c>
      <c r="AA220">
        <v>3780</v>
      </c>
      <c r="AB220">
        <v>4097.95</v>
      </c>
      <c r="AC220" s="1">
        <f>(Table2[[#This Row],[Close Price]]/Table2[[#This Row],[Day Low]])-1</f>
        <v>8.4523809523808779E-3</v>
      </c>
      <c r="AD220" s="1">
        <f>(Table2[[#This Row],[Day High]]/Table2[[#This Row],[Close Price]])-1</f>
        <v>2.5577460354936354E-2</v>
      </c>
      <c r="AE220" s="1">
        <f>(Table2[[#This Row],[Close Price]]/Table2[[#This Row],[Current Week Low]])-1</f>
        <v>8.4523809523808779E-3</v>
      </c>
      <c r="AF220" s="1">
        <f>(Table2[[#This Row],[Current Week High]]/Table2[[#This Row],[Close Price]])-1</f>
        <v>5.8264143023911696E-2</v>
      </c>
      <c r="AG220" s="1">
        <f>(Table2[[#This Row],[Close Price]]/Table2[[#This Row],[Current Month Low]])-1</f>
        <v>8.4523809523808779E-3</v>
      </c>
      <c r="AH220" s="1">
        <f>(Table2[[#This Row],[Current Month High]]/Table2[[#This Row],[Close Price]])-1</f>
        <v>7.502721704114701E-2</v>
      </c>
      <c r="AI220">
        <v>32.207925077716098</v>
      </c>
      <c r="AJ220">
        <v>49.664310954063602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-0.09</v>
      </c>
      <c r="AM220" t="s">
        <v>3161</v>
      </c>
      <c r="AN220">
        <v>0.52</v>
      </c>
      <c r="AO220" t="s">
        <v>3160</v>
      </c>
      <c r="AP220">
        <v>0.17550363596980201</v>
      </c>
      <c r="AQ220">
        <f>(Table2[[#This Row],[Sharpe Ratio]]-AVERAGE(Table2[Sharpe Ratio]))/_xlfn.STDEV.P(Table2[Sharpe Ratio])</f>
        <v>1.3941176876490307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219</v>
      </c>
      <c r="AT220">
        <f>_xlfn.RANK.AVG(Table2[[#This Row],[6M Return vs Nifty Z-Score]],Table2[6M Return vs Nifty Z-Score])</f>
        <v>496</v>
      </c>
      <c r="AU220">
        <f>_xlfn.RANK.AVG(Table2[[#This Row],[Sharpe Ratio Z-Score]],Table2[Sharpe Ratio Z-Score])</f>
        <v>56</v>
      </c>
      <c r="AV220">
        <f>(Table2[[#This Row],[Rank 1Y]]+Table2[[#This Row],[Rank 6M]]+Table2[[#This Row],[Rank Sharpe]])/3</f>
        <v>257</v>
      </c>
    </row>
    <row r="221" spans="1:48" x14ac:dyDescent="0.3">
      <c r="A221" t="s">
        <v>872</v>
      </c>
      <c r="B221" t="s">
        <v>873</v>
      </c>
      <c r="C221" t="s">
        <v>3109</v>
      </c>
      <c r="D221" t="s">
        <v>444</v>
      </c>
      <c r="E221">
        <v>16796.3619961929</v>
      </c>
      <c r="F221">
        <v>977.5</v>
      </c>
      <c r="G221">
        <v>65.390401787576707</v>
      </c>
      <c r="H221">
        <f>(Table2[[#This Row],[1Y Return vs Nifty]]-AVERAGE(Table2[1Y Return vs Nifty]))/_xlfn.STDEV.P(Table2[1Y Return vs Nifty])</f>
        <v>1.0272710691636293</v>
      </c>
      <c r="I221">
        <v>-5.0255340066497798</v>
      </c>
      <c r="J221">
        <f>(Table2[[#This Row],[1M Return vs Nifty]]-AVERAGE(Table2[1M Return vs Nifty]))/_xlfn.STDEV.P(Table2[1M Return vs Nifty])</f>
        <v>-0.27608805769048422</v>
      </c>
      <c r="K221">
        <v>22.852923558791002</v>
      </c>
      <c r="L221">
        <f>(Table2[[#This Row],[6M Return vs Nifty]]-AVERAGE(Table2[6M Return vs Nifty]))/_xlfn.STDEV.P(Table2[6M Return vs Nifty])</f>
        <v>0.68731587802138927</v>
      </c>
      <c r="M221">
        <v>-1.9629826939121799</v>
      </c>
      <c r="N221">
        <f>(Table2[[#This Row],[1W Return vs Nifty]]-AVERAGE(Table2[1W Return vs Nifty]))/_xlfn.STDEV.P(Table2[1W Return vs Nifty])</f>
        <v>0.26678396392012993</v>
      </c>
      <c r="O221">
        <v>1007.45</v>
      </c>
      <c r="P221">
        <v>1001.93961555714</v>
      </c>
      <c r="Q221">
        <v>830.83222408111999</v>
      </c>
      <c r="R221">
        <v>41.4070913113937</v>
      </c>
      <c r="S221" s="1">
        <f>(Table2[[#This Row],[Close Price]]-Table2[[#This Row],[20D EMA]])/Table2[[#This Row],[20D EMA]]</f>
        <v>-2.9728522507320505E-2</v>
      </c>
      <c r="T221" s="1">
        <f>(Table2[[#This Row],[Close Price]]-Table2[[#This Row],[50D EMA]])/Table2[[#This Row],[50D EMA]]</f>
        <v>-2.4392303865088762E-2</v>
      </c>
      <c r="U221" s="1">
        <f>(Table2[[#This Row],[Close Price]]-Table2[[#This Row],[200D EMA]])/Table2[[#This Row],[200D EMA]]</f>
        <v>0.1765311595624387</v>
      </c>
      <c r="V221">
        <v>0.41317250667662597</v>
      </c>
      <c r="W221">
        <v>963.5</v>
      </c>
      <c r="X221">
        <v>983.9</v>
      </c>
      <c r="Y221">
        <v>956.6</v>
      </c>
      <c r="Z221">
        <v>1045.95</v>
      </c>
      <c r="AA221">
        <v>956.6</v>
      </c>
      <c r="AB221">
        <v>1060</v>
      </c>
      <c r="AC221" s="1">
        <f>(Table2[[#This Row],[Close Price]]/Table2[[#This Row],[Day Low]])-1</f>
        <v>1.4530358069538174E-2</v>
      </c>
      <c r="AD221" s="1">
        <f>(Table2[[#This Row],[Day High]]/Table2[[#This Row],[Close Price]])-1</f>
        <v>6.547314578005059E-3</v>
      </c>
      <c r="AE221" s="1">
        <f>(Table2[[#This Row],[Close Price]]/Table2[[#This Row],[Current Week Low]])-1</f>
        <v>2.1848212418983826E-2</v>
      </c>
      <c r="AF221" s="1">
        <f>(Table2[[#This Row],[Current Week High]]/Table2[[#This Row],[Close Price]])-1</f>
        <v>7.0025575447570487E-2</v>
      </c>
      <c r="AG221" s="1">
        <f>(Table2[[#This Row],[Close Price]]/Table2[[#This Row],[Current Month Low]])-1</f>
        <v>2.1848212418983826E-2</v>
      </c>
      <c r="AH221" s="1">
        <f>(Table2[[#This Row],[Current Month High]]/Table2[[#This Row],[Close Price]])-1</f>
        <v>8.4398976982097196E-2</v>
      </c>
      <c r="AI221">
        <v>21.6368286445012</v>
      </c>
      <c r="AJ221">
        <v>114.24657534246499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-0.08</v>
      </c>
      <c r="AM221" t="s">
        <v>3161</v>
      </c>
      <c r="AN221">
        <v>0.88</v>
      </c>
      <c r="AO221" t="s">
        <v>3160</v>
      </c>
      <c r="AQ221">
        <f>(Table2[[#This Row],[Sharpe Ratio]]-AVERAGE(Table2[Sharpe Ratio]))/_xlfn.STDEV.P(Table2[Sharpe Ratio])</f>
        <v>-0.68312646593607884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1.0221563874785855</v>
      </c>
      <c r="AS221">
        <f>_xlfn.RANK.AVG(Table2[[#This Row],[1Y Return vs Nifty Z-Score]],Table2[1Y Return vs Nifty Z-Score])</f>
        <v>91</v>
      </c>
      <c r="AT221">
        <f>_xlfn.RANK.AVG(Table2[[#This Row],[6M Return vs Nifty Z-Score]],Table2[6M Return vs Nifty Z-Score])</f>
        <v>141</v>
      </c>
      <c r="AU221">
        <f>_xlfn.RANK.AVG(Table2[[#This Row],[Sharpe Ratio Z-Score]],Table2[Sharpe Ratio Z-Score])</f>
        <v>539</v>
      </c>
      <c r="AV221">
        <f>(Table2[[#This Row],[Rank 1Y]]+Table2[[#This Row],[Rank 6M]]+Table2[[#This Row],[Rank Sharpe]])/3</f>
        <v>257</v>
      </c>
    </row>
    <row r="222" spans="1:48" x14ac:dyDescent="0.3">
      <c r="A222" t="s">
        <v>1628</v>
      </c>
      <c r="B222" t="s">
        <v>1629</v>
      </c>
      <c r="C222" t="s">
        <v>3128</v>
      </c>
      <c r="D222" t="s">
        <v>175</v>
      </c>
      <c r="E222">
        <v>5520.6717660925597</v>
      </c>
      <c r="F222">
        <v>150.34</v>
      </c>
      <c r="G222">
        <v>88.356304923253703</v>
      </c>
      <c r="H222">
        <f>(Table2[[#This Row],[1Y Return vs Nifty]]-AVERAGE(Table2[1Y Return vs Nifty]))/_xlfn.STDEV.P(Table2[1Y Return vs Nifty])</f>
        <v>1.4893196566645261</v>
      </c>
      <c r="I222">
        <v>-13.632330498952999</v>
      </c>
      <c r="J222">
        <f>(Table2[[#This Row],[1M Return vs Nifty]]-AVERAGE(Table2[1M Return vs Nifty]))/_xlfn.STDEV.P(Table2[1M Return vs Nifty])</f>
        <v>-1.1894856183998637</v>
      </c>
      <c r="K222">
        <v>17.1098338761817</v>
      </c>
      <c r="L222">
        <f>(Table2[[#This Row],[6M Return vs Nifty]]-AVERAGE(Table2[6M Return vs Nifty]))/_xlfn.STDEV.P(Table2[6M Return vs Nifty])</f>
        <v>0.48645203651233782</v>
      </c>
      <c r="M222">
        <v>-7.5862998948208498</v>
      </c>
      <c r="N222">
        <f>(Table2[[#This Row],[1W Return vs Nifty]]-AVERAGE(Table2[1W Return vs Nifty]))/_xlfn.STDEV.P(Table2[1W Return vs Nifty])</f>
        <v>-0.9058279424206348</v>
      </c>
      <c r="O222">
        <v>166.94</v>
      </c>
      <c r="P222">
        <v>177.753743933473</v>
      </c>
      <c r="Q222">
        <v>157.805717907428</v>
      </c>
      <c r="R222">
        <v>30.780430361955101</v>
      </c>
      <c r="S222" s="1">
        <f>(Table2[[#This Row],[Close Price]]-Table2[[#This Row],[20D EMA]])/Table2[[#This Row],[20D EMA]]</f>
        <v>-9.9436923445549261E-2</v>
      </c>
      <c r="T222" s="1">
        <f>(Table2[[#This Row],[Close Price]]-Table2[[#This Row],[50D EMA]])/Table2[[#This Row],[50D EMA]]</f>
        <v>-0.15422315911237855</v>
      </c>
      <c r="U222" s="1">
        <f>(Table2[[#This Row],[Close Price]]-Table2[[#This Row],[200D EMA]])/Table2[[#This Row],[200D EMA]]</f>
        <v>-4.7309552571520509E-2</v>
      </c>
      <c r="V222">
        <v>0.46232403821116902</v>
      </c>
      <c r="W222">
        <v>149.1</v>
      </c>
      <c r="X222">
        <v>154.99</v>
      </c>
      <c r="Y222">
        <v>147</v>
      </c>
      <c r="Z222">
        <v>163.33000000000001</v>
      </c>
      <c r="AA222">
        <v>147</v>
      </c>
      <c r="AB222">
        <v>179</v>
      </c>
      <c r="AC222" s="1">
        <f>(Table2[[#This Row],[Close Price]]/Table2[[#This Row],[Day Low]])-1</f>
        <v>8.3165660630450944E-3</v>
      </c>
      <c r="AD222" s="1">
        <f>(Table2[[#This Row],[Day High]]/Table2[[#This Row],[Close Price]])-1</f>
        <v>3.0929892244246471E-2</v>
      </c>
      <c r="AE222" s="1">
        <f>(Table2[[#This Row],[Close Price]]/Table2[[#This Row],[Current Week Low]])-1</f>
        <v>2.2721088435374126E-2</v>
      </c>
      <c r="AF222" s="1">
        <f>(Table2[[#This Row],[Current Week High]]/Table2[[#This Row],[Close Price]])-1</f>
        <v>8.6404150591991469E-2</v>
      </c>
      <c r="AG222" s="1">
        <f>(Table2[[#This Row],[Close Price]]/Table2[[#This Row],[Current Month Low]])-1</f>
        <v>2.2721088435374126E-2</v>
      </c>
      <c r="AH222" s="1">
        <f>(Table2[[#This Row],[Current Month High]]/Table2[[#This Row],[Close Price]])-1</f>
        <v>0.19063456166023673</v>
      </c>
      <c r="AI222">
        <v>49.427963283224699</v>
      </c>
      <c r="AJ222">
        <v>125.39730134932501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-0.18</v>
      </c>
      <c r="AM222" t="s">
        <v>3161</v>
      </c>
      <c r="AN222">
        <v>-8.39</v>
      </c>
      <c r="AO222" t="s">
        <v>3161</v>
      </c>
      <c r="AQ222">
        <f>(Table2[[#This Row],[Sharpe Ratio]]-AVERAGE(Table2[Sharpe Ratio]))/_xlfn.STDEV.P(Table2[Sharpe Ratio])</f>
        <v>-0.68312646593607884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57</v>
      </c>
      <c r="AT222">
        <f>_xlfn.RANK.AVG(Table2[[#This Row],[6M Return vs Nifty Z-Score]],Table2[6M Return vs Nifty Z-Score])</f>
        <v>176</v>
      </c>
      <c r="AU222">
        <f>_xlfn.RANK.AVG(Table2[[#This Row],[Sharpe Ratio Z-Score]],Table2[Sharpe Ratio Z-Score])</f>
        <v>539</v>
      </c>
      <c r="AV222">
        <f>(Table2[[#This Row],[Rank 1Y]]+Table2[[#This Row],[Rank 6M]]+Table2[[#This Row],[Rank Sharpe]])/3</f>
        <v>257.33333333333331</v>
      </c>
    </row>
    <row r="223" spans="1:48" x14ac:dyDescent="0.3">
      <c r="A223" t="s">
        <v>1225</v>
      </c>
      <c r="B223" t="s">
        <v>1226</v>
      </c>
      <c r="C223" t="s">
        <v>3119</v>
      </c>
      <c r="D223" t="s">
        <v>303</v>
      </c>
      <c r="E223">
        <v>9339.2130015928797</v>
      </c>
      <c r="F223">
        <v>1579.05</v>
      </c>
      <c r="G223">
        <v>112.039228994834</v>
      </c>
      <c r="H223">
        <f>(Table2[[#This Row],[1Y Return vs Nifty]]-AVERAGE(Table2[1Y Return vs Nifty]))/_xlfn.STDEV.P(Table2[1Y Return vs Nifty])</f>
        <v>1.9657939128920332</v>
      </c>
      <c r="I223">
        <v>9.09104200602156</v>
      </c>
      <c r="J223">
        <f>(Table2[[#This Row],[1M Return vs Nifty]]-AVERAGE(Table2[1M Return vs Nifty]))/_xlfn.STDEV.P(Table2[1M Return vs Nifty])</f>
        <v>1.2220356759278566</v>
      </c>
      <c r="K223">
        <v>14.7260874969593</v>
      </c>
      <c r="L223">
        <f>(Table2[[#This Row],[6M Return vs Nifty]]-AVERAGE(Table2[6M Return vs Nifty]))/_xlfn.STDEV.P(Table2[6M Return vs Nifty])</f>
        <v>0.40308080580288408</v>
      </c>
      <c r="M223">
        <v>-1.2513747369991699</v>
      </c>
      <c r="N223">
        <f>(Table2[[#This Row],[1W Return vs Nifty]]-AVERAGE(Table2[1W Return vs Nifty]))/_xlfn.STDEV.P(Table2[1W Return vs Nifty])</f>
        <v>0.41517323898862235</v>
      </c>
      <c r="O223">
        <v>1558.08</v>
      </c>
      <c r="P223">
        <v>1539.29820768114</v>
      </c>
      <c r="Q223">
        <v>1397.5756457708501</v>
      </c>
      <c r="R223">
        <v>50.9327281289684</v>
      </c>
      <c r="S223" s="1">
        <f>(Table2[[#This Row],[Close Price]]-Table2[[#This Row],[20D EMA]])/Table2[[#This Row],[20D EMA]]</f>
        <v>1.3458872458410369E-2</v>
      </c>
      <c r="T223" s="1">
        <f>(Table2[[#This Row],[Close Price]]-Table2[[#This Row],[50D EMA]])/Table2[[#This Row],[50D EMA]]</f>
        <v>2.5824620674861746E-2</v>
      </c>
      <c r="U223" s="1">
        <f>(Table2[[#This Row],[Close Price]]-Table2[[#This Row],[200D EMA]])/Table2[[#This Row],[200D EMA]]</f>
        <v>0.12984939654486857</v>
      </c>
      <c r="V223">
        <v>2.6098074569660401</v>
      </c>
      <c r="W223">
        <v>1566</v>
      </c>
      <c r="X223">
        <v>1629.95</v>
      </c>
      <c r="Y223">
        <v>1551</v>
      </c>
      <c r="Z223">
        <v>1720</v>
      </c>
      <c r="AA223">
        <v>1450.05</v>
      </c>
      <c r="AB223">
        <v>1720</v>
      </c>
      <c r="AC223" s="1">
        <f>(Table2[[#This Row],[Close Price]]/Table2[[#This Row],[Day Low]])-1</f>
        <v>8.3333333333333037E-3</v>
      </c>
      <c r="AD223" s="1">
        <f>(Table2[[#This Row],[Day High]]/Table2[[#This Row],[Close Price]])-1</f>
        <v>3.223457141952446E-2</v>
      </c>
      <c r="AE223" s="1">
        <f>(Table2[[#This Row],[Close Price]]/Table2[[#This Row],[Current Week Low]])-1</f>
        <v>1.8085106382978777E-2</v>
      </c>
      <c r="AF223" s="1">
        <f>(Table2[[#This Row],[Current Week High]]/Table2[[#This Row],[Close Price]])-1</f>
        <v>8.9262531268800904E-2</v>
      </c>
      <c r="AG223" s="1">
        <f>(Table2[[#This Row],[Close Price]]/Table2[[#This Row],[Current Month Low]])-1</f>
        <v>8.8962449570704427E-2</v>
      </c>
      <c r="AH223" s="1">
        <f>(Table2[[#This Row],[Current Month High]]/Table2[[#This Row],[Close Price]])-1</f>
        <v>8.9262531268800904E-2</v>
      </c>
      <c r="AI223">
        <v>31.724771223203799</v>
      </c>
      <c r="AJ223">
        <v>145.80479452054701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0.08</v>
      </c>
      <c r="AM223" t="s">
        <v>3160</v>
      </c>
      <c r="AN223">
        <v>12.06</v>
      </c>
      <c r="AO223" t="s">
        <v>3160</v>
      </c>
      <c r="AQ223">
        <f>(Table2[[#This Row],[Sharpe Ratio]]-AVERAGE(Table2[Sharpe Ratio]))/_xlfn.STDEV.P(Table2[Sharpe Ratio])</f>
        <v>-0.68312646593607884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3.3229571676753173</v>
      </c>
      <c r="AS223">
        <f>_xlfn.RANK.AVG(Table2[[#This Row],[1Y Return vs Nifty Z-Score]],Table2[1Y Return vs Nifty Z-Score])</f>
        <v>36</v>
      </c>
      <c r="AT223">
        <f>_xlfn.RANK.AVG(Table2[[#This Row],[6M Return vs Nifty Z-Score]],Table2[6M Return vs Nifty Z-Score])</f>
        <v>199</v>
      </c>
      <c r="AU223">
        <f>_xlfn.RANK.AVG(Table2[[#This Row],[Sharpe Ratio Z-Score]],Table2[Sharpe Ratio Z-Score])</f>
        <v>539</v>
      </c>
      <c r="AV223">
        <f>(Table2[[#This Row],[Rank 1Y]]+Table2[[#This Row],[Rank 6M]]+Table2[[#This Row],[Rank Sharpe]])/3</f>
        <v>258</v>
      </c>
    </row>
    <row r="224" spans="1:48" x14ac:dyDescent="0.3">
      <c r="A224" t="s">
        <v>1644</v>
      </c>
      <c r="B224" t="s">
        <v>1645</v>
      </c>
      <c r="C224" t="s">
        <v>3123</v>
      </c>
      <c r="D224" t="s">
        <v>413</v>
      </c>
      <c r="E224">
        <v>5349.17339079884</v>
      </c>
      <c r="F224">
        <v>108.98</v>
      </c>
      <c r="G224">
        <v>37.600850462577199</v>
      </c>
      <c r="H224">
        <f>(Table2[[#This Row],[1Y Return vs Nifty]]-AVERAGE(Table2[1Y Return vs Nifty]))/_xlfn.STDEV.P(Table2[1Y Return vs Nifty])</f>
        <v>0.46817601154088495</v>
      </c>
      <c r="I224">
        <v>-3.17411516088141</v>
      </c>
      <c r="J224">
        <f>(Table2[[#This Row],[1M Return vs Nifty]]-AVERAGE(Table2[1M Return vs Nifty]))/_xlfn.STDEV.P(Table2[1M Return vs Nifty])</f>
        <v>-7.9605956703376765E-2</v>
      </c>
      <c r="K224">
        <v>2.5737975942784499</v>
      </c>
      <c r="L224">
        <f>(Table2[[#This Row],[6M Return vs Nifty]]-AVERAGE(Table2[6M Return vs Nifty]))/_xlfn.STDEV.P(Table2[6M Return vs Nifty])</f>
        <v>-2.1944009737714557E-2</v>
      </c>
      <c r="M224">
        <v>-6.0561521014457398</v>
      </c>
      <c r="N224">
        <f>(Table2[[#This Row],[1W Return vs Nifty]]-AVERAGE(Table2[1W Return vs Nifty]))/_xlfn.STDEV.P(Table2[1W Return vs Nifty])</f>
        <v>-0.58675123789420924</v>
      </c>
      <c r="O224">
        <v>113.44</v>
      </c>
      <c r="P224">
        <v>118.752988285334</v>
      </c>
      <c r="Q224">
        <v>115.078087034387</v>
      </c>
      <c r="R224">
        <v>39.707085409036303</v>
      </c>
      <c r="S224" s="1">
        <f>(Table2[[#This Row],[Close Price]]-Table2[[#This Row],[20D EMA]])/Table2[[#This Row],[20D EMA]]</f>
        <v>-3.9315937940761582E-2</v>
      </c>
      <c r="T224" s="1">
        <f>(Table2[[#This Row],[Close Price]]-Table2[[#This Row],[50D EMA]])/Table2[[#This Row],[50D EMA]]</f>
        <v>-8.2296777760673484E-2</v>
      </c>
      <c r="U224" s="1">
        <f>(Table2[[#This Row],[Close Price]]-Table2[[#This Row],[200D EMA]])/Table2[[#This Row],[200D EMA]]</f>
        <v>-5.2990862044524564E-2</v>
      </c>
      <c r="V224">
        <v>0.77666342267837496</v>
      </c>
      <c r="W224">
        <v>108.19</v>
      </c>
      <c r="X224">
        <v>111.7</v>
      </c>
      <c r="Y224">
        <v>107.01</v>
      </c>
      <c r="Z224">
        <v>119.8</v>
      </c>
      <c r="AA224">
        <v>107.01</v>
      </c>
      <c r="AB224">
        <v>122.5</v>
      </c>
      <c r="AC224" s="1">
        <f>(Table2[[#This Row],[Close Price]]/Table2[[#This Row],[Day Low]])-1</f>
        <v>7.3019687586652893E-3</v>
      </c>
      <c r="AD224" s="1">
        <f>(Table2[[#This Row],[Day High]]/Table2[[#This Row],[Close Price]])-1</f>
        <v>2.4958708019820142E-2</v>
      </c>
      <c r="AE224" s="1">
        <f>(Table2[[#This Row],[Close Price]]/Table2[[#This Row],[Current Week Low]])-1</f>
        <v>1.8409494439771912E-2</v>
      </c>
      <c r="AF224" s="1">
        <f>(Table2[[#This Row],[Current Week High]]/Table2[[#This Row],[Close Price]])-1</f>
        <v>9.9284272343549196E-2</v>
      </c>
      <c r="AG224" s="1">
        <f>(Table2[[#This Row],[Close Price]]/Table2[[#This Row],[Current Month Low]])-1</f>
        <v>1.8409494439771912E-2</v>
      </c>
      <c r="AH224" s="1">
        <f>(Table2[[#This Row],[Current Month High]]/Table2[[#This Row],[Close Price]])-1</f>
        <v>0.12405946045145888</v>
      </c>
      <c r="AI224">
        <v>55.946045145898303</v>
      </c>
      <c r="AJ224">
        <v>60.146950771491497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-0.13</v>
      </c>
      <c r="AM224" t="s">
        <v>3161</v>
      </c>
      <c r="AN224">
        <v>1.81</v>
      </c>
      <c r="AO224" t="s">
        <v>3160</v>
      </c>
      <c r="AP224">
        <v>8.1746239653502001E-2</v>
      </c>
      <c r="AQ224">
        <f>(Table2[[#This Row],[Sharpe Ratio]]-AVERAGE(Table2[Sharpe Ratio]))/_xlfn.STDEV.P(Table2[Sharpe Ratio])</f>
        <v>0.28441416340462644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176</v>
      </c>
      <c r="AT224">
        <f>_xlfn.RANK.AVG(Table2[[#This Row],[6M Return vs Nifty Z-Score]],Table2[6M Return vs Nifty Z-Score])</f>
        <v>321</v>
      </c>
      <c r="AU224">
        <f>_xlfn.RANK.AVG(Table2[[#This Row],[Sharpe Ratio Z-Score]],Table2[Sharpe Ratio Z-Score])</f>
        <v>277</v>
      </c>
      <c r="AV224">
        <f>(Table2[[#This Row],[Rank 1Y]]+Table2[[#This Row],[Rank 6M]]+Table2[[#This Row],[Rank Sharpe]])/3</f>
        <v>258</v>
      </c>
    </row>
    <row r="225" spans="1:48" x14ac:dyDescent="0.3">
      <c r="A225" t="s">
        <v>1405</v>
      </c>
      <c r="B225" t="s">
        <v>1406</v>
      </c>
      <c r="C225" t="s">
        <v>3121</v>
      </c>
      <c r="D225" t="s">
        <v>582</v>
      </c>
      <c r="E225">
        <v>7399.1629676233797</v>
      </c>
      <c r="F225">
        <v>555</v>
      </c>
      <c r="G225">
        <v>22.194924745340099</v>
      </c>
      <c r="H225">
        <f>(Table2[[#This Row],[1Y Return vs Nifty]]-AVERAGE(Table2[1Y Return vs Nifty]))/_xlfn.STDEV.P(Table2[1Y Return vs Nifty])</f>
        <v>0.15822581386130613</v>
      </c>
      <c r="I225">
        <v>-5.4652677838723802</v>
      </c>
      <c r="J225">
        <f>(Table2[[#This Row],[1M Return vs Nifty]]-AVERAGE(Table2[1M Return vs Nifty]))/_xlfn.STDEV.P(Table2[1M Return vs Nifty])</f>
        <v>-0.32275487034671807</v>
      </c>
      <c r="K225">
        <v>13.7069702217548</v>
      </c>
      <c r="L225">
        <f>(Table2[[#This Row],[6M Return vs Nifty]]-AVERAGE(Table2[6M Return vs Nifty]))/_xlfn.STDEV.P(Table2[6M Return vs Nifty])</f>
        <v>0.36743730689224047</v>
      </c>
      <c r="M225">
        <v>-3.0176696961401999</v>
      </c>
      <c r="N225">
        <f>(Table2[[#This Row],[1W Return vs Nifty]]-AVERAGE(Table2[1W Return vs Nifty]))/_xlfn.STDEV.P(Table2[1W Return vs Nifty])</f>
        <v>4.6853539921359114E-2</v>
      </c>
      <c r="O225">
        <v>573.39</v>
      </c>
      <c r="P225">
        <v>569.21617593047301</v>
      </c>
      <c r="Q225">
        <v>507.83271573036501</v>
      </c>
      <c r="R225">
        <v>36.520817868364297</v>
      </c>
      <c r="S225" s="1">
        <f>(Table2[[#This Row],[Close Price]]-Table2[[#This Row],[20D EMA]])/Table2[[#This Row],[20D EMA]]</f>
        <v>-3.2072411447705729E-2</v>
      </c>
      <c r="T225" s="1">
        <f>(Table2[[#This Row],[Close Price]]-Table2[[#This Row],[50D EMA]])/Table2[[#This Row],[50D EMA]]</f>
        <v>-2.497500340223896E-2</v>
      </c>
      <c r="U225" s="1">
        <f>(Table2[[#This Row],[Close Price]]-Table2[[#This Row],[200D EMA]])/Table2[[#This Row],[200D EMA]]</f>
        <v>9.2879570001312348E-2</v>
      </c>
      <c r="V225">
        <v>0.37190529191559302</v>
      </c>
      <c r="W225">
        <v>545.15</v>
      </c>
      <c r="X225">
        <v>567.95000000000005</v>
      </c>
      <c r="Y225">
        <v>545.15</v>
      </c>
      <c r="Z225">
        <v>591.20000000000005</v>
      </c>
      <c r="AA225">
        <v>545.15</v>
      </c>
      <c r="AB225">
        <v>599.5</v>
      </c>
      <c r="AC225" s="1">
        <f>(Table2[[#This Row],[Close Price]]/Table2[[#This Row],[Day Low]])-1</f>
        <v>1.806842153535726E-2</v>
      </c>
      <c r="AD225" s="1">
        <f>(Table2[[#This Row],[Day High]]/Table2[[#This Row],[Close Price]])-1</f>
        <v>2.3333333333333428E-2</v>
      </c>
      <c r="AE225" s="1">
        <f>(Table2[[#This Row],[Close Price]]/Table2[[#This Row],[Current Week Low]])-1</f>
        <v>1.806842153535726E-2</v>
      </c>
      <c r="AF225" s="1">
        <f>(Table2[[#This Row],[Current Week High]]/Table2[[#This Row],[Close Price]])-1</f>
        <v>6.5225225225225225E-2</v>
      </c>
      <c r="AG225" s="1">
        <f>(Table2[[#This Row],[Close Price]]/Table2[[#This Row],[Current Month Low]])-1</f>
        <v>1.806842153535726E-2</v>
      </c>
      <c r="AH225" s="1">
        <f>(Table2[[#This Row],[Current Month High]]/Table2[[#This Row],[Close Price]])-1</f>
        <v>8.0180180180180249E-2</v>
      </c>
      <c r="AI225">
        <v>15.2612612612612</v>
      </c>
      <c r="AJ225">
        <v>45.631067961165002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0.13</v>
      </c>
      <c r="AM225" t="s">
        <v>3160</v>
      </c>
      <c r="AN225">
        <v>-0.14000000000000001</v>
      </c>
      <c r="AO225" t="s">
        <v>3161</v>
      </c>
      <c r="AP225">
        <v>6.6870415884451001E-2</v>
      </c>
      <c r="AQ225">
        <f>(Table2[[#This Row],[Sharpe Ratio]]-AVERAGE(Table2[Sharpe Ratio]))/_xlfn.STDEV.P(Table2[Sharpe Ratio])</f>
        <v>0.10834534418460458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0.35810713451279219</v>
      </c>
      <c r="AS225">
        <f>_xlfn.RANK.AVG(Table2[[#This Row],[1Y Return vs Nifty Z-Score]],Table2[1Y Return vs Nifty Z-Score])</f>
        <v>256</v>
      </c>
      <c r="AT225">
        <f>_xlfn.RANK.AVG(Table2[[#This Row],[6M Return vs Nifty Z-Score]],Table2[6M Return vs Nifty Z-Score])</f>
        <v>204</v>
      </c>
      <c r="AU225">
        <f>_xlfn.RANK.AVG(Table2[[#This Row],[Sharpe Ratio Z-Score]],Table2[Sharpe Ratio Z-Score])</f>
        <v>315</v>
      </c>
      <c r="AV225">
        <f>(Table2[[#This Row],[Rank 1Y]]+Table2[[#This Row],[Rank 6M]]+Table2[[#This Row],[Rank Sharpe]])/3</f>
        <v>258.33333333333331</v>
      </c>
    </row>
    <row r="226" spans="1:48" x14ac:dyDescent="0.3">
      <c r="A226" t="s">
        <v>450</v>
      </c>
      <c r="B226" t="s">
        <v>451</v>
      </c>
      <c r="C226" t="s">
        <v>3116</v>
      </c>
      <c r="D226" t="s">
        <v>120</v>
      </c>
      <c r="E226">
        <v>48334.974807628598</v>
      </c>
      <c r="F226">
        <v>924.25</v>
      </c>
      <c r="G226">
        <v>48.914875395869302</v>
      </c>
      <c r="H226">
        <f>(Table2[[#This Row],[1Y Return vs Nifty]]-AVERAGE(Table2[1Y Return vs Nifty]))/_xlfn.STDEV.P(Table2[1Y Return vs Nifty])</f>
        <v>0.69580168811428056</v>
      </c>
      <c r="I226">
        <v>-1.8689693220603401</v>
      </c>
      <c r="J226">
        <f>(Table2[[#This Row],[1M Return vs Nifty]]-AVERAGE(Table2[1M Return vs Nifty]))/_xlfn.STDEV.P(Table2[1M Return vs Nifty])</f>
        <v>5.8902839991797094E-2</v>
      </c>
      <c r="K226">
        <v>27.566990416066201</v>
      </c>
      <c r="L226">
        <f>(Table2[[#This Row],[6M Return vs Nifty]]-AVERAGE(Table2[6M Return vs Nifty]))/_xlfn.STDEV.P(Table2[6M Return vs Nifty])</f>
        <v>0.85218977524609574</v>
      </c>
      <c r="M226">
        <v>-4.2950054888699798</v>
      </c>
      <c r="N226">
        <f>(Table2[[#This Row],[1W Return vs Nifty]]-AVERAGE(Table2[1W Return vs Nifty]))/_xlfn.STDEV.P(Table2[1W Return vs Nifty])</f>
        <v>-0.21950510666328082</v>
      </c>
      <c r="O226">
        <v>969.16</v>
      </c>
      <c r="P226">
        <v>925.34182442819701</v>
      </c>
      <c r="Q226">
        <v>766.250474334552</v>
      </c>
      <c r="R226">
        <v>30.136520496070101</v>
      </c>
      <c r="S226" s="1">
        <f>(Table2[[#This Row],[Close Price]]-Table2[[#This Row],[20D EMA]])/Table2[[#This Row],[20D EMA]]</f>
        <v>-4.6339097775393093E-2</v>
      </c>
      <c r="T226" s="1">
        <f>(Table2[[#This Row],[Close Price]]-Table2[[#This Row],[50D EMA]])/Table2[[#This Row],[50D EMA]]</f>
        <v>-1.1799147075965072E-3</v>
      </c>
      <c r="U226" s="1">
        <f>(Table2[[#This Row],[Close Price]]-Table2[[#This Row],[200D EMA]])/Table2[[#This Row],[200D EMA]]</f>
        <v>0.20619827452982947</v>
      </c>
      <c r="V226">
        <v>0.51232682711284006</v>
      </c>
      <c r="W226">
        <v>920</v>
      </c>
      <c r="X226">
        <v>961.95</v>
      </c>
      <c r="Y226">
        <v>920</v>
      </c>
      <c r="Z226">
        <v>1036.25</v>
      </c>
      <c r="AA226">
        <v>920</v>
      </c>
      <c r="AB226">
        <v>1036.25</v>
      </c>
      <c r="AC226" s="1">
        <f>(Table2[[#This Row],[Close Price]]/Table2[[#This Row],[Day Low]])-1</f>
        <v>4.6195652173912638E-3</v>
      </c>
      <c r="AD226" s="1">
        <f>(Table2[[#This Row],[Day High]]/Table2[[#This Row],[Close Price]])-1</f>
        <v>4.0789829591560745E-2</v>
      </c>
      <c r="AE226" s="1">
        <f>(Table2[[#This Row],[Close Price]]/Table2[[#This Row],[Current Week Low]])-1</f>
        <v>4.6195652173912638E-3</v>
      </c>
      <c r="AF226" s="1">
        <f>(Table2[[#This Row],[Current Week High]]/Table2[[#This Row],[Close Price]])-1</f>
        <v>0.12117933459561803</v>
      </c>
      <c r="AG226" s="1">
        <f>(Table2[[#This Row],[Close Price]]/Table2[[#This Row],[Current Month Low]])-1</f>
        <v>4.6195652173912638E-3</v>
      </c>
      <c r="AH226" s="1">
        <f>(Table2[[#This Row],[Current Month High]]/Table2[[#This Row],[Close Price]])-1</f>
        <v>0.12117933459561803</v>
      </c>
      <c r="AI226">
        <v>12.523667838788199</v>
      </c>
      <c r="AJ226">
        <v>78.478323838949507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0.26</v>
      </c>
      <c r="AM226" t="s">
        <v>3160</v>
      </c>
      <c r="AN226">
        <v>-2.8</v>
      </c>
      <c r="AO226" t="s">
        <v>3161</v>
      </c>
      <c r="AQ226">
        <f>(Table2[[#This Row],[Sharpe Ratio]]-AVERAGE(Table2[Sharpe Ratio]))/_xlfn.STDEV.P(Table2[Sharpe Ratio])</f>
        <v>-0.68312646593607884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0.70426273075281376</v>
      </c>
      <c r="AS226">
        <f>_xlfn.RANK.AVG(Table2[[#This Row],[1Y Return vs Nifty Z-Score]],Table2[1Y Return vs Nifty Z-Score])</f>
        <v>133</v>
      </c>
      <c r="AT226">
        <f>_xlfn.RANK.AVG(Table2[[#This Row],[6M Return vs Nifty Z-Score]],Table2[6M Return vs Nifty Z-Score])</f>
        <v>114</v>
      </c>
      <c r="AU226">
        <f>_xlfn.RANK.AVG(Table2[[#This Row],[Sharpe Ratio Z-Score]],Table2[Sharpe Ratio Z-Score])</f>
        <v>539</v>
      </c>
      <c r="AV226">
        <f>(Table2[[#This Row],[Rank 1Y]]+Table2[[#This Row],[Rank 6M]]+Table2[[#This Row],[Rank Sharpe]])/3</f>
        <v>262</v>
      </c>
    </row>
    <row r="227" spans="1:48" x14ac:dyDescent="0.3">
      <c r="A227" t="s">
        <v>1223</v>
      </c>
      <c r="B227" t="s">
        <v>1224</v>
      </c>
      <c r="C227" t="s">
        <v>3119</v>
      </c>
      <c r="D227" t="s">
        <v>175</v>
      </c>
      <c r="E227">
        <v>9345.7621280388194</v>
      </c>
      <c r="F227">
        <v>9232.65</v>
      </c>
      <c r="G227">
        <v>54.478100329655298</v>
      </c>
      <c r="H227">
        <f>(Table2[[#This Row],[1Y Return vs Nifty]]-AVERAGE(Table2[1Y Return vs Nifty]))/_xlfn.STDEV.P(Table2[1Y Return vs Nifty])</f>
        <v>0.80772762490064665</v>
      </c>
      <c r="I227">
        <v>-25.1600228229252</v>
      </c>
      <c r="J227">
        <f>(Table2[[#This Row],[1M Return vs Nifty]]-AVERAGE(Table2[1M Return vs Nifty]))/_xlfn.STDEV.P(Table2[1M Return vs Nifty])</f>
        <v>-2.4128636846455938</v>
      </c>
      <c r="K227">
        <v>-20.1756440603091</v>
      </c>
      <c r="L227">
        <f>(Table2[[#This Row],[6M Return vs Nifty]]-AVERAGE(Table2[6M Return vs Nifty]))/_xlfn.STDEV.P(Table2[6M Return vs Nifty])</f>
        <v>-0.81760287899820205</v>
      </c>
      <c r="M227">
        <v>-10.958725342491499</v>
      </c>
      <c r="N227">
        <f>(Table2[[#This Row],[1W Return vs Nifty]]-AVERAGE(Table2[1W Return vs Nifty]))/_xlfn.STDEV.P(Table2[1W Return vs Nifty])</f>
        <v>-1.6090687684131955</v>
      </c>
      <c r="O227">
        <v>11055.9</v>
      </c>
      <c r="P227">
        <v>12043.463213821</v>
      </c>
      <c r="Q227">
        <v>10958.1233313462</v>
      </c>
      <c r="R227">
        <v>20.2228417784005</v>
      </c>
      <c r="S227" s="1">
        <f>(Table2[[#This Row],[Close Price]]-Table2[[#This Row],[20D EMA]])/Table2[[#This Row],[20D EMA]]</f>
        <v>-0.16491194746696336</v>
      </c>
      <c r="T227" s="1">
        <f>(Table2[[#This Row],[Close Price]]-Table2[[#This Row],[50D EMA]])/Table2[[#This Row],[50D EMA]]</f>
        <v>-0.23338911440318341</v>
      </c>
      <c r="U227" s="1">
        <f>(Table2[[#This Row],[Close Price]]-Table2[[#This Row],[200D EMA]])/Table2[[#This Row],[200D EMA]]</f>
        <v>-0.15746065992982639</v>
      </c>
      <c r="V227">
        <v>1.7721083289258099</v>
      </c>
      <c r="W227">
        <v>9171</v>
      </c>
      <c r="X227">
        <v>9900</v>
      </c>
      <c r="Y227">
        <v>9171</v>
      </c>
      <c r="Z227">
        <v>10471.15</v>
      </c>
      <c r="AA227">
        <v>9171</v>
      </c>
      <c r="AB227">
        <v>12024.95</v>
      </c>
      <c r="AC227" s="1">
        <f>(Table2[[#This Row],[Close Price]]/Table2[[#This Row],[Day Low]])-1</f>
        <v>6.7222767419037321E-3</v>
      </c>
      <c r="AD227" s="1">
        <f>(Table2[[#This Row],[Day High]]/Table2[[#This Row],[Close Price]])-1</f>
        <v>7.2281522639762175E-2</v>
      </c>
      <c r="AE227" s="1">
        <f>(Table2[[#This Row],[Close Price]]/Table2[[#This Row],[Current Week Low]])-1</f>
        <v>6.7222767419037321E-3</v>
      </c>
      <c r="AF227" s="1">
        <f>(Table2[[#This Row],[Current Week High]]/Table2[[#This Row],[Close Price]])-1</f>
        <v>0.13414350159488331</v>
      </c>
      <c r="AG227" s="1">
        <f>(Table2[[#This Row],[Close Price]]/Table2[[#This Row],[Current Month Low]])-1</f>
        <v>6.7222767419037321E-3</v>
      </c>
      <c r="AH227" s="1">
        <f>(Table2[[#This Row],[Current Month High]]/Table2[[#This Row],[Close Price]])-1</f>
        <v>0.3024375450168697</v>
      </c>
      <c r="AI227">
        <v>60.3006720713988</v>
      </c>
      <c r="AJ227">
        <v>86.480508988083201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-0.28000000000000003</v>
      </c>
      <c r="AM227" t="s">
        <v>3161</v>
      </c>
      <c r="AN227">
        <v>-10.84</v>
      </c>
      <c r="AO227" t="s">
        <v>3161</v>
      </c>
      <c r="AP227">
        <v>0.16831216113332001</v>
      </c>
      <c r="AQ227">
        <f>(Table2[[#This Row],[Sharpe Ratio]]-AVERAGE(Table2[Sharpe Ratio]))/_xlfn.STDEV.P(Table2[Sharpe Ratio])</f>
        <v>1.3090000832348005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121</v>
      </c>
      <c r="AT227">
        <f>_xlfn.RANK.AVG(Table2[[#This Row],[6M Return vs Nifty Z-Score]],Table2[6M Return vs Nifty Z-Score])</f>
        <v>609</v>
      </c>
      <c r="AU227">
        <f>_xlfn.RANK.AVG(Table2[[#This Row],[Sharpe Ratio Z-Score]],Table2[Sharpe Ratio Z-Score])</f>
        <v>62</v>
      </c>
      <c r="AV227">
        <f>(Table2[[#This Row],[Rank 1Y]]+Table2[[#This Row],[Rank 6M]]+Table2[[#This Row],[Rank Sharpe]])/3</f>
        <v>264</v>
      </c>
    </row>
    <row r="228" spans="1:48" x14ac:dyDescent="0.3">
      <c r="A228" t="s">
        <v>1048</v>
      </c>
      <c r="B228" t="s">
        <v>1049</v>
      </c>
      <c r="C228" t="s">
        <v>3119</v>
      </c>
      <c r="D228" t="s">
        <v>175</v>
      </c>
      <c r="E228">
        <v>12539.416970002399</v>
      </c>
      <c r="F228">
        <v>558.5</v>
      </c>
      <c r="G228">
        <v>4.3901827446591701</v>
      </c>
      <c r="H228">
        <f>(Table2[[#This Row],[1Y Return vs Nifty]]-AVERAGE(Table2[1Y Return vs Nifty]))/_xlfn.STDEV.P(Table2[1Y Return vs Nifty])</f>
        <v>-0.19998591609468225</v>
      </c>
      <c r="I228">
        <v>-13.631432922192101</v>
      </c>
      <c r="J228">
        <f>(Table2[[#This Row],[1M Return vs Nifty]]-AVERAGE(Table2[1M Return vs Nifty]))/_xlfn.STDEV.P(Table2[1M Return vs Nifty])</f>
        <v>-1.1893903629323168</v>
      </c>
      <c r="K228">
        <v>-4.1644024821482901</v>
      </c>
      <c r="L228">
        <f>(Table2[[#This Row],[6M Return vs Nifty]]-AVERAGE(Table2[6M Return vs Nifty]))/_xlfn.STDEV.P(Table2[6M Return vs Nifty])</f>
        <v>-0.25761171249117937</v>
      </c>
      <c r="M228">
        <v>-3.0233266188172299</v>
      </c>
      <c r="N228">
        <f>(Table2[[#This Row],[1W Return vs Nifty]]-AVERAGE(Table2[1W Return vs Nifty]))/_xlfn.STDEV.P(Table2[1W Return vs Nifty])</f>
        <v>4.5673920375219598E-2</v>
      </c>
      <c r="O228">
        <v>586.38</v>
      </c>
      <c r="P228">
        <v>609.68518723923</v>
      </c>
      <c r="Q228">
        <v>572.18576055228505</v>
      </c>
      <c r="R228">
        <v>40.860468449180999</v>
      </c>
      <c r="S228" s="1">
        <f>(Table2[[#This Row],[Close Price]]-Table2[[#This Row],[20D EMA]])/Table2[[#This Row],[20D EMA]]</f>
        <v>-4.75459599577066E-2</v>
      </c>
      <c r="T228" s="1">
        <f>(Table2[[#This Row],[Close Price]]-Table2[[#This Row],[50D EMA]])/Table2[[#This Row],[50D EMA]]</f>
        <v>-8.3953470267182029E-2</v>
      </c>
      <c r="U228" s="1">
        <f>(Table2[[#This Row],[Close Price]]-Table2[[#This Row],[200D EMA]])/Table2[[#This Row],[200D EMA]]</f>
        <v>-2.3918387166914603E-2</v>
      </c>
      <c r="V228">
        <v>0.61993060630742003</v>
      </c>
      <c r="W228">
        <v>530.15</v>
      </c>
      <c r="X228">
        <v>560.4</v>
      </c>
      <c r="Y228">
        <v>530.15</v>
      </c>
      <c r="Z228">
        <v>577</v>
      </c>
      <c r="AA228">
        <v>530.15</v>
      </c>
      <c r="AB228">
        <v>613</v>
      </c>
      <c r="AC228" s="1">
        <f>(Table2[[#This Row],[Close Price]]/Table2[[#This Row],[Day Low]])-1</f>
        <v>5.3475431481656122E-2</v>
      </c>
      <c r="AD228" s="1">
        <f>(Table2[[#This Row],[Day High]]/Table2[[#This Row],[Close Price]])-1</f>
        <v>3.4019695613249912E-3</v>
      </c>
      <c r="AE228" s="1">
        <f>(Table2[[#This Row],[Close Price]]/Table2[[#This Row],[Current Week Low]])-1</f>
        <v>5.3475431481656122E-2</v>
      </c>
      <c r="AF228" s="1">
        <f>(Table2[[#This Row],[Current Week High]]/Table2[[#This Row],[Close Price]])-1</f>
        <v>3.3124440465532645E-2</v>
      </c>
      <c r="AG228" s="1">
        <f>(Table2[[#This Row],[Close Price]]/Table2[[#This Row],[Current Month Low]])-1</f>
        <v>5.3475431481656122E-2</v>
      </c>
      <c r="AH228" s="1">
        <f>(Table2[[#This Row],[Current Month High]]/Table2[[#This Row],[Close Price]])-1</f>
        <v>9.7582811101163847E-2</v>
      </c>
      <c r="AI228">
        <v>32.336615935541602</v>
      </c>
      <c r="AJ228">
        <v>41.338732127040302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0</v>
      </c>
      <c r="AM228" t="s">
        <v>3162</v>
      </c>
      <c r="AN228">
        <v>1.78</v>
      </c>
      <c r="AO228" t="s">
        <v>3160</v>
      </c>
      <c r="AP228">
        <v>0.18905340313737201</v>
      </c>
      <c r="AQ228">
        <f>(Table2[[#This Row],[Sharpe Ratio]]-AVERAGE(Table2[Sharpe Ratio]))/_xlfn.STDEV.P(Table2[Sharpe Ratio])</f>
        <v>1.5544914284877518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371</v>
      </c>
      <c r="AT228">
        <f>_xlfn.RANK.AVG(Table2[[#This Row],[6M Return vs Nifty Z-Score]],Table2[6M Return vs Nifty Z-Score])</f>
        <v>388</v>
      </c>
      <c r="AU228">
        <f>_xlfn.RANK.AVG(Table2[[#This Row],[Sharpe Ratio Z-Score]],Table2[Sharpe Ratio Z-Score])</f>
        <v>41</v>
      </c>
      <c r="AV228">
        <f>(Table2[[#This Row],[Rank 1Y]]+Table2[[#This Row],[Rank 6M]]+Table2[[#This Row],[Rank Sharpe]])/3</f>
        <v>266.66666666666669</v>
      </c>
    </row>
    <row r="229" spans="1:48" x14ac:dyDescent="0.3">
      <c r="A229" t="s">
        <v>411</v>
      </c>
      <c r="B229" t="s">
        <v>412</v>
      </c>
      <c r="C229" t="s">
        <v>3123</v>
      </c>
      <c r="D229" t="s">
        <v>413</v>
      </c>
      <c r="E229">
        <v>53004.022539490899</v>
      </c>
      <c r="F229">
        <v>818.7</v>
      </c>
      <c r="G229">
        <v>-9.4381603813903308</v>
      </c>
      <c r="H229">
        <f>(Table2[[#This Row],[1Y Return vs Nifty]]-AVERAGE(Table2[1Y Return vs Nifty]))/_xlfn.STDEV.P(Table2[1Y Return vs Nifty])</f>
        <v>-0.4781968956987534</v>
      </c>
      <c r="I229">
        <v>-4.68653649043104</v>
      </c>
      <c r="J229">
        <f>(Table2[[#This Row],[1M Return vs Nifty]]-AVERAGE(Table2[1M Return vs Nifty]))/_xlfn.STDEV.P(Table2[1M Return vs Nifty])</f>
        <v>-0.24011189574943734</v>
      </c>
      <c r="K229">
        <v>11.9568936533738</v>
      </c>
      <c r="L229">
        <f>(Table2[[#This Row],[6M Return vs Nifty]]-AVERAGE(Table2[6M Return vs Nifty]))/_xlfn.STDEV.P(Table2[6M Return vs Nifty])</f>
        <v>0.30622859835954108</v>
      </c>
      <c r="M229">
        <v>-6.9058635957947896</v>
      </c>
      <c r="N229">
        <f>(Table2[[#This Row],[1W Return vs Nifty]]-AVERAGE(Table2[1W Return vs Nifty]))/_xlfn.STDEV.P(Table2[1W Return vs Nifty])</f>
        <v>-0.76393879101095219</v>
      </c>
      <c r="O229">
        <v>863.52</v>
      </c>
      <c r="P229">
        <v>896.38764502599997</v>
      </c>
      <c r="Q229">
        <v>845.10549383724799</v>
      </c>
      <c r="R229">
        <v>33.219254243425702</v>
      </c>
      <c r="S229" s="1">
        <f>(Table2[[#This Row],[Close Price]]-Table2[[#This Row],[20D EMA]])/Table2[[#This Row],[20D EMA]]</f>
        <v>-5.1903835464146675E-2</v>
      </c>
      <c r="T229" s="1">
        <f>(Table2[[#This Row],[Close Price]]-Table2[[#This Row],[50D EMA]])/Table2[[#This Row],[50D EMA]]</f>
        <v>-8.6667465194421076E-2</v>
      </c>
      <c r="U229" s="1">
        <f>(Table2[[#This Row],[Close Price]]-Table2[[#This Row],[200D EMA]])/Table2[[#This Row],[200D EMA]]</f>
        <v>-3.1245204332245372E-2</v>
      </c>
      <c r="V229">
        <v>0.48042897555710801</v>
      </c>
      <c r="W229">
        <v>810</v>
      </c>
      <c r="X229">
        <v>838</v>
      </c>
      <c r="Y229">
        <v>810</v>
      </c>
      <c r="Z229">
        <v>887</v>
      </c>
      <c r="AA229">
        <v>810</v>
      </c>
      <c r="AB229">
        <v>937.95</v>
      </c>
      <c r="AC229" s="1">
        <f>(Table2[[#This Row],[Close Price]]/Table2[[#This Row],[Day Low]])-1</f>
        <v>1.0740740740740717E-2</v>
      </c>
      <c r="AD229" s="1">
        <f>(Table2[[#This Row],[Day High]]/Table2[[#This Row],[Close Price]])-1</f>
        <v>2.357395871503587E-2</v>
      </c>
      <c r="AE229" s="1">
        <f>(Table2[[#This Row],[Close Price]]/Table2[[#This Row],[Current Week Low]])-1</f>
        <v>1.0740740740740717E-2</v>
      </c>
      <c r="AF229" s="1">
        <f>(Table2[[#This Row],[Current Week High]]/Table2[[#This Row],[Close Price]])-1</f>
        <v>8.342494198118966E-2</v>
      </c>
      <c r="AG229" s="1">
        <f>(Table2[[#This Row],[Close Price]]/Table2[[#This Row],[Current Month Low]])-1</f>
        <v>1.0740740740740717E-2</v>
      </c>
      <c r="AH229" s="1">
        <f>(Table2[[#This Row],[Current Month High]]/Table2[[#This Row],[Close Price]])-1</f>
        <v>0.14565775009160853</v>
      </c>
      <c r="AI229">
        <v>44.985953340662</v>
      </c>
      <c r="AJ229">
        <v>42.979392245895902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-0.06</v>
      </c>
      <c r="AM229" t="s">
        <v>3161</v>
      </c>
      <c r="AN229">
        <v>-1.26</v>
      </c>
      <c r="AO229" t="s">
        <v>3161</v>
      </c>
      <c r="AP229">
        <v>0.14928238121082499</v>
      </c>
      <c r="AQ229">
        <f>(Table2[[#This Row],[Sharpe Ratio]]-AVERAGE(Table2[Sharpe Ratio]))/_xlfn.STDEV.P(Table2[Sharpe Ratio])</f>
        <v>1.0837654385530475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478</v>
      </c>
      <c r="AT229">
        <f>_xlfn.RANK.AVG(Table2[[#This Row],[6M Return vs Nifty Z-Score]],Table2[6M Return vs Nifty Z-Score])</f>
        <v>219</v>
      </c>
      <c r="AU229">
        <f>_xlfn.RANK.AVG(Table2[[#This Row],[Sharpe Ratio Z-Score]],Table2[Sharpe Ratio Z-Score])</f>
        <v>104</v>
      </c>
      <c r="AV229">
        <f>(Table2[[#This Row],[Rank 1Y]]+Table2[[#This Row],[Rank 6M]]+Table2[[#This Row],[Rank Sharpe]])/3</f>
        <v>267</v>
      </c>
    </row>
    <row r="230" spans="1:48" x14ac:dyDescent="0.3">
      <c r="A230" t="s">
        <v>1094</v>
      </c>
      <c r="B230" t="s">
        <v>1095</v>
      </c>
      <c r="C230" t="s">
        <v>3118</v>
      </c>
      <c r="D230" t="s">
        <v>427</v>
      </c>
      <c r="E230">
        <v>11413.383443057101</v>
      </c>
      <c r="F230">
        <v>2333.4499999999998</v>
      </c>
      <c r="G230">
        <v>-14.9709987450774</v>
      </c>
      <c r="H230">
        <f>(Table2[[#This Row],[1Y Return vs Nifty]]-AVERAGE(Table2[1Y Return vs Nifty]))/_xlfn.STDEV.P(Table2[1Y Return vs Nifty])</f>
        <v>-0.58951148828017963</v>
      </c>
      <c r="I230">
        <v>-2.8115889892561499</v>
      </c>
      <c r="J230">
        <f>(Table2[[#This Row],[1M Return vs Nifty]]-AVERAGE(Table2[1M Return vs Nifty]))/_xlfn.STDEV.P(Table2[1M Return vs Nifty])</f>
        <v>-4.1132812700036867E-2</v>
      </c>
      <c r="K230">
        <v>9.47936981664194</v>
      </c>
      <c r="L230">
        <f>(Table2[[#This Row],[6M Return vs Nifty]]-AVERAGE(Table2[6M Return vs Nifty]))/_xlfn.STDEV.P(Table2[6M Return vs Nifty])</f>
        <v>0.21957751283268109</v>
      </c>
      <c r="M230">
        <v>5.6723932097326504</v>
      </c>
      <c r="N230">
        <f>(Table2[[#This Row],[1W Return vs Nifty]]-AVERAGE(Table2[1W Return vs Nifty]))/_xlfn.STDEV.P(Table2[1W Return vs Nifty])</f>
        <v>1.8589638773268533</v>
      </c>
      <c r="O230">
        <v>2301.5300000000002</v>
      </c>
      <c r="P230">
        <v>2338.43273087237</v>
      </c>
      <c r="Q230">
        <v>2173.5429505911002</v>
      </c>
      <c r="R230">
        <v>61.223166812648799</v>
      </c>
      <c r="S230" s="1">
        <f>(Table2[[#This Row],[Close Price]]-Table2[[#This Row],[20D EMA]])/Table2[[#This Row],[20D EMA]]</f>
        <v>1.3869034946318151E-2</v>
      </c>
      <c r="T230" s="1">
        <f>(Table2[[#This Row],[Close Price]]-Table2[[#This Row],[50D EMA]])/Table2[[#This Row],[50D EMA]]</f>
        <v>-2.1307993198125337E-3</v>
      </c>
      <c r="U230" s="1">
        <f>(Table2[[#This Row],[Close Price]]-Table2[[#This Row],[200D EMA]])/Table2[[#This Row],[200D EMA]]</f>
        <v>7.3569767446009071E-2</v>
      </c>
      <c r="V230">
        <v>0.57492664678739402</v>
      </c>
      <c r="W230">
        <v>2236</v>
      </c>
      <c r="X230">
        <v>2343.35</v>
      </c>
      <c r="Y230">
        <v>2150.5</v>
      </c>
      <c r="Z230">
        <v>2343.35</v>
      </c>
      <c r="AA230">
        <v>2150.5</v>
      </c>
      <c r="AB230">
        <v>2343.35</v>
      </c>
      <c r="AC230" s="1">
        <f>(Table2[[#This Row],[Close Price]]/Table2[[#This Row],[Day Low]])-1</f>
        <v>4.3582289803219876E-2</v>
      </c>
      <c r="AD230" s="1">
        <f>(Table2[[#This Row],[Day High]]/Table2[[#This Row],[Close Price]])-1</f>
        <v>4.2426450106065605E-3</v>
      </c>
      <c r="AE230" s="1">
        <f>(Table2[[#This Row],[Close Price]]/Table2[[#This Row],[Current Week Low]])-1</f>
        <v>8.5073238781678606E-2</v>
      </c>
      <c r="AF230" s="1">
        <f>(Table2[[#This Row],[Current Week High]]/Table2[[#This Row],[Close Price]])-1</f>
        <v>4.2426450106065605E-3</v>
      </c>
      <c r="AG230" s="1">
        <f>(Table2[[#This Row],[Close Price]]/Table2[[#This Row],[Current Month Low]])-1</f>
        <v>8.5073238781678606E-2</v>
      </c>
      <c r="AH230" s="1">
        <f>(Table2[[#This Row],[Current Month High]]/Table2[[#This Row],[Close Price]])-1</f>
        <v>4.2426450106065605E-3</v>
      </c>
      <c r="AI230">
        <v>15.7085002892712</v>
      </c>
      <c r="AJ230">
        <v>41.541307776295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0.11</v>
      </c>
      <c r="AM230" t="s">
        <v>3160</v>
      </c>
      <c r="AN230">
        <v>7.07</v>
      </c>
      <c r="AO230" t="s">
        <v>3160</v>
      </c>
      <c r="AP230">
        <v>0.19193955798578899</v>
      </c>
      <c r="AQ230">
        <f>(Table2[[#This Row],[Sharpe Ratio]]-AVERAGE(Table2[Sharpe Ratio]))/_xlfn.STDEV.P(Table2[Sharpe Ratio])</f>
        <v>1.5886516796534145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529</v>
      </c>
      <c r="AT230">
        <f>_xlfn.RANK.AVG(Table2[[#This Row],[6M Return vs Nifty Z-Score]],Table2[6M Return vs Nifty Z-Score])</f>
        <v>238</v>
      </c>
      <c r="AU230">
        <f>_xlfn.RANK.AVG(Table2[[#This Row],[Sharpe Ratio Z-Score]],Table2[Sharpe Ratio Z-Score])</f>
        <v>34</v>
      </c>
      <c r="AV230">
        <f>(Table2[[#This Row],[Rank 1Y]]+Table2[[#This Row],[Rank 6M]]+Table2[[#This Row],[Rank Sharpe]])/3</f>
        <v>267</v>
      </c>
    </row>
    <row r="231" spans="1:48" x14ac:dyDescent="0.3">
      <c r="A231" t="s">
        <v>1046</v>
      </c>
      <c r="B231" t="s">
        <v>1047</v>
      </c>
      <c r="C231" t="s">
        <v>3119</v>
      </c>
      <c r="D231" t="s">
        <v>48</v>
      </c>
      <c r="E231">
        <v>12684.346776054599</v>
      </c>
      <c r="F231">
        <v>689.7</v>
      </c>
      <c r="G231">
        <v>0.98592501641630204</v>
      </c>
      <c r="H231">
        <f>(Table2[[#This Row],[1Y Return vs Nifty]]-AVERAGE(Table2[1Y Return vs Nifty]))/_xlfn.STDEV.P(Table2[1Y Return vs Nifty])</f>
        <v>-0.26847581895332989</v>
      </c>
      <c r="I231">
        <v>-3.8409571256460602</v>
      </c>
      <c r="J231">
        <f>(Table2[[#This Row],[1M Return vs Nifty]]-AVERAGE(Table2[1M Return vs Nifty]))/_xlfn.STDEV.P(Table2[1M Return vs Nifty])</f>
        <v>-0.15037465961617044</v>
      </c>
      <c r="K231">
        <v>25.968424250660899</v>
      </c>
      <c r="L231">
        <f>(Table2[[#This Row],[6M Return vs Nifty]]-AVERAGE(Table2[6M Return vs Nifty]))/_xlfn.STDEV.P(Table2[6M Return vs Nifty])</f>
        <v>0.79628012405920756</v>
      </c>
      <c r="M231">
        <v>-1.1666059946726599</v>
      </c>
      <c r="N231">
        <f>(Table2[[#This Row],[1W Return vs Nifty]]-AVERAGE(Table2[1W Return vs Nifty]))/_xlfn.STDEV.P(Table2[1W Return vs Nifty])</f>
        <v>0.43284978700934146</v>
      </c>
      <c r="O231">
        <v>719.98</v>
      </c>
      <c r="P231">
        <v>731.33411235184496</v>
      </c>
      <c r="Q231">
        <v>657.51175443523198</v>
      </c>
      <c r="R231">
        <v>37.340077571548498</v>
      </c>
      <c r="S231" s="1">
        <f>(Table2[[#This Row],[Close Price]]-Table2[[#This Row],[20D EMA]])/Table2[[#This Row],[20D EMA]]</f>
        <v>-4.2056723797883236E-2</v>
      </c>
      <c r="T231" s="1">
        <f>(Table2[[#This Row],[Close Price]]-Table2[[#This Row],[50D EMA]])/Table2[[#This Row],[50D EMA]]</f>
        <v>-5.6928989976902294E-2</v>
      </c>
      <c r="U231" s="1">
        <f>(Table2[[#This Row],[Close Price]]-Table2[[#This Row],[200D EMA]])/Table2[[#This Row],[200D EMA]]</f>
        <v>4.8954631377527355E-2</v>
      </c>
      <c r="V231">
        <v>0.30208664393753898</v>
      </c>
      <c r="W231">
        <v>666</v>
      </c>
      <c r="X231">
        <v>692</v>
      </c>
      <c r="Y231">
        <v>665.55</v>
      </c>
      <c r="Z231">
        <v>727.95</v>
      </c>
      <c r="AA231">
        <v>665.55</v>
      </c>
      <c r="AB231">
        <v>754.8</v>
      </c>
      <c r="AC231" s="1">
        <f>(Table2[[#This Row],[Close Price]]/Table2[[#This Row],[Day Low]])-1</f>
        <v>3.5585585585585555E-2</v>
      </c>
      <c r="AD231" s="1">
        <f>(Table2[[#This Row],[Day High]]/Table2[[#This Row],[Close Price]])-1</f>
        <v>3.3347832390893117E-3</v>
      </c>
      <c r="AE231" s="1">
        <f>(Table2[[#This Row],[Close Price]]/Table2[[#This Row],[Current Week Low]])-1</f>
        <v>3.6285778679287839E-2</v>
      </c>
      <c r="AF231" s="1">
        <f>(Table2[[#This Row],[Current Week High]]/Table2[[#This Row],[Close Price]])-1</f>
        <v>5.5458895171813793E-2</v>
      </c>
      <c r="AG231" s="1">
        <f>(Table2[[#This Row],[Close Price]]/Table2[[#This Row],[Current Month Low]])-1</f>
        <v>3.6285778679287839E-2</v>
      </c>
      <c r="AH231" s="1">
        <f>(Table2[[#This Row],[Current Month High]]/Table2[[#This Row],[Close Price]])-1</f>
        <v>9.4388864723792709E-2</v>
      </c>
      <c r="AI231">
        <v>19.863708858924099</v>
      </c>
      <c r="AJ231">
        <v>53.950892857142797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0.03</v>
      </c>
      <c r="AM231" t="s">
        <v>3160</v>
      </c>
      <c r="AN231">
        <v>-1.66</v>
      </c>
      <c r="AO231" t="s">
        <v>3161</v>
      </c>
      <c r="AP231">
        <v>8.1715291477646002E-2</v>
      </c>
      <c r="AQ231">
        <f>(Table2[[#This Row],[Sharpe Ratio]]-AVERAGE(Table2[Sharpe Ratio]))/_xlfn.STDEV.P(Table2[Sharpe Ratio])</f>
        <v>0.28404786377211022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404</v>
      </c>
      <c r="AT231">
        <f>_xlfn.RANK.AVG(Table2[[#This Row],[6M Return vs Nifty Z-Score]],Table2[6M Return vs Nifty Z-Score])</f>
        <v>123</v>
      </c>
      <c r="AU231">
        <f>_xlfn.RANK.AVG(Table2[[#This Row],[Sharpe Ratio Z-Score]],Table2[Sharpe Ratio Z-Score])</f>
        <v>278</v>
      </c>
      <c r="AV231">
        <f>(Table2[[#This Row],[Rank 1Y]]+Table2[[#This Row],[Rank 6M]]+Table2[[#This Row],[Rank Sharpe]])/3</f>
        <v>268.33333333333331</v>
      </c>
    </row>
    <row r="232" spans="1:48" x14ac:dyDescent="0.3">
      <c r="A232" t="s">
        <v>1377</v>
      </c>
      <c r="B232" t="s">
        <v>1378</v>
      </c>
      <c r="C232" t="s">
        <v>3128</v>
      </c>
      <c r="D232" t="s">
        <v>1379</v>
      </c>
      <c r="E232">
        <v>7801.1663570000001</v>
      </c>
      <c r="F232">
        <v>634.6</v>
      </c>
      <c r="G232">
        <v>-10.569611036124799</v>
      </c>
      <c r="H232">
        <f>(Table2[[#This Row],[1Y Return vs Nifty]]-AVERAGE(Table2[1Y Return vs Nifty]))/_xlfn.STDEV.P(Table2[1Y Return vs Nifty])</f>
        <v>-0.50096043231033527</v>
      </c>
      <c r="I232">
        <v>4.90418468160372</v>
      </c>
      <c r="J232">
        <f>(Table2[[#This Row],[1M Return vs Nifty]]-AVERAGE(Table2[1M Return vs Nifty]))/_xlfn.STDEV.P(Table2[1M Return vs Nifty])</f>
        <v>0.77770481826422166</v>
      </c>
      <c r="K232">
        <v>15.7344595956232</v>
      </c>
      <c r="L232">
        <f>(Table2[[#This Row],[6M Return vs Nifty]]-AVERAGE(Table2[6M Return vs Nifty]))/_xlfn.STDEV.P(Table2[6M Return vs Nifty])</f>
        <v>0.43834849351138444</v>
      </c>
      <c r="M232">
        <v>-5.4471123175932901</v>
      </c>
      <c r="N232">
        <f>(Table2[[#This Row],[1W Return vs Nifty]]-AVERAGE(Table2[1W Return vs Nifty]))/_xlfn.STDEV.P(Table2[1W Return vs Nifty])</f>
        <v>-0.45975016780248712</v>
      </c>
      <c r="O232">
        <v>658.57</v>
      </c>
      <c r="P232">
        <v>656.72847552635801</v>
      </c>
      <c r="Q232">
        <v>604.09563955660201</v>
      </c>
      <c r="R232">
        <v>36.696534263794703</v>
      </c>
      <c r="S232" s="1">
        <f>(Table2[[#This Row],[Close Price]]-Table2[[#This Row],[20D EMA]])/Table2[[#This Row],[20D EMA]]</f>
        <v>-3.6397042076013221E-2</v>
      </c>
      <c r="T232" s="1">
        <f>(Table2[[#This Row],[Close Price]]-Table2[[#This Row],[50D EMA]])/Table2[[#This Row],[50D EMA]]</f>
        <v>-3.3695014531876885E-2</v>
      </c>
      <c r="U232" s="1">
        <f>(Table2[[#This Row],[Close Price]]-Table2[[#This Row],[200D EMA]])/Table2[[#This Row],[200D EMA]]</f>
        <v>5.0495912312473898E-2</v>
      </c>
      <c r="V232">
        <v>0.69871149201549898</v>
      </c>
      <c r="W232">
        <v>627.1</v>
      </c>
      <c r="X232">
        <v>650.15</v>
      </c>
      <c r="Y232">
        <v>621.20000000000005</v>
      </c>
      <c r="Z232">
        <v>670.75</v>
      </c>
      <c r="AA232">
        <v>621.20000000000005</v>
      </c>
      <c r="AB232">
        <v>723.1</v>
      </c>
      <c r="AC232" s="1">
        <f>(Table2[[#This Row],[Close Price]]/Table2[[#This Row],[Day Low]])-1</f>
        <v>1.1959815021527653E-2</v>
      </c>
      <c r="AD232" s="1">
        <f>(Table2[[#This Row],[Day High]]/Table2[[#This Row],[Close Price]])-1</f>
        <v>2.4503624330286744E-2</v>
      </c>
      <c r="AE232" s="1">
        <f>(Table2[[#This Row],[Close Price]]/Table2[[#This Row],[Current Week Low]])-1</f>
        <v>2.1571152607855693E-2</v>
      </c>
      <c r="AF232" s="1">
        <f>(Table2[[#This Row],[Current Week High]]/Table2[[#This Row],[Close Price]])-1</f>
        <v>5.6965017333753476E-2</v>
      </c>
      <c r="AG232" s="1">
        <f>(Table2[[#This Row],[Close Price]]/Table2[[#This Row],[Current Month Low]])-1</f>
        <v>2.1571152607855693E-2</v>
      </c>
      <c r="AH232" s="1">
        <f>(Table2[[#This Row],[Current Month High]]/Table2[[#This Row],[Close Price]])-1</f>
        <v>0.13945792625275755</v>
      </c>
      <c r="AI232">
        <v>21.0841474944847</v>
      </c>
      <c r="AJ232">
        <v>55.940533235041102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0.04</v>
      </c>
      <c r="AM232" t="s">
        <v>3160</v>
      </c>
      <c r="AN232">
        <v>-3.05</v>
      </c>
      <c r="AO232" t="s">
        <v>3161</v>
      </c>
      <c r="AP232">
        <v>0.13338576239449099</v>
      </c>
      <c r="AQ232">
        <f>(Table2[[#This Row],[Sharpe Ratio]]-AVERAGE(Table2[Sharpe Ratio]))/_xlfn.STDEV.P(Table2[Sharpe Ratio])</f>
        <v>0.89561458734400123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1.1509572990067849</v>
      </c>
      <c r="AS232">
        <f>_xlfn.RANK.AVG(Table2[[#This Row],[1Y Return vs Nifty Z-Score]],Table2[1Y Return vs Nifty Z-Score])</f>
        <v>489</v>
      </c>
      <c r="AT232">
        <f>_xlfn.RANK.AVG(Table2[[#This Row],[6M Return vs Nifty Z-Score]],Table2[6M Return vs Nifty Z-Score])</f>
        <v>187</v>
      </c>
      <c r="AU232">
        <f>_xlfn.RANK.AVG(Table2[[#This Row],[Sharpe Ratio Z-Score]],Table2[Sharpe Ratio Z-Score])</f>
        <v>131</v>
      </c>
      <c r="AV232">
        <f>(Table2[[#This Row],[Rank 1Y]]+Table2[[#This Row],[Rank 6M]]+Table2[[#This Row],[Rank Sharpe]])/3</f>
        <v>269</v>
      </c>
    </row>
    <row r="233" spans="1:48" x14ac:dyDescent="0.3">
      <c r="A233" t="s">
        <v>1121</v>
      </c>
      <c r="B233" t="s">
        <v>1122</v>
      </c>
      <c r="C233" t="s">
        <v>3111</v>
      </c>
      <c r="D233" t="s">
        <v>993</v>
      </c>
      <c r="E233">
        <v>10896.4193981029</v>
      </c>
      <c r="F233">
        <v>539.4</v>
      </c>
      <c r="G233">
        <v>2.4722665478771799</v>
      </c>
      <c r="H233">
        <f>(Table2[[#This Row],[1Y Return vs Nifty]]-AVERAGE(Table2[1Y Return vs Nifty]))/_xlfn.STDEV.P(Table2[1Y Return vs Nifty])</f>
        <v>-0.23857227015325899</v>
      </c>
      <c r="I233">
        <v>-11.0481225998052</v>
      </c>
      <c r="J233">
        <f>(Table2[[#This Row],[1M Return vs Nifty]]-AVERAGE(Table2[1M Return vs Nifty]))/_xlfn.STDEV.P(Table2[1M Return vs Nifty])</f>
        <v>-0.91523616989038081</v>
      </c>
      <c r="K233">
        <v>37.064117991457302</v>
      </c>
      <c r="L233">
        <f>(Table2[[#This Row],[6M Return vs Nifty]]-AVERAGE(Table2[6M Return vs Nifty]))/_xlfn.STDEV.P(Table2[6M Return vs Nifty])</f>
        <v>1.1843506213271016</v>
      </c>
      <c r="M233">
        <v>-7.1950904681682903</v>
      </c>
      <c r="N233">
        <f>(Table2[[#This Row],[1W Return vs Nifty]]-AVERAGE(Table2[1W Return vs Nifty]))/_xlfn.STDEV.P(Table2[1W Return vs Nifty])</f>
        <v>-0.82425032281002342</v>
      </c>
      <c r="O233">
        <v>598.57000000000005</v>
      </c>
      <c r="P233">
        <v>595.97712391863399</v>
      </c>
      <c r="Q233">
        <v>503.98862057192099</v>
      </c>
      <c r="R233">
        <v>15.756407583119101</v>
      </c>
      <c r="S233" s="1">
        <f>(Table2[[#This Row],[Close Price]]-Table2[[#This Row],[20D EMA]])/Table2[[#This Row],[20D EMA]]</f>
        <v>-9.8852264563877357E-2</v>
      </c>
      <c r="T233" s="1">
        <f>(Table2[[#This Row],[Close Price]]-Table2[[#This Row],[50D EMA]])/Table2[[#This Row],[50D EMA]]</f>
        <v>-9.4931704000031772E-2</v>
      </c>
      <c r="U233" s="1">
        <f>(Table2[[#This Row],[Close Price]]-Table2[[#This Row],[200D EMA]])/Table2[[#This Row],[200D EMA]]</f>
        <v>7.0262259865896431E-2</v>
      </c>
      <c r="V233">
        <v>0.43744683277096102</v>
      </c>
      <c r="W233">
        <v>535.54999999999995</v>
      </c>
      <c r="X233">
        <v>555.70000000000005</v>
      </c>
      <c r="Y233">
        <v>535.54999999999995</v>
      </c>
      <c r="Z233">
        <v>593.25</v>
      </c>
      <c r="AA233">
        <v>535.54999999999995</v>
      </c>
      <c r="AB233">
        <v>633.54999999999995</v>
      </c>
      <c r="AC233" s="1">
        <f>(Table2[[#This Row],[Close Price]]/Table2[[#This Row],[Day Low]])-1</f>
        <v>7.1888712538512589E-3</v>
      </c>
      <c r="AD233" s="1">
        <f>(Table2[[#This Row],[Day High]]/Table2[[#This Row],[Close Price]])-1</f>
        <v>3.0218761586948695E-2</v>
      </c>
      <c r="AE233" s="1">
        <f>(Table2[[#This Row],[Close Price]]/Table2[[#This Row],[Current Week Low]])-1</f>
        <v>7.1888712538512589E-3</v>
      </c>
      <c r="AF233" s="1">
        <f>(Table2[[#This Row],[Current Week High]]/Table2[[#This Row],[Close Price]])-1</f>
        <v>9.9833147942157918E-2</v>
      </c>
      <c r="AG233" s="1">
        <f>(Table2[[#This Row],[Close Price]]/Table2[[#This Row],[Current Month Low]])-1</f>
        <v>7.1888712538512589E-3</v>
      </c>
      <c r="AH233" s="1">
        <f>(Table2[[#This Row],[Current Month High]]/Table2[[#This Row],[Close Price]])-1</f>
        <v>0.1745457916203188</v>
      </c>
      <c r="AI233">
        <v>28.2536151279199</v>
      </c>
      <c r="AJ233">
        <v>57.030567685589503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0.03</v>
      </c>
      <c r="AM233" t="s">
        <v>3160</v>
      </c>
      <c r="AN233">
        <v>-16.09</v>
      </c>
      <c r="AO233" t="s">
        <v>3161</v>
      </c>
      <c r="AP233">
        <v>6.0129894846874997E-2</v>
      </c>
      <c r="AQ233">
        <f>(Table2[[#This Row],[Sharpe Ratio]]-AVERAGE(Table2[Sharpe Ratio]))/_xlfn.STDEV.P(Table2[Sharpe Ratio])</f>
        <v>2.8565185556828954E-2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-0.76514295596973281</v>
      </c>
      <c r="AS233">
        <f>_xlfn.RANK.AVG(Table2[[#This Row],[1Y Return vs Nifty Z-Score]],Table2[1Y Return vs Nifty Z-Score])</f>
        <v>391</v>
      </c>
      <c r="AT233">
        <f>_xlfn.RANK.AVG(Table2[[#This Row],[6M Return vs Nifty Z-Score]],Table2[6M Return vs Nifty Z-Score])</f>
        <v>76</v>
      </c>
      <c r="AU233">
        <f>_xlfn.RANK.AVG(Table2[[#This Row],[Sharpe Ratio Z-Score]],Table2[Sharpe Ratio Z-Score])</f>
        <v>344</v>
      </c>
      <c r="AV233">
        <f>(Table2[[#This Row],[Rank 1Y]]+Table2[[#This Row],[Rank 6M]]+Table2[[#This Row],[Rank Sharpe]])/3</f>
        <v>270.33333333333331</v>
      </c>
    </row>
    <row r="234" spans="1:48" x14ac:dyDescent="0.3">
      <c r="A234" t="s">
        <v>28</v>
      </c>
      <c r="B234" t="s">
        <v>29</v>
      </c>
      <c r="C234" t="s">
        <v>3109</v>
      </c>
      <c r="D234" t="s">
        <v>24</v>
      </c>
      <c r="E234">
        <v>887271.78596593102</v>
      </c>
      <c r="F234">
        <v>1256.95</v>
      </c>
      <c r="G234">
        <v>12.530907689115599</v>
      </c>
      <c r="H234">
        <f>(Table2[[#This Row],[1Y Return vs Nifty]]-AVERAGE(Table2[1Y Return vs Nifty]))/_xlfn.STDEV.P(Table2[1Y Return vs Nifty])</f>
        <v>-3.6203527934377484E-2</v>
      </c>
      <c r="I234">
        <v>7.8423110716373996</v>
      </c>
      <c r="J234">
        <f>(Table2[[#This Row],[1M Return vs Nifty]]-AVERAGE(Table2[1M Return vs Nifty]))/_xlfn.STDEV.P(Table2[1M Return vs Nifty])</f>
        <v>1.0895139193754824</v>
      </c>
      <c r="K234">
        <v>5.8754913133174602</v>
      </c>
      <c r="L234">
        <f>(Table2[[#This Row],[6M Return vs Nifty]]-AVERAGE(Table2[6M Return vs Nifty]))/_xlfn.STDEV.P(Table2[6M Return vs Nifty])</f>
        <v>9.3532314078139583E-2</v>
      </c>
      <c r="M234">
        <v>1.3700779030932999</v>
      </c>
      <c r="N234">
        <f>(Table2[[#This Row],[1W Return vs Nifty]]-AVERAGE(Table2[1W Return vs Nifty]))/_xlfn.STDEV.P(Table2[1W Return vs Nifty])</f>
        <v>0.96181616661577873</v>
      </c>
      <c r="O234">
        <v>1271.95</v>
      </c>
      <c r="P234">
        <v>1260.5913501032001</v>
      </c>
      <c r="Q234">
        <v>1172.2051908138101</v>
      </c>
      <c r="R234">
        <v>40.876604810629701</v>
      </c>
      <c r="S234" s="1">
        <f>(Table2[[#This Row],[Close Price]]-Table2[[#This Row],[20D EMA]])/Table2[[#This Row],[20D EMA]]</f>
        <v>-1.1792916388222807E-2</v>
      </c>
      <c r="T234" s="1">
        <f>(Table2[[#This Row],[Close Price]]-Table2[[#This Row],[50D EMA]])/Table2[[#This Row],[50D EMA]]</f>
        <v>-2.8886047035797183E-3</v>
      </c>
      <c r="U234" s="1">
        <f>(Table2[[#This Row],[Close Price]]-Table2[[#This Row],[200D EMA]])/Table2[[#This Row],[200D EMA]]</f>
        <v>7.2295200405447277E-2</v>
      </c>
      <c r="V234">
        <v>0.87696051458463398</v>
      </c>
      <c r="W234">
        <v>1243.05</v>
      </c>
      <c r="X234">
        <v>1267.7</v>
      </c>
      <c r="Y234">
        <v>1243.05</v>
      </c>
      <c r="Z234">
        <v>1295</v>
      </c>
      <c r="AA234">
        <v>1243.05</v>
      </c>
      <c r="AB234">
        <v>1315</v>
      </c>
      <c r="AC234" s="1">
        <f>(Table2[[#This Row],[Close Price]]/Table2[[#This Row],[Day Low]])-1</f>
        <v>1.1182172881219588E-2</v>
      </c>
      <c r="AD234" s="1">
        <f>(Table2[[#This Row],[Day High]]/Table2[[#This Row],[Close Price]])-1</f>
        <v>8.5524483869685586E-3</v>
      </c>
      <c r="AE234" s="1">
        <f>(Table2[[#This Row],[Close Price]]/Table2[[#This Row],[Current Week Low]])-1</f>
        <v>1.1182172881219588E-2</v>
      </c>
      <c r="AF234" s="1">
        <f>(Table2[[#This Row],[Current Week High]]/Table2[[#This Row],[Close Price]])-1</f>
        <v>3.0271689406897506E-2</v>
      </c>
      <c r="AG234" s="1">
        <f>(Table2[[#This Row],[Close Price]]/Table2[[#This Row],[Current Month Low]])-1</f>
        <v>1.1182172881219588E-2</v>
      </c>
      <c r="AH234" s="1">
        <f>(Table2[[#This Row],[Current Month High]]/Table2[[#This Row],[Close Price]])-1</f>
        <v>4.6183221289629595E-2</v>
      </c>
      <c r="AI234">
        <v>8.3853773021997409</v>
      </c>
      <c r="AJ234">
        <v>37.4091281770975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0.05</v>
      </c>
      <c r="AM234" t="s">
        <v>3160</v>
      </c>
      <c r="AN234">
        <v>-5.62</v>
      </c>
      <c r="AO234" t="s">
        <v>3161</v>
      </c>
      <c r="AP234">
        <v>9.4062513536253001E-2</v>
      </c>
      <c r="AQ234">
        <f>(Table2[[#This Row],[Sharpe Ratio]]-AVERAGE(Table2[Sharpe Ratio]))/_xlfn.STDEV.P(Table2[Sharpe Ratio])</f>
        <v>0.43018839637436151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2.538847268509385</v>
      </c>
      <c r="AS234">
        <f>_xlfn.RANK.AVG(Table2[[#This Row],[1Y Return vs Nifty Z-Score]],Table2[1Y Return vs Nifty Z-Score])</f>
        <v>311</v>
      </c>
      <c r="AT234">
        <f>_xlfn.RANK.AVG(Table2[[#This Row],[6M Return vs Nifty Z-Score]],Table2[6M Return vs Nifty Z-Score])</f>
        <v>268</v>
      </c>
      <c r="AU234">
        <f>_xlfn.RANK.AVG(Table2[[#This Row],[Sharpe Ratio Z-Score]],Table2[Sharpe Ratio Z-Score])</f>
        <v>236</v>
      </c>
      <c r="AV234">
        <f>(Table2[[#This Row],[Rank 1Y]]+Table2[[#This Row],[Rank 6M]]+Table2[[#This Row],[Rank Sharpe]])/3</f>
        <v>271.66666666666669</v>
      </c>
    </row>
    <row r="235" spans="1:48" x14ac:dyDescent="0.3">
      <c r="A235" t="s">
        <v>986</v>
      </c>
      <c r="B235" t="s">
        <v>987</v>
      </c>
      <c r="C235" t="s">
        <v>3111</v>
      </c>
      <c r="D235" t="s">
        <v>988</v>
      </c>
      <c r="E235">
        <v>14044.487945741799</v>
      </c>
      <c r="F235">
        <v>730.1</v>
      </c>
      <c r="G235">
        <v>31.311319650013001</v>
      </c>
      <c r="H235">
        <f>(Table2[[#This Row],[1Y Return vs Nifty]]-AVERAGE(Table2[1Y Return vs Nifty]))/_xlfn.STDEV.P(Table2[1Y Return vs Nifty])</f>
        <v>0.34163760323966091</v>
      </c>
      <c r="I235">
        <v>0.57927756511406203</v>
      </c>
      <c r="J235">
        <f>(Table2[[#This Row],[1M Return vs Nifty]]-AVERAGE(Table2[1M Return vs Nifty]))/_xlfn.STDEV.P(Table2[1M Return vs Nifty])</f>
        <v>0.31872340583870795</v>
      </c>
      <c r="K235">
        <v>26.119265360251099</v>
      </c>
      <c r="L235">
        <f>(Table2[[#This Row],[6M Return vs Nifty]]-AVERAGE(Table2[6M Return vs Nifty]))/_xlfn.STDEV.P(Table2[6M Return vs Nifty])</f>
        <v>0.80155577295278524</v>
      </c>
      <c r="M235">
        <v>1.83204142102778</v>
      </c>
      <c r="N235">
        <f>(Table2[[#This Row],[1W Return vs Nifty]]-AVERAGE(Table2[1W Return vs Nifty]))/_xlfn.STDEV.P(Table2[1W Return vs Nifty])</f>
        <v>1.058147904995663</v>
      </c>
      <c r="O235">
        <v>731.95</v>
      </c>
      <c r="P235">
        <v>748.25006467620096</v>
      </c>
      <c r="Q235">
        <v>682.48528521037099</v>
      </c>
      <c r="R235">
        <v>51.945273498623301</v>
      </c>
      <c r="S235" s="1">
        <f>(Table2[[#This Row],[Close Price]]-Table2[[#This Row],[20D EMA]])/Table2[[#This Row],[20D EMA]]</f>
        <v>-2.5274950474759514E-3</v>
      </c>
      <c r="T235" s="1">
        <f>(Table2[[#This Row],[Close Price]]-Table2[[#This Row],[50D EMA]])/Table2[[#This Row],[50D EMA]]</f>
        <v>-2.4256683070325202E-2</v>
      </c>
      <c r="U235" s="1">
        <f>(Table2[[#This Row],[Close Price]]-Table2[[#This Row],[200D EMA]])/Table2[[#This Row],[200D EMA]]</f>
        <v>6.9766654053137797E-2</v>
      </c>
      <c r="V235">
        <v>0.359540862460829</v>
      </c>
      <c r="W235">
        <v>691.05</v>
      </c>
      <c r="X235">
        <v>735</v>
      </c>
      <c r="Y235">
        <v>689</v>
      </c>
      <c r="Z235">
        <v>735</v>
      </c>
      <c r="AA235">
        <v>689</v>
      </c>
      <c r="AB235">
        <v>748.3</v>
      </c>
      <c r="AC235" s="1">
        <f>(Table2[[#This Row],[Close Price]]/Table2[[#This Row],[Day Low]])-1</f>
        <v>5.6508212140945036E-2</v>
      </c>
      <c r="AD235" s="1">
        <f>(Table2[[#This Row],[Day High]]/Table2[[#This Row],[Close Price]])-1</f>
        <v>6.7114093959730337E-3</v>
      </c>
      <c r="AE235" s="1">
        <f>(Table2[[#This Row],[Close Price]]/Table2[[#This Row],[Current Week Low]])-1</f>
        <v>5.9651669085631465E-2</v>
      </c>
      <c r="AF235" s="1">
        <f>(Table2[[#This Row],[Current Week High]]/Table2[[#This Row],[Close Price]])-1</f>
        <v>6.7114093959730337E-3</v>
      </c>
      <c r="AG235" s="1">
        <f>(Table2[[#This Row],[Close Price]]/Table2[[#This Row],[Current Month Low]])-1</f>
        <v>5.9651669085631465E-2</v>
      </c>
      <c r="AH235" s="1">
        <f>(Table2[[#This Row],[Current Month High]]/Table2[[#This Row],[Close Price]])-1</f>
        <v>2.4928092042185934E-2</v>
      </c>
      <c r="AI235">
        <v>20.079441172442099</v>
      </c>
      <c r="AJ235">
        <v>53.398466225443798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0.05</v>
      </c>
      <c r="AM235" t="s">
        <v>3160</v>
      </c>
      <c r="AN235">
        <v>-1.91</v>
      </c>
      <c r="AO235" t="s">
        <v>3161</v>
      </c>
      <c r="AP235">
        <v>5.1480452735729997E-3</v>
      </c>
      <c r="AQ235">
        <f>(Table2[[#This Row],[Sharpe Ratio]]-AVERAGE(Table2[Sharpe Ratio]))/_xlfn.STDEV.P(Table2[Sharpe Ratio])</f>
        <v>-0.62219469727026622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201</v>
      </c>
      <c r="AT235">
        <f>_xlfn.RANK.AVG(Table2[[#This Row],[6M Return vs Nifty Z-Score]],Table2[6M Return vs Nifty Z-Score])</f>
        <v>121</v>
      </c>
      <c r="AU235">
        <f>_xlfn.RANK.AVG(Table2[[#This Row],[Sharpe Ratio Z-Score]],Table2[Sharpe Ratio Z-Score])</f>
        <v>493</v>
      </c>
      <c r="AV235">
        <f>(Table2[[#This Row],[Rank 1Y]]+Table2[[#This Row],[Rank 6M]]+Table2[[#This Row],[Rank Sharpe]])/3</f>
        <v>271.66666666666669</v>
      </c>
    </row>
    <row r="236" spans="1:48" x14ac:dyDescent="0.3">
      <c r="A236" t="s">
        <v>1371</v>
      </c>
      <c r="B236" t="s">
        <v>1372</v>
      </c>
      <c r="C236" t="s">
        <v>3120</v>
      </c>
      <c r="D236" t="s">
        <v>239</v>
      </c>
      <c r="E236">
        <v>7920.8623582537903</v>
      </c>
      <c r="F236">
        <v>481.65</v>
      </c>
      <c r="G236">
        <v>5.3366901158444904</v>
      </c>
      <c r="H236">
        <f>(Table2[[#This Row],[1Y Return vs Nifty]]-AVERAGE(Table2[1Y Return vs Nifty]))/_xlfn.STDEV.P(Table2[1Y Return vs Nifty])</f>
        <v>-0.18094323393532144</v>
      </c>
      <c r="I236">
        <v>-12.0158984453161</v>
      </c>
      <c r="J236">
        <f>(Table2[[#This Row],[1M Return vs Nifty]]-AVERAGE(Table2[1M Return vs Nifty]))/_xlfn.STDEV.P(Table2[1M Return vs Nifty])</f>
        <v>-1.0179415257557849</v>
      </c>
      <c r="K236">
        <v>11.586279969576401</v>
      </c>
      <c r="L236">
        <f>(Table2[[#This Row],[6M Return vs Nifty]]-AVERAGE(Table2[6M Return vs Nifty]))/_xlfn.STDEV.P(Table2[6M Return vs Nifty])</f>
        <v>0.29326643124089274</v>
      </c>
      <c r="M236">
        <v>-5.9457710404233399</v>
      </c>
      <c r="N236">
        <f>(Table2[[#This Row],[1W Return vs Nifty]]-AVERAGE(Table2[1W Return vs Nifty]))/_xlfn.STDEV.P(Table2[1W Return vs Nifty])</f>
        <v>-0.56373383699630553</v>
      </c>
      <c r="O236">
        <v>530.70000000000005</v>
      </c>
      <c r="P236">
        <v>546.182212180683</v>
      </c>
      <c r="Q236">
        <v>493.26123920671301</v>
      </c>
      <c r="R236">
        <v>23.014602843869</v>
      </c>
      <c r="S236" s="1">
        <f>(Table2[[#This Row],[Close Price]]-Table2[[#This Row],[20D EMA]])/Table2[[#This Row],[20D EMA]]</f>
        <v>-9.2425098925946983E-2</v>
      </c>
      <c r="T236" s="1">
        <f>(Table2[[#This Row],[Close Price]]-Table2[[#This Row],[50D EMA]])/Table2[[#This Row],[50D EMA]]</f>
        <v>-0.11815143507334704</v>
      </c>
      <c r="U236" s="1">
        <f>(Table2[[#This Row],[Close Price]]-Table2[[#This Row],[200D EMA]])/Table2[[#This Row],[200D EMA]]</f>
        <v>-2.3539735709594379E-2</v>
      </c>
      <c r="V236">
        <v>0.80287696193826097</v>
      </c>
      <c r="W236">
        <v>478</v>
      </c>
      <c r="X236">
        <v>501.15</v>
      </c>
      <c r="Y236">
        <v>478</v>
      </c>
      <c r="Z236">
        <v>527.95000000000005</v>
      </c>
      <c r="AA236">
        <v>478</v>
      </c>
      <c r="AB236">
        <v>547.9</v>
      </c>
      <c r="AC236" s="1">
        <f>(Table2[[#This Row],[Close Price]]/Table2[[#This Row],[Day Low]])-1</f>
        <v>7.6359832635983782E-3</v>
      </c>
      <c r="AD236" s="1">
        <f>(Table2[[#This Row],[Day High]]/Table2[[#This Row],[Close Price]])-1</f>
        <v>4.0485829959514108E-2</v>
      </c>
      <c r="AE236" s="1">
        <f>(Table2[[#This Row],[Close Price]]/Table2[[#This Row],[Current Week Low]])-1</f>
        <v>7.6359832635983782E-3</v>
      </c>
      <c r="AF236" s="1">
        <f>(Table2[[#This Row],[Current Week High]]/Table2[[#This Row],[Close Price]])-1</f>
        <v>9.6127893698743971E-2</v>
      </c>
      <c r="AG236" s="1">
        <f>(Table2[[#This Row],[Close Price]]/Table2[[#This Row],[Current Month Low]])-1</f>
        <v>7.6359832635983782E-3</v>
      </c>
      <c r="AH236" s="1">
        <f>(Table2[[#This Row],[Current Month High]]/Table2[[#This Row],[Close Price]])-1</f>
        <v>0.13754801204193923</v>
      </c>
      <c r="AI236">
        <v>27.997508564310099</v>
      </c>
      <c r="AJ236">
        <v>35.637848493382101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-0.14000000000000001</v>
      </c>
      <c r="AM236" t="s">
        <v>3161</v>
      </c>
      <c r="AN236">
        <v>-4.05</v>
      </c>
      <c r="AO236" t="s">
        <v>3161</v>
      </c>
      <c r="AP236">
        <v>9.7155604393921E-2</v>
      </c>
      <c r="AQ236">
        <f>(Table2[[#This Row],[Sharpe Ratio]]-AVERAGE(Table2[Sharpe Ratio]))/_xlfn.STDEV.P(Table2[Sharpe Ratio])</f>
        <v>0.46679792224027539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363</v>
      </c>
      <c r="AT236">
        <f>_xlfn.RANK.AVG(Table2[[#This Row],[6M Return vs Nifty Z-Score]],Table2[6M Return vs Nifty Z-Score])</f>
        <v>222</v>
      </c>
      <c r="AU236">
        <f>_xlfn.RANK.AVG(Table2[[#This Row],[Sharpe Ratio Z-Score]],Table2[Sharpe Ratio Z-Score])</f>
        <v>232</v>
      </c>
      <c r="AV236">
        <f>(Table2[[#This Row],[Rank 1Y]]+Table2[[#This Row],[Rank 6M]]+Table2[[#This Row],[Rank Sharpe]])/3</f>
        <v>272.33333333333331</v>
      </c>
    </row>
    <row r="237" spans="1:48" x14ac:dyDescent="0.3">
      <c r="A237" t="s">
        <v>1431</v>
      </c>
      <c r="B237" t="s">
        <v>1432</v>
      </c>
      <c r="C237" t="s">
        <v>3119</v>
      </c>
      <c r="D237" t="s">
        <v>1072</v>
      </c>
      <c r="E237">
        <v>7144.1456580191098</v>
      </c>
      <c r="F237">
        <v>752.05</v>
      </c>
      <c r="G237">
        <v>17.0359440693835</v>
      </c>
      <c r="H237">
        <f>(Table2[[#This Row],[1Y Return vs Nifty]]-AVERAGE(Table2[1Y Return vs Nifty]))/_xlfn.STDEV.P(Table2[1Y Return vs Nifty])</f>
        <v>5.443282474226966E-2</v>
      </c>
      <c r="I237">
        <v>-4.8301854178696599</v>
      </c>
      <c r="J237">
        <f>(Table2[[#This Row],[1M Return vs Nifty]]-AVERAGE(Table2[1M Return vs Nifty]))/_xlfn.STDEV.P(Table2[1M Return vs Nifty])</f>
        <v>-0.25535665958674775</v>
      </c>
      <c r="K237">
        <v>-1.7270777545432301</v>
      </c>
      <c r="L237">
        <f>(Table2[[#This Row],[6M Return vs Nifty]]-AVERAGE(Table2[6M Return vs Nifty]))/_xlfn.STDEV.P(Table2[6M Return vs Nifty])</f>
        <v>-0.17236658576536365</v>
      </c>
      <c r="M237">
        <v>-2.3432873862656498</v>
      </c>
      <c r="N237">
        <f>(Table2[[#This Row],[1W Return vs Nifty]]-AVERAGE(Table2[1W Return vs Nifty]))/_xlfn.STDEV.P(Table2[1W Return vs Nifty])</f>
        <v>0.18748027281430374</v>
      </c>
      <c r="O237">
        <v>781.41</v>
      </c>
      <c r="P237">
        <v>812.33545253587704</v>
      </c>
      <c r="Q237">
        <v>766.30820316279596</v>
      </c>
      <c r="R237">
        <v>41.2478897536812</v>
      </c>
      <c r="S237" s="1">
        <f>(Table2[[#This Row],[Close Price]]-Table2[[#This Row],[20D EMA]])/Table2[[#This Row],[20D EMA]]</f>
        <v>-3.7573105028090269E-2</v>
      </c>
      <c r="T237" s="1">
        <f>(Table2[[#This Row],[Close Price]]-Table2[[#This Row],[50D EMA]])/Table2[[#This Row],[50D EMA]]</f>
        <v>-7.4212509558315209E-2</v>
      </c>
      <c r="U237" s="1">
        <f>(Table2[[#This Row],[Close Price]]-Table2[[#This Row],[200D EMA]])/Table2[[#This Row],[200D EMA]]</f>
        <v>-1.8606355907385436E-2</v>
      </c>
      <c r="V237">
        <v>0.66636394641963104</v>
      </c>
      <c r="W237">
        <v>741.5</v>
      </c>
      <c r="X237">
        <v>774.75</v>
      </c>
      <c r="Y237">
        <v>733.15</v>
      </c>
      <c r="Z237">
        <v>814.9</v>
      </c>
      <c r="AA237">
        <v>733.15</v>
      </c>
      <c r="AB237">
        <v>823</v>
      </c>
      <c r="AC237" s="1">
        <f>(Table2[[#This Row],[Close Price]]/Table2[[#This Row],[Day Low]])-1</f>
        <v>1.4227916385704642E-2</v>
      </c>
      <c r="AD237" s="1">
        <f>(Table2[[#This Row],[Day High]]/Table2[[#This Row],[Close Price]])-1</f>
        <v>3.0184163287015453E-2</v>
      </c>
      <c r="AE237" s="1">
        <f>(Table2[[#This Row],[Close Price]]/Table2[[#This Row],[Current Week Low]])-1</f>
        <v>2.577917206574365E-2</v>
      </c>
      <c r="AF237" s="1">
        <f>(Table2[[#This Row],[Current Week High]]/Table2[[#This Row],[Close Price]])-1</f>
        <v>8.3571571039159576E-2</v>
      </c>
      <c r="AG237" s="1">
        <f>(Table2[[#This Row],[Close Price]]/Table2[[#This Row],[Current Month Low]])-1</f>
        <v>2.577917206574365E-2</v>
      </c>
      <c r="AH237" s="1">
        <f>(Table2[[#This Row],[Current Month High]]/Table2[[#This Row],[Close Price]])-1</f>
        <v>9.4342131507213711E-2</v>
      </c>
      <c r="AI237">
        <v>40.815105378631699</v>
      </c>
      <c r="AJ237">
        <v>47.4318761027249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0</v>
      </c>
      <c r="AM237">
        <v>0</v>
      </c>
      <c r="AN237">
        <v>-1.01</v>
      </c>
      <c r="AO237" t="s">
        <v>3161</v>
      </c>
      <c r="AP237">
        <v>0.117691250980069</v>
      </c>
      <c r="AQ237">
        <f>(Table2[[#This Row],[Sharpe Ratio]]-AVERAGE(Table2[Sharpe Ratio]))/_xlfn.STDEV.P(Table2[Sharpe Ratio])</f>
        <v>0.70985585990320677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290</v>
      </c>
      <c r="AT237">
        <f>_xlfn.RANK.AVG(Table2[[#This Row],[6M Return vs Nifty Z-Score]],Table2[6M Return vs Nifty Z-Score])</f>
        <v>365</v>
      </c>
      <c r="AU237">
        <f>_xlfn.RANK.AVG(Table2[[#This Row],[Sharpe Ratio Z-Score]],Table2[Sharpe Ratio Z-Score])</f>
        <v>166</v>
      </c>
      <c r="AV237">
        <f>(Table2[[#This Row],[Rank 1Y]]+Table2[[#This Row],[Rank 6M]]+Table2[[#This Row],[Rank Sharpe]])/3</f>
        <v>273.66666666666669</v>
      </c>
    </row>
    <row r="238" spans="1:48" x14ac:dyDescent="0.3">
      <c r="A238" t="s">
        <v>1664</v>
      </c>
      <c r="B238" t="s">
        <v>1665</v>
      </c>
      <c r="C238" t="s">
        <v>3113</v>
      </c>
      <c r="D238" t="s">
        <v>253</v>
      </c>
      <c r="E238">
        <v>5236.6494908034401</v>
      </c>
      <c r="F238">
        <v>609.65</v>
      </c>
      <c r="G238">
        <v>34.076610979136099</v>
      </c>
      <c r="H238">
        <f>(Table2[[#This Row],[1Y Return vs Nifty]]-AVERAGE(Table2[1Y Return vs Nifty]))/_xlfn.STDEV.P(Table2[1Y Return vs Nifty])</f>
        <v>0.39727220838022387</v>
      </c>
      <c r="I238">
        <v>2.2054265733385199</v>
      </c>
      <c r="J238">
        <f>(Table2[[#This Row],[1M Return vs Nifty]]-AVERAGE(Table2[1M Return vs Nifty]))/_xlfn.STDEV.P(Table2[1M Return vs Nifty])</f>
        <v>0.49129871173683981</v>
      </c>
      <c r="K238">
        <v>31.824893599894299</v>
      </c>
      <c r="L238">
        <f>(Table2[[#This Row],[6M Return vs Nifty]]-AVERAGE(Table2[6M Return vs Nifty]))/_xlfn.STDEV.P(Table2[6M Return vs Nifty])</f>
        <v>1.0011094051914804</v>
      </c>
      <c r="M238">
        <v>-0.91112953831536403</v>
      </c>
      <c r="N238">
        <f>(Table2[[#This Row],[1W Return vs Nifty]]-AVERAGE(Table2[1W Return vs Nifty]))/_xlfn.STDEV.P(Table2[1W Return vs Nifty])</f>
        <v>0.486123455168396</v>
      </c>
      <c r="O238">
        <v>628.11</v>
      </c>
      <c r="P238">
        <v>596.39513487701595</v>
      </c>
      <c r="Q238">
        <v>495.52924112291998</v>
      </c>
      <c r="R238">
        <v>40.871476249420503</v>
      </c>
      <c r="S238" s="1">
        <f>(Table2[[#This Row],[Close Price]]-Table2[[#This Row],[20D EMA]])/Table2[[#This Row],[20D EMA]]</f>
        <v>-2.9389756571301263E-2</v>
      </c>
      <c r="T238" s="1">
        <f>(Table2[[#This Row],[Close Price]]-Table2[[#This Row],[50D EMA]])/Table2[[#This Row],[50D EMA]]</f>
        <v>2.2224971915167192E-2</v>
      </c>
      <c r="U238" s="1">
        <f>(Table2[[#This Row],[Close Price]]-Table2[[#This Row],[200D EMA]])/Table2[[#This Row],[200D EMA]]</f>
        <v>0.23030075605320621</v>
      </c>
      <c r="V238">
        <v>0.82468347348497095</v>
      </c>
      <c r="W238">
        <v>583.45000000000005</v>
      </c>
      <c r="X238">
        <v>615.70000000000005</v>
      </c>
      <c r="Y238">
        <v>581</v>
      </c>
      <c r="Z238">
        <v>632.20000000000005</v>
      </c>
      <c r="AA238">
        <v>581</v>
      </c>
      <c r="AB238">
        <v>693</v>
      </c>
      <c r="AC238" s="1">
        <f>(Table2[[#This Row],[Close Price]]/Table2[[#This Row],[Day Low]])-1</f>
        <v>4.490530465335496E-2</v>
      </c>
      <c r="AD238" s="1">
        <f>(Table2[[#This Row],[Day High]]/Table2[[#This Row],[Close Price]])-1</f>
        <v>9.9237267284508768E-3</v>
      </c>
      <c r="AE238" s="1">
        <f>(Table2[[#This Row],[Close Price]]/Table2[[#This Row],[Current Week Low]])-1</f>
        <v>4.9311531841652378E-2</v>
      </c>
      <c r="AF238" s="1">
        <f>(Table2[[#This Row],[Current Week High]]/Table2[[#This Row],[Close Price]])-1</f>
        <v>3.6988435987862056E-2</v>
      </c>
      <c r="AG238" s="1">
        <f>(Table2[[#This Row],[Close Price]]/Table2[[#This Row],[Current Month Low]])-1</f>
        <v>4.9311531841652378E-2</v>
      </c>
      <c r="AH238" s="1">
        <f>(Table2[[#This Row],[Current Month High]]/Table2[[#This Row],[Close Price]])-1</f>
        <v>0.13671778889526776</v>
      </c>
      <c r="AI238">
        <v>13.671778889526699</v>
      </c>
      <c r="AJ238">
        <v>69.3472222222222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0.22</v>
      </c>
      <c r="AM238" t="s">
        <v>3160</v>
      </c>
      <c r="AN238">
        <v>-7.49</v>
      </c>
      <c r="AO238" t="s">
        <v>3161</v>
      </c>
      <c r="AQ238">
        <f>(Table2[[#This Row],[Sharpe Ratio]]-AVERAGE(Table2[Sharpe Ratio]))/_xlfn.STDEV.P(Table2[Sharpe Ratio])</f>
        <v>-0.68312646593607884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1.6926773145408611</v>
      </c>
      <c r="AS238">
        <f>_xlfn.RANK.AVG(Table2[[#This Row],[1Y Return vs Nifty Z-Score]],Table2[1Y Return vs Nifty Z-Score])</f>
        <v>189</v>
      </c>
      <c r="AT238">
        <f>_xlfn.RANK.AVG(Table2[[#This Row],[6M Return vs Nifty Z-Score]],Table2[6M Return vs Nifty Z-Score])</f>
        <v>95</v>
      </c>
      <c r="AU238">
        <f>_xlfn.RANK.AVG(Table2[[#This Row],[Sharpe Ratio Z-Score]],Table2[Sharpe Ratio Z-Score])</f>
        <v>539</v>
      </c>
      <c r="AV238">
        <f>(Table2[[#This Row],[Rank 1Y]]+Table2[[#This Row],[Rank 6M]]+Table2[[#This Row],[Rank Sharpe]])/3</f>
        <v>274.33333333333331</v>
      </c>
    </row>
    <row r="239" spans="1:48" x14ac:dyDescent="0.3">
      <c r="A239" t="s">
        <v>774</v>
      </c>
      <c r="B239" t="s">
        <v>775</v>
      </c>
      <c r="C239" t="s">
        <v>3125</v>
      </c>
      <c r="D239" t="s">
        <v>160</v>
      </c>
      <c r="E239">
        <v>20172.4118819133</v>
      </c>
      <c r="F239">
        <v>1302.25</v>
      </c>
      <c r="G239">
        <v>23.238768767332701</v>
      </c>
      <c r="H239">
        <f>(Table2[[#This Row],[1Y Return vs Nifty]]-AVERAGE(Table2[1Y Return vs Nifty]))/_xlfn.STDEV.P(Table2[1Y Return vs Nifty])</f>
        <v>0.1792268018513532</v>
      </c>
      <c r="I239">
        <v>34.642681035197</v>
      </c>
      <c r="J239">
        <f>(Table2[[#This Row],[1M Return vs Nifty]]-AVERAGE(Table2[1M Return vs Nifty]))/_xlfn.STDEV.P(Table2[1M Return vs Nifty])</f>
        <v>3.933707176729178</v>
      </c>
      <c r="K239">
        <v>25.066721961281502</v>
      </c>
      <c r="L239">
        <f>(Table2[[#This Row],[6M Return vs Nifty]]-AVERAGE(Table2[6M Return vs Nifty]))/_xlfn.STDEV.P(Table2[6M Return vs Nifty])</f>
        <v>0.7647431995548416</v>
      </c>
      <c r="M239">
        <v>5.8665882035638397</v>
      </c>
      <c r="N239">
        <f>(Table2[[#This Row],[1W Return vs Nifty]]-AVERAGE(Table2[1W Return vs Nifty]))/_xlfn.STDEV.P(Table2[1W Return vs Nifty])</f>
        <v>1.8994587229459885</v>
      </c>
      <c r="O239" t="e">
        <v>#N/A</v>
      </c>
      <c r="P239">
        <v>1100.8004005390301</v>
      </c>
      <c r="Q239">
        <v>1038.6296492705101</v>
      </c>
      <c r="R239">
        <v>73.219058879631206</v>
      </c>
      <c r="S239" s="1" t="e">
        <f>(Table2[[#This Row],[Close Price]]-Table2[[#This Row],[20D EMA]])/Table2[[#This Row],[20D EMA]]</f>
        <v>#N/A</v>
      </c>
      <c r="T239" s="1">
        <f>(Table2[[#This Row],[Close Price]]-Table2[[#This Row],[50D EMA]])/Table2[[#This Row],[50D EMA]]</f>
        <v>0.18300283989933677</v>
      </c>
      <c r="U239" s="1">
        <f>(Table2[[#This Row],[Close Price]]-Table2[[#This Row],[200D EMA]])/Table2[[#This Row],[200D EMA]]</f>
        <v>0.25381554523755973</v>
      </c>
      <c r="V239">
        <v>3.11560478405959</v>
      </c>
      <c r="W239" t="e">
        <v>#N/A</v>
      </c>
      <c r="X239" t="e">
        <v>#N/A</v>
      </c>
      <c r="Y239" t="e">
        <v>#N/A</v>
      </c>
      <c r="Z239" t="e">
        <v>#N/A</v>
      </c>
      <c r="AA239" t="e">
        <v>#N/A</v>
      </c>
      <c r="AB239" t="e">
        <v>#N/A</v>
      </c>
      <c r="AC239" s="1" t="e">
        <f>(Table2[[#This Row],[Close Price]]/Table2[[#This Row],[Day Low]])-1</f>
        <v>#N/A</v>
      </c>
      <c r="AD239" s="1" t="e">
        <f>(Table2[[#This Row],[Day High]]/Table2[[#This Row],[Close Price]])-1</f>
        <v>#N/A</v>
      </c>
      <c r="AE239" s="1" t="e">
        <f>(Table2[[#This Row],[Close Price]]/Table2[[#This Row],[Current Week Low]])-1</f>
        <v>#N/A</v>
      </c>
      <c r="AF239" s="1" t="e">
        <f>(Table2[[#This Row],[Current Week High]]/Table2[[#This Row],[Close Price]])-1</f>
        <v>#N/A</v>
      </c>
      <c r="AG239" s="1" t="e">
        <f>(Table2[[#This Row],[Close Price]]/Table2[[#This Row],[Current Month Low]])-1</f>
        <v>#N/A</v>
      </c>
      <c r="AH239" s="1" t="e">
        <f>(Table2[[#This Row],[Current Month High]]/Table2[[#This Row],[Close Price]])-1</f>
        <v>#N/A</v>
      </c>
      <c r="AI239">
        <v>1.74697638702245</v>
      </c>
      <c r="AJ239">
        <v>56.445218644882203</v>
      </c>
      <c r="AK239" t="e">
        <f>IF(AND(Table2[[#This Row],[20D EMA]]&gt;Table2[[#This Row],[50D EMA]],Table2[[#This Row],[50D EMA]]&gt;Table2[[#This Row],[200D EMA]]),"Uptrend","Downtrend/NoTrend")</f>
        <v>#N/A</v>
      </c>
      <c r="AL239" t="e">
        <v>#N/A</v>
      </c>
      <c r="AM239" t="e">
        <v>#N/A</v>
      </c>
      <c r="AN239" t="e">
        <v>#N/A</v>
      </c>
      <c r="AO239" t="e">
        <v>#N/A</v>
      </c>
      <c r="AP239">
        <v>2.3564747549793E-2</v>
      </c>
      <c r="AQ239">
        <f>(Table2[[#This Row],[Sharpe Ratio]]-AVERAGE(Table2[Sharpe Ratio]))/_xlfn.STDEV.P(Table2[Sharpe Ratio])</f>
        <v>-0.40421638063768045</v>
      </c>
      <c r="AR239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239">
        <f>_xlfn.RANK.AVG(Table2[[#This Row],[1Y Return vs Nifty Z-Score]],Table2[1Y Return vs Nifty Z-Score])</f>
        <v>248</v>
      </c>
      <c r="AT239">
        <f>_xlfn.RANK.AVG(Table2[[#This Row],[6M Return vs Nifty Z-Score]],Table2[6M Return vs Nifty Z-Score])</f>
        <v>129</v>
      </c>
      <c r="AU239">
        <f>_xlfn.RANK.AVG(Table2[[#This Row],[Sharpe Ratio Z-Score]],Table2[Sharpe Ratio Z-Score])</f>
        <v>446</v>
      </c>
      <c r="AV239">
        <f>(Table2[[#This Row],[Rank 1Y]]+Table2[[#This Row],[Rank 6M]]+Table2[[#This Row],[Rank Sharpe]])/3</f>
        <v>274.33333333333331</v>
      </c>
    </row>
    <row r="240" spans="1:48" x14ac:dyDescent="0.3">
      <c r="A240" t="s">
        <v>663</v>
      </c>
      <c r="B240" t="s">
        <v>664</v>
      </c>
      <c r="C240" t="s">
        <v>3122</v>
      </c>
      <c r="D240" t="s">
        <v>138</v>
      </c>
      <c r="E240">
        <v>26773.3114827424</v>
      </c>
      <c r="F240">
        <v>1095.55</v>
      </c>
      <c r="G240">
        <v>27.821020467640199</v>
      </c>
      <c r="H240">
        <f>(Table2[[#This Row],[1Y Return vs Nifty]]-AVERAGE(Table2[1Y Return vs Nifty]))/_xlfn.STDEV.P(Table2[1Y Return vs Nifty])</f>
        <v>0.27141664142320115</v>
      </c>
      <c r="I240">
        <v>-8.0850449909177993</v>
      </c>
      <c r="J240">
        <f>(Table2[[#This Row],[1M Return vs Nifty]]-AVERAGE(Table2[1M Return vs Nifty]))/_xlfn.STDEV.P(Table2[1M Return vs Nifty])</f>
        <v>-0.60077911695893993</v>
      </c>
      <c r="K240">
        <v>-4.5860742739944804</v>
      </c>
      <c r="L240">
        <f>(Table2[[#This Row],[6M Return vs Nifty]]-AVERAGE(Table2[6M Return vs Nifty]))/_xlfn.STDEV.P(Table2[6M Return vs Nifty])</f>
        <v>-0.27235963053653178</v>
      </c>
      <c r="M240">
        <v>-4.0068760682819597</v>
      </c>
      <c r="N240">
        <f>(Table2[[#This Row],[1W Return vs Nifty]]-AVERAGE(Table2[1W Return vs Nifty]))/_xlfn.STDEV.P(Table2[1W Return vs Nifty])</f>
        <v>-0.15942242288830494</v>
      </c>
      <c r="O240">
        <v>1178.04</v>
      </c>
      <c r="P240">
        <v>1227.79542803104</v>
      </c>
      <c r="Q240">
        <v>1141.2061368075399</v>
      </c>
      <c r="R240">
        <v>34.943579425084302</v>
      </c>
      <c r="S240" s="1">
        <f>(Table2[[#This Row],[Close Price]]-Table2[[#This Row],[20D EMA]])/Table2[[#This Row],[20D EMA]]</f>
        <v>-7.0023089199008529E-2</v>
      </c>
      <c r="T240" s="1">
        <f>(Table2[[#This Row],[Close Price]]-Table2[[#This Row],[50D EMA]])/Table2[[#This Row],[50D EMA]]</f>
        <v>-0.10770965994157194</v>
      </c>
      <c r="U240" s="1">
        <f>(Table2[[#This Row],[Close Price]]-Table2[[#This Row],[200D EMA]])/Table2[[#This Row],[200D EMA]]</f>
        <v>-4.0006914907818873E-2</v>
      </c>
      <c r="V240">
        <v>0.90339749883351494</v>
      </c>
      <c r="W240">
        <v>1049.05</v>
      </c>
      <c r="X240">
        <v>1100</v>
      </c>
      <c r="Y240">
        <v>1049.05</v>
      </c>
      <c r="Z240">
        <v>1146.05</v>
      </c>
      <c r="AA240">
        <v>1049.05</v>
      </c>
      <c r="AB240">
        <v>1284.7</v>
      </c>
      <c r="AC240" s="1">
        <f>(Table2[[#This Row],[Close Price]]/Table2[[#This Row],[Day Low]])-1</f>
        <v>4.4325818597778843E-2</v>
      </c>
      <c r="AD240" s="1">
        <f>(Table2[[#This Row],[Day High]]/Table2[[#This Row],[Close Price]])-1</f>
        <v>4.061886723563557E-3</v>
      </c>
      <c r="AE240" s="1">
        <f>(Table2[[#This Row],[Close Price]]/Table2[[#This Row],[Current Week Low]])-1</f>
        <v>4.4325818597778843E-2</v>
      </c>
      <c r="AF240" s="1">
        <f>(Table2[[#This Row],[Current Week High]]/Table2[[#This Row],[Close Price]])-1</f>
        <v>4.6095568435945422E-2</v>
      </c>
      <c r="AG240" s="1">
        <f>(Table2[[#This Row],[Close Price]]/Table2[[#This Row],[Current Month Low]])-1</f>
        <v>4.4325818597778843E-2</v>
      </c>
      <c r="AH240" s="1">
        <f>(Table2[[#This Row],[Current Month High]]/Table2[[#This Row],[Close Price]])-1</f>
        <v>0.17265300533978367</v>
      </c>
      <c r="AI240">
        <v>32.636575236182701</v>
      </c>
      <c r="AJ240">
        <v>55.463317723854097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0.02</v>
      </c>
      <c r="AM240" t="s">
        <v>3160</v>
      </c>
      <c r="AN240">
        <v>-8.08</v>
      </c>
      <c r="AO240" t="s">
        <v>3161</v>
      </c>
      <c r="AP240">
        <v>0.104341669241069</v>
      </c>
      <c r="AQ240">
        <f>(Table2[[#This Row],[Sharpe Ratio]]-AVERAGE(Table2[Sharpe Ratio]))/_xlfn.STDEV.P(Table2[Sharpe Ratio])</f>
        <v>0.55185149454113702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221</v>
      </c>
      <c r="AT240">
        <f>_xlfn.RANK.AVG(Table2[[#This Row],[6M Return vs Nifty Z-Score]],Table2[6M Return vs Nifty Z-Score])</f>
        <v>394</v>
      </c>
      <c r="AU240">
        <f>_xlfn.RANK.AVG(Table2[[#This Row],[Sharpe Ratio Z-Score]],Table2[Sharpe Ratio Z-Score])</f>
        <v>209</v>
      </c>
      <c r="AV240">
        <f>(Table2[[#This Row],[Rank 1Y]]+Table2[[#This Row],[Rank 6M]]+Table2[[#This Row],[Rank Sharpe]])/3</f>
        <v>274.66666666666669</v>
      </c>
    </row>
    <row r="241" spans="1:48" x14ac:dyDescent="0.3">
      <c r="A241" t="s">
        <v>802</v>
      </c>
      <c r="B241" t="s">
        <v>803</v>
      </c>
      <c r="C241" t="s">
        <v>3119</v>
      </c>
      <c r="D241" t="s">
        <v>464</v>
      </c>
      <c r="E241">
        <v>18789.235595129499</v>
      </c>
      <c r="F241">
        <v>295</v>
      </c>
      <c r="G241">
        <v>-4.6141492674408902</v>
      </c>
      <c r="H241">
        <f>(Table2[[#This Row],[1Y Return vs Nifty]]-AVERAGE(Table2[1Y Return vs Nifty]))/_xlfn.STDEV.P(Table2[1Y Return vs Nifty])</f>
        <v>-0.38114312393454275</v>
      </c>
      <c r="I241">
        <v>-12.0131908492721</v>
      </c>
      <c r="J241">
        <f>(Table2[[#This Row],[1M Return vs Nifty]]-AVERAGE(Table2[1M Return vs Nifty]))/_xlfn.STDEV.P(Table2[1M Return vs Nifty])</f>
        <v>-1.0176541817220099</v>
      </c>
      <c r="K241">
        <v>1.7855520740737401</v>
      </c>
      <c r="L241">
        <f>(Table2[[#This Row],[6M Return vs Nifty]]-AVERAGE(Table2[6M Return vs Nifty]))/_xlfn.STDEV.P(Table2[6M Return vs Nifty])</f>
        <v>-4.9512797966820427E-2</v>
      </c>
      <c r="M241">
        <v>-4.7251802131643297</v>
      </c>
      <c r="N241">
        <f>(Table2[[#This Row],[1W Return vs Nifty]]-AVERAGE(Table2[1W Return vs Nifty]))/_xlfn.STDEV.P(Table2[1W Return vs Nifty])</f>
        <v>-0.30920803208831288</v>
      </c>
      <c r="O241">
        <v>316.97000000000003</v>
      </c>
      <c r="P241">
        <v>328.37096280272198</v>
      </c>
      <c r="Q241">
        <v>291.46937908744297</v>
      </c>
      <c r="R241">
        <v>32.913852234210601</v>
      </c>
      <c r="S241" s="1">
        <f>(Table2[[#This Row],[Close Price]]-Table2[[#This Row],[20D EMA]])/Table2[[#This Row],[20D EMA]]</f>
        <v>-6.9312553238476904E-2</v>
      </c>
      <c r="T241" s="1">
        <f>(Table2[[#This Row],[Close Price]]-Table2[[#This Row],[50D EMA]])/Table2[[#This Row],[50D EMA]]</f>
        <v>-0.10162580307921597</v>
      </c>
      <c r="U241" s="1">
        <f>(Table2[[#This Row],[Close Price]]-Table2[[#This Row],[200D EMA]])/Table2[[#This Row],[200D EMA]]</f>
        <v>1.2113179516870669E-2</v>
      </c>
      <c r="V241">
        <v>0.59334480904905795</v>
      </c>
      <c r="W241">
        <v>287.55</v>
      </c>
      <c r="X241">
        <v>298.89999999999998</v>
      </c>
      <c r="Y241">
        <v>287.5</v>
      </c>
      <c r="Z241">
        <v>312</v>
      </c>
      <c r="AA241">
        <v>287.5</v>
      </c>
      <c r="AB241">
        <v>337.8</v>
      </c>
      <c r="AC241" s="1">
        <f>(Table2[[#This Row],[Close Price]]/Table2[[#This Row],[Day Low]])-1</f>
        <v>2.5908537645626728E-2</v>
      </c>
      <c r="AD241" s="1">
        <f>(Table2[[#This Row],[Day High]]/Table2[[#This Row],[Close Price]])-1</f>
        <v>1.322033898305075E-2</v>
      </c>
      <c r="AE241" s="1">
        <f>(Table2[[#This Row],[Close Price]]/Table2[[#This Row],[Current Week Low]])-1</f>
        <v>2.6086956521739202E-2</v>
      </c>
      <c r="AF241" s="1">
        <f>(Table2[[#This Row],[Current Week High]]/Table2[[#This Row],[Close Price]])-1</f>
        <v>5.7627118644067776E-2</v>
      </c>
      <c r="AG241" s="1">
        <f>(Table2[[#This Row],[Close Price]]/Table2[[#This Row],[Current Month Low]])-1</f>
        <v>2.6086956521739202E-2</v>
      </c>
      <c r="AH241" s="1">
        <f>(Table2[[#This Row],[Current Month High]]/Table2[[#This Row],[Close Price]])-1</f>
        <v>0.1450847457627118</v>
      </c>
      <c r="AI241">
        <v>30.118644067796598</v>
      </c>
      <c r="AJ241">
        <v>55.283589946045502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-0.08</v>
      </c>
      <c r="AM241" t="s">
        <v>3161</v>
      </c>
      <c r="AN241">
        <v>-3.18</v>
      </c>
      <c r="AO241" t="s">
        <v>3161</v>
      </c>
      <c r="AP241">
        <v>0.177843916674776</v>
      </c>
      <c r="AQ241">
        <f>(Table2[[#This Row],[Sharpe Ratio]]-AVERAGE(Table2[Sharpe Ratio]))/_xlfn.STDEV.P(Table2[Sharpe Ratio])</f>
        <v>1.4218170249607189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444</v>
      </c>
      <c r="AT241">
        <f>_xlfn.RANK.AVG(Table2[[#This Row],[6M Return vs Nifty Z-Score]],Table2[6M Return vs Nifty Z-Score])</f>
        <v>329</v>
      </c>
      <c r="AU241">
        <f>_xlfn.RANK.AVG(Table2[[#This Row],[Sharpe Ratio Z-Score]],Table2[Sharpe Ratio Z-Score])</f>
        <v>52</v>
      </c>
      <c r="AV241">
        <f>(Table2[[#This Row],[Rank 1Y]]+Table2[[#This Row],[Rank 6M]]+Table2[[#This Row],[Rank Sharpe]])/3</f>
        <v>275</v>
      </c>
    </row>
    <row r="242" spans="1:48" x14ac:dyDescent="0.3">
      <c r="A242" t="s">
        <v>1849</v>
      </c>
      <c r="B242" t="s">
        <v>1850</v>
      </c>
      <c r="C242" t="s">
        <v>3116</v>
      </c>
      <c r="D242" t="s">
        <v>120</v>
      </c>
      <c r="E242">
        <v>3974.4886231639598</v>
      </c>
      <c r="F242">
        <v>736.25</v>
      </c>
      <c r="G242">
        <v>32.194924745340103</v>
      </c>
      <c r="H242">
        <f>(Table2[[#This Row],[1Y Return vs Nifty]]-AVERAGE(Table2[1Y Return vs Nifty]))/_xlfn.STDEV.P(Table2[1Y Return vs Nifty])</f>
        <v>0.3594147611329313</v>
      </c>
      <c r="I242">
        <v>8.4636262261617397</v>
      </c>
      <c r="J242">
        <f>(Table2[[#This Row],[1M Return vs Nifty]]-AVERAGE(Table2[1M Return vs Nifty]))/_xlfn.STDEV.P(Table2[1M Return vs Nifty])</f>
        <v>1.1554510827651137</v>
      </c>
      <c r="K242">
        <v>-1.54458420421465</v>
      </c>
      <c r="L242">
        <f>(Table2[[#This Row],[6M Return vs Nifty]]-AVERAGE(Table2[6M Return vs Nifty]))/_xlfn.STDEV.P(Table2[6M Return vs Nifty])</f>
        <v>-0.16598389672593883</v>
      </c>
      <c r="M242">
        <v>3.6939541098300399</v>
      </c>
      <c r="N242">
        <f>(Table2[[#This Row],[1W Return vs Nifty]]-AVERAGE(Table2[1W Return vs Nifty]))/_xlfn.STDEV.P(Table2[1W Return vs Nifty])</f>
        <v>1.4464064558566527</v>
      </c>
      <c r="O242">
        <v>712.92</v>
      </c>
      <c r="P242">
        <v>696.90531953776394</v>
      </c>
      <c r="Q242">
        <v>655.044856225226</v>
      </c>
      <c r="R242">
        <v>56.756564384236903</v>
      </c>
      <c r="S242" s="1">
        <f>(Table2[[#This Row],[Close Price]]-Table2[[#This Row],[20D EMA]])/Table2[[#This Row],[20D EMA]]</f>
        <v>3.2724569376648208E-2</v>
      </c>
      <c r="T242" s="1">
        <f>(Table2[[#This Row],[Close Price]]-Table2[[#This Row],[50D EMA]])/Table2[[#This Row],[50D EMA]]</f>
        <v>5.6456278003921945E-2</v>
      </c>
      <c r="U242" s="1">
        <f>(Table2[[#This Row],[Close Price]]-Table2[[#This Row],[200D EMA]])/Table2[[#This Row],[200D EMA]]</f>
        <v>0.12396882900925033</v>
      </c>
      <c r="V242">
        <v>2.4934291802592701</v>
      </c>
      <c r="W242">
        <v>729.05</v>
      </c>
      <c r="X242">
        <v>748.25</v>
      </c>
      <c r="Y242">
        <v>729.05</v>
      </c>
      <c r="Z242">
        <v>789.75</v>
      </c>
      <c r="AA242">
        <v>668.2</v>
      </c>
      <c r="AB242">
        <v>799.5</v>
      </c>
      <c r="AC242" s="1">
        <f>(Table2[[#This Row],[Close Price]]/Table2[[#This Row],[Day Low]])-1</f>
        <v>9.8758658528221854E-3</v>
      </c>
      <c r="AD242" s="1">
        <f>(Table2[[#This Row],[Day High]]/Table2[[#This Row],[Close Price]])-1</f>
        <v>1.6298811544991576E-2</v>
      </c>
      <c r="AE242" s="1">
        <f>(Table2[[#This Row],[Close Price]]/Table2[[#This Row],[Current Week Low]])-1</f>
        <v>9.8758658528221854E-3</v>
      </c>
      <c r="AF242" s="1">
        <f>(Table2[[#This Row],[Current Week High]]/Table2[[#This Row],[Close Price]])-1</f>
        <v>7.2665534804753795E-2</v>
      </c>
      <c r="AG242" s="1">
        <f>(Table2[[#This Row],[Close Price]]/Table2[[#This Row],[Current Month Low]])-1</f>
        <v>0.10184076623765326</v>
      </c>
      <c r="AH242" s="1">
        <f>(Table2[[#This Row],[Current Month High]]/Table2[[#This Row],[Close Price]])-1</f>
        <v>8.5908319185059367E-2</v>
      </c>
      <c r="AI242">
        <v>19.524617996604398</v>
      </c>
      <c r="AJ242">
        <v>56.150583244962803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0.16</v>
      </c>
      <c r="AM242" t="s">
        <v>3160</v>
      </c>
      <c r="AN242">
        <v>12.1</v>
      </c>
      <c r="AO242" t="s">
        <v>3160</v>
      </c>
      <c r="AP242">
        <v>8.4968368984685003E-2</v>
      </c>
      <c r="AQ242">
        <f>(Table2[[#This Row],[Sharpe Ratio]]-AVERAGE(Table2[Sharpe Ratio]))/_xlfn.STDEV.P(Table2[Sharpe Ratio])</f>
        <v>0.32255097623080997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3.1178393792595687</v>
      </c>
      <c r="AS242">
        <f>_xlfn.RANK.AVG(Table2[[#This Row],[1Y Return vs Nifty Z-Score]],Table2[1Y Return vs Nifty Z-Score])</f>
        <v>198</v>
      </c>
      <c r="AT242">
        <f>_xlfn.RANK.AVG(Table2[[#This Row],[6M Return vs Nifty Z-Score]],Table2[6M Return vs Nifty Z-Score])</f>
        <v>364</v>
      </c>
      <c r="AU242">
        <f>_xlfn.RANK.AVG(Table2[[#This Row],[Sharpe Ratio Z-Score]],Table2[Sharpe Ratio Z-Score])</f>
        <v>264</v>
      </c>
      <c r="AV242">
        <f>(Table2[[#This Row],[Rank 1Y]]+Table2[[#This Row],[Rank 6M]]+Table2[[#This Row],[Rank Sharpe]])/3</f>
        <v>275.33333333333331</v>
      </c>
    </row>
    <row r="243" spans="1:48" x14ac:dyDescent="0.3">
      <c r="A243" t="s">
        <v>1052</v>
      </c>
      <c r="B243" t="s">
        <v>1053</v>
      </c>
      <c r="C243" t="s">
        <v>3119</v>
      </c>
      <c r="D243" t="s">
        <v>120</v>
      </c>
      <c r="E243">
        <v>12412.753656819999</v>
      </c>
      <c r="F243">
        <v>185.45</v>
      </c>
      <c r="G243">
        <v>17.935023126998001</v>
      </c>
      <c r="H243">
        <f>(Table2[[#This Row],[1Y Return vs Nifty]]-AVERAGE(Table2[1Y Return vs Nifty]))/_xlfn.STDEV.P(Table2[1Y Return vs Nifty])</f>
        <v>7.2521301653812265E-2</v>
      </c>
      <c r="I243">
        <v>3.8767754918520398</v>
      </c>
      <c r="J243">
        <f>(Table2[[#This Row],[1M Return vs Nifty]]-AVERAGE(Table2[1M Return vs Nifty]))/_xlfn.STDEV.P(Table2[1M Return vs Nifty])</f>
        <v>0.66867086485207883</v>
      </c>
      <c r="K243">
        <v>-4.5902656183687798</v>
      </c>
      <c r="L243">
        <f>(Table2[[#This Row],[6M Return vs Nifty]]-AVERAGE(Table2[6M Return vs Nifty]))/_xlfn.STDEV.P(Table2[6M Return vs Nifty])</f>
        <v>-0.2725062222804599</v>
      </c>
      <c r="M243">
        <v>-6.2490993576979497</v>
      </c>
      <c r="N243">
        <f>(Table2[[#This Row],[1W Return vs Nifty]]-AVERAGE(Table2[1W Return vs Nifty]))/_xlfn.STDEV.P(Table2[1W Return vs Nifty])</f>
        <v>-0.62698589688526951</v>
      </c>
      <c r="O243">
        <v>192.66</v>
      </c>
      <c r="P243">
        <v>194.01791133062</v>
      </c>
      <c r="Q243">
        <v>182.41897493559901</v>
      </c>
      <c r="R243">
        <v>35.5095998509452</v>
      </c>
      <c r="S243" s="1">
        <f>(Table2[[#This Row],[Close Price]]-Table2[[#This Row],[20D EMA]])/Table2[[#This Row],[20D EMA]]</f>
        <v>-3.7423440257448398E-2</v>
      </c>
      <c r="T243" s="1">
        <f>(Table2[[#This Row],[Close Price]]-Table2[[#This Row],[50D EMA]])/Table2[[#This Row],[50D EMA]]</f>
        <v>-4.416041422082774E-2</v>
      </c>
      <c r="U243" s="1">
        <f>(Table2[[#This Row],[Close Price]]-Table2[[#This Row],[200D EMA]])/Table2[[#This Row],[200D EMA]]</f>
        <v>1.6615733453556835E-2</v>
      </c>
      <c r="V243">
        <v>0.53852433051224202</v>
      </c>
      <c r="W243">
        <v>184</v>
      </c>
      <c r="X243">
        <v>189</v>
      </c>
      <c r="Y243">
        <v>183.65</v>
      </c>
      <c r="Z243">
        <v>201.64</v>
      </c>
      <c r="AA243">
        <v>183.65</v>
      </c>
      <c r="AB243">
        <v>207.2</v>
      </c>
      <c r="AC243" s="1">
        <f>(Table2[[#This Row],[Close Price]]/Table2[[#This Row],[Day Low]])-1</f>
        <v>7.8804347826086918E-3</v>
      </c>
      <c r="AD243" s="1">
        <f>(Table2[[#This Row],[Day High]]/Table2[[#This Row],[Close Price]])-1</f>
        <v>1.9142626044756028E-2</v>
      </c>
      <c r="AE243" s="1">
        <f>(Table2[[#This Row],[Close Price]]/Table2[[#This Row],[Current Week Low]])-1</f>
        <v>9.8012523822488262E-3</v>
      </c>
      <c r="AF243" s="1">
        <f>(Table2[[#This Row],[Current Week High]]/Table2[[#This Row],[Close Price]])-1</f>
        <v>8.7301159342140666E-2</v>
      </c>
      <c r="AG243" s="1">
        <f>(Table2[[#This Row],[Close Price]]/Table2[[#This Row],[Current Month Low]])-1</f>
        <v>9.8012523822488262E-3</v>
      </c>
      <c r="AH243" s="1">
        <f>(Table2[[#This Row],[Current Month High]]/Table2[[#This Row],[Close Price]])-1</f>
        <v>0.11728228633054738</v>
      </c>
      <c r="AI243">
        <v>31.997843084389299</v>
      </c>
      <c r="AJ243">
        <v>44.050023302780701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0.06</v>
      </c>
      <c r="AM243" t="s">
        <v>3160</v>
      </c>
      <c r="AN243">
        <v>6.92</v>
      </c>
      <c r="AO243" t="s">
        <v>3160</v>
      </c>
      <c r="AP243">
        <v>0.12718327529280701</v>
      </c>
      <c r="AQ243">
        <f>(Table2[[#This Row],[Sharpe Ratio]]-AVERAGE(Table2[Sharpe Ratio]))/_xlfn.STDEV.P(Table2[Sharpe Ratio])</f>
        <v>0.82220254662777936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283</v>
      </c>
      <c r="AT243">
        <f>_xlfn.RANK.AVG(Table2[[#This Row],[6M Return vs Nifty Z-Score]],Table2[6M Return vs Nifty Z-Score])</f>
        <v>395</v>
      </c>
      <c r="AU243">
        <f>_xlfn.RANK.AVG(Table2[[#This Row],[Sharpe Ratio Z-Score]],Table2[Sharpe Ratio Z-Score])</f>
        <v>148</v>
      </c>
      <c r="AV243">
        <f>(Table2[[#This Row],[Rank 1Y]]+Table2[[#This Row],[Rank 6M]]+Table2[[#This Row],[Rank Sharpe]])/3</f>
        <v>275.33333333333331</v>
      </c>
    </row>
    <row r="244" spans="1:48" x14ac:dyDescent="0.3">
      <c r="A244" t="s">
        <v>230</v>
      </c>
      <c r="B244" t="s">
        <v>231</v>
      </c>
      <c r="C244" t="s">
        <v>3111</v>
      </c>
      <c r="D244" t="s">
        <v>232</v>
      </c>
      <c r="E244">
        <v>104965.37481409201</v>
      </c>
      <c r="F244">
        <v>1442.35</v>
      </c>
      <c r="G244">
        <v>16.847906172515099</v>
      </c>
      <c r="H244">
        <f>(Table2[[#This Row],[1Y Return vs Nifty]]-AVERAGE(Table2[1Y Return vs Nifty]))/_xlfn.STDEV.P(Table2[1Y Return vs Nifty])</f>
        <v>5.0649710090457253E-2</v>
      </c>
      <c r="I244">
        <v>6.8456352538449394E-2</v>
      </c>
      <c r="J244">
        <f>(Table2[[#This Row],[1M Return vs Nifty]]-AVERAGE(Table2[1M Return vs Nifty]))/_xlfn.STDEV.P(Table2[1M Return vs Nifty])</f>
        <v>0.26451242850905665</v>
      </c>
      <c r="K244">
        <v>16.913605270465801</v>
      </c>
      <c r="L244">
        <f>(Table2[[#This Row],[6M Return vs Nifty]]-AVERAGE(Table2[6M Return vs Nifty]))/_xlfn.STDEV.P(Table2[6M Return vs Nifty])</f>
        <v>0.47958896563301412</v>
      </c>
      <c r="M244">
        <v>3.00852731745782</v>
      </c>
      <c r="N244">
        <f>(Table2[[#This Row],[1W Return vs Nifty]]-AVERAGE(Table2[1W Return vs Nifty]))/_xlfn.STDEV.P(Table2[1W Return vs Nifty])</f>
        <v>1.3034766532250763</v>
      </c>
      <c r="O244">
        <v>1463.82</v>
      </c>
      <c r="P244">
        <v>1475.36365493874</v>
      </c>
      <c r="Q244">
        <v>1332.2093802361701</v>
      </c>
      <c r="R244">
        <v>44.0590220559911</v>
      </c>
      <c r="S244" s="1">
        <f>(Table2[[#This Row],[Close Price]]-Table2[[#This Row],[20D EMA]])/Table2[[#This Row],[20D EMA]]</f>
        <v>-1.4667103878892232E-2</v>
      </c>
      <c r="T244" s="1">
        <f>(Table2[[#This Row],[Close Price]]-Table2[[#This Row],[50D EMA]])/Table2[[#This Row],[50D EMA]]</f>
        <v>-2.237662208109013E-2</v>
      </c>
      <c r="U244" s="1">
        <f>(Table2[[#This Row],[Close Price]]-Table2[[#This Row],[200D EMA]])/Table2[[#This Row],[200D EMA]]</f>
        <v>8.2675157072009522E-2</v>
      </c>
      <c r="V244">
        <v>0.663724352503957</v>
      </c>
      <c r="W244">
        <v>1425.2</v>
      </c>
      <c r="X244">
        <v>1454.55</v>
      </c>
      <c r="Y244">
        <v>1423.45</v>
      </c>
      <c r="Z244">
        <v>1495.4</v>
      </c>
      <c r="AA244">
        <v>1418.4</v>
      </c>
      <c r="AB244">
        <v>1495.4</v>
      </c>
      <c r="AC244" s="1">
        <f>(Table2[[#This Row],[Close Price]]/Table2[[#This Row],[Day Low]])-1</f>
        <v>1.2033398821218011E-2</v>
      </c>
      <c r="AD244" s="1">
        <f>(Table2[[#This Row],[Day High]]/Table2[[#This Row],[Close Price]])-1</f>
        <v>8.4584185530558464E-3</v>
      </c>
      <c r="AE244" s="1">
        <f>(Table2[[#This Row],[Close Price]]/Table2[[#This Row],[Current Week Low]])-1</f>
        <v>1.3277600196704986E-2</v>
      </c>
      <c r="AF244" s="1">
        <f>(Table2[[#This Row],[Current Week High]]/Table2[[#This Row],[Close Price]])-1</f>
        <v>3.6780254445869742E-2</v>
      </c>
      <c r="AG244" s="1">
        <f>(Table2[[#This Row],[Close Price]]/Table2[[#This Row],[Current Month Low]])-1</f>
        <v>1.6885222786237941E-2</v>
      </c>
      <c r="AH244" s="1">
        <f>(Table2[[#This Row],[Current Month High]]/Table2[[#This Row],[Close Price]])-1</f>
        <v>3.6780254445869742E-2</v>
      </c>
      <c r="AI244">
        <v>14.2233161160606</v>
      </c>
      <c r="AJ244">
        <v>40.443037974683499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0.08</v>
      </c>
      <c r="AM244" t="s">
        <v>3160</v>
      </c>
      <c r="AN244">
        <v>-0.41</v>
      </c>
      <c r="AO244" t="s">
        <v>3161</v>
      </c>
      <c r="AP244">
        <v>5.4587777597113002E-2</v>
      </c>
      <c r="AQ244">
        <f>(Table2[[#This Row],[Sharpe Ratio]]-AVERAGE(Table2[Sharpe Ratio]))/_xlfn.STDEV.P(Table2[Sharpe Ratio])</f>
        <v>-3.703078111324138E-2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291</v>
      </c>
      <c r="AT244">
        <f>_xlfn.RANK.AVG(Table2[[#This Row],[6M Return vs Nifty Z-Score]],Table2[6M Return vs Nifty Z-Score])</f>
        <v>180</v>
      </c>
      <c r="AU244">
        <f>_xlfn.RANK.AVG(Table2[[#This Row],[Sharpe Ratio Z-Score]],Table2[Sharpe Ratio Z-Score])</f>
        <v>360</v>
      </c>
      <c r="AV244">
        <f>(Table2[[#This Row],[Rank 1Y]]+Table2[[#This Row],[Rank 6M]]+Table2[[#This Row],[Rank Sharpe]])/3</f>
        <v>277</v>
      </c>
    </row>
    <row r="245" spans="1:48" x14ac:dyDescent="0.3">
      <c r="A245" t="s">
        <v>1859</v>
      </c>
      <c r="B245" t="s">
        <v>1860</v>
      </c>
      <c r="C245" t="s">
        <v>3119</v>
      </c>
      <c r="D245" t="s">
        <v>88</v>
      </c>
      <c r="E245">
        <v>3953.3030713578501</v>
      </c>
      <c r="F245">
        <v>980.6</v>
      </c>
      <c r="G245">
        <v>14.3830518710247</v>
      </c>
      <c r="H245">
        <f>(Table2[[#This Row],[1Y Return vs Nifty]]-AVERAGE(Table2[1Y Return vs Nifty]))/_xlfn.STDEV.P(Table2[1Y Return vs Nifty])</f>
        <v>1.0595658809782285E-3</v>
      </c>
      <c r="I245">
        <v>-1.76618431932834</v>
      </c>
      <c r="J245">
        <f>(Table2[[#This Row],[1M Return vs Nifty]]-AVERAGE(Table2[1M Return vs Nifty]))/_xlfn.STDEV.P(Table2[1M Return vs Nifty])</f>
        <v>6.9810913728276497E-2</v>
      </c>
      <c r="K245">
        <v>30.0498420277167</v>
      </c>
      <c r="L245">
        <f>(Table2[[#This Row],[6M Return vs Nifty]]-AVERAGE(Table2[6M Return vs Nifty]))/_xlfn.STDEV.P(Table2[6M Return vs Nifty])</f>
        <v>0.93902719903267229</v>
      </c>
      <c r="M245">
        <v>-5.5317433383028902</v>
      </c>
      <c r="N245">
        <f>(Table2[[#This Row],[1W Return vs Nifty]]-AVERAGE(Table2[1W Return vs Nifty]))/_xlfn.STDEV.P(Table2[1W Return vs Nifty])</f>
        <v>-0.47739799718579362</v>
      </c>
      <c r="O245">
        <v>1016.42</v>
      </c>
      <c r="P245">
        <v>1065.9965913804599</v>
      </c>
      <c r="Q245">
        <v>1013.09174714762</v>
      </c>
      <c r="R245">
        <v>43.452527608647202</v>
      </c>
      <c r="S245" s="1">
        <f>(Table2[[#This Row],[Close Price]]-Table2[[#This Row],[20D EMA]])/Table2[[#This Row],[20D EMA]]</f>
        <v>-3.5241337242478445E-2</v>
      </c>
      <c r="T245" s="1">
        <f>(Table2[[#This Row],[Close Price]]-Table2[[#This Row],[50D EMA]])/Table2[[#This Row],[50D EMA]]</f>
        <v>-8.0109628934058555E-2</v>
      </c>
      <c r="U245" s="1">
        <f>(Table2[[#This Row],[Close Price]]-Table2[[#This Row],[200D EMA]])/Table2[[#This Row],[200D EMA]]</f>
        <v>-3.2071870330699234E-2</v>
      </c>
      <c r="V245">
        <v>1.3973063458264601</v>
      </c>
      <c r="W245">
        <v>925.05</v>
      </c>
      <c r="X245">
        <v>980.6</v>
      </c>
      <c r="Y245">
        <v>925.05</v>
      </c>
      <c r="Z245">
        <v>1037.25</v>
      </c>
      <c r="AA245">
        <v>925.05</v>
      </c>
      <c r="AB245">
        <v>1091</v>
      </c>
      <c r="AC245" s="1">
        <f>(Table2[[#This Row],[Close Price]]/Table2[[#This Row],[Day Low]])-1</f>
        <v>6.0050808064429084E-2</v>
      </c>
      <c r="AD245" s="1">
        <f>(Table2[[#This Row],[Day High]]/Table2[[#This Row],[Close Price]])-1</f>
        <v>0</v>
      </c>
      <c r="AE245" s="1">
        <f>(Table2[[#This Row],[Close Price]]/Table2[[#This Row],[Current Week Low]])-1</f>
        <v>6.0050808064429084E-2</v>
      </c>
      <c r="AF245" s="1">
        <f>(Table2[[#This Row],[Current Week High]]/Table2[[#This Row],[Close Price]])-1</f>
        <v>5.7770752600448727E-2</v>
      </c>
      <c r="AG245" s="1">
        <f>(Table2[[#This Row],[Close Price]]/Table2[[#This Row],[Current Month Low]])-1</f>
        <v>6.0050808064429084E-2</v>
      </c>
      <c r="AH245" s="1">
        <f>(Table2[[#This Row],[Current Month High]]/Table2[[#This Row],[Close Price]])-1</f>
        <v>0.11258413216398111</v>
      </c>
      <c r="AI245">
        <v>62.4209667550479</v>
      </c>
      <c r="AJ245">
        <v>60.754098360655703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0</v>
      </c>
      <c r="AM245">
        <v>0</v>
      </c>
      <c r="AN245">
        <v>2.15</v>
      </c>
      <c r="AO245" t="s">
        <v>3160</v>
      </c>
      <c r="AP245">
        <v>3.0056635133942002E-2</v>
      </c>
      <c r="AQ245">
        <f>(Table2[[#This Row],[Sharpe Ratio]]-AVERAGE(Table2[Sharpe Ratio]))/_xlfn.STDEV.P(Table2[Sharpe Ratio])</f>
        <v>-0.32737902364853172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301</v>
      </c>
      <c r="AT245">
        <f>_xlfn.RANK.AVG(Table2[[#This Row],[6M Return vs Nifty Z-Score]],Table2[6M Return vs Nifty Z-Score])</f>
        <v>102</v>
      </c>
      <c r="AU245">
        <f>_xlfn.RANK.AVG(Table2[[#This Row],[Sharpe Ratio Z-Score]],Table2[Sharpe Ratio Z-Score])</f>
        <v>429</v>
      </c>
      <c r="AV245">
        <f>(Table2[[#This Row],[Rank 1Y]]+Table2[[#This Row],[Rank 6M]]+Table2[[#This Row],[Rank Sharpe]])/3</f>
        <v>277.33333333333331</v>
      </c>
    </row>
    <row r="246" spans="1:48" x14ac:dyDescent="0.3">
      <c r="A246" t="s">
        <v>1309</v>
      </c>
      <c r="B246" t="s">
        <v>1310</v>
      </c>
      <c r="C246" t="s">
        <v>3119</v>
      </c>
      <c r="D246" t="s">
        <v>1311</v>
      </c>
      <c r="E246">
        <v>8499.3053470499999</v>
      </c>
      <c r="F246">
        <v>266.7</v>
      </c>
      <c r="G246">
        <v>17.334877048591</v>
      </c>
      <c r="H246">
        <f>(Table2[[#This Row],[1Y Return vs Nifty]]-AVERAGE(Table2[1Y Return vs Nifty]))/_xlfn.STDEV.P(Table2[1Y Return vs Nifty])</f>
        <v>6.0447025881422409E-2</v>
      </c>
      <c r="I246">
        <v>6.5175224188518603</v>
      </c>
      <c r="J246">
        <f>(Table2[[#This Row],[1M Return vs Nifty]]-AVERAGE(Table2[1M Return vs Nifty]))/_xlfn.STDEV.P(Table2[1M Return vs Nifty])</f>
        <v>0.94892052612029243</v>
      </c>
      <c r="K246">
        <v>36.019211274230102</v>
      </c>
      <c r="L246">
        <f>(Table2[[#This Row],[6M Return vs Nifty]]-AVERAGE(Table2[6M Return vs Nifty]))/_xlfn.STDEV.P(Table2[6M Return vs Nifty])</f>
        <v>1.147805139915516</v>
      </c>
      <c r="M246">
        <v>0.447133751685307</v>
      </c>
      <c r="N246">
        <f>(Table2[[#This Row],[1W Return vs Nifty]]-AVERAGE(Table2[1W Return vs Nifty]))/_xlfn.STDEV.P(Table2[1W Return vs Nifty])</f>
        <v>0.76935764753140179</v>
      </c>
      <c r="O246">
        <v>263.89999999999998</v>
      </c>
      <c r="P246">
        <v>258.10490809537799</v>
      </c>
      <c r="Q246">
        <v>227.646145286012</v>
      </c>
      <c r="R246">
        <v>53.223117593058099</v>
      </c>
      <c r="S246" s="1">
        <f>(Table2[[#This Row],[Close Price]]-Table2[[#This Row],[20D EMA]])/Table2[[#This Row],[20D EMA]]</f>
        <v>1.0610079575596862E-2</v>
      </c>
      <c r="T246" s="1">
        <f>(Table2[[#This Row],[Close Price]]-Table2[[#This Row],[50D EMA]])/Table2[[#This Row],[50D EMA]]</f>
        <v>3.3300768931700572E-2</v>
      </c>
      <c r="U246" s="1">
        <f>(Table2[[#This Row],[Close Price]]-Table2[[#This Row],[200D EMA]])/Table2[[#This Row],[200D EMA]]</f>
        <v>0.17155508899534044</v>
      </c>
      <c r="V246">
        <v>0.50462923107652702</v>
      </c>
      <c r="W246">
        <v>262.75</v>
      </c>
      <c r="X246">
        <v>271.5</v>
      </c>
      <c r="Y246">
        <v>251.4</v>
      </c>
      <c r="Z246">
        <v>275.05</v>
      </c>
      <c r="AA246">
        <v>251.4</v>
      </c>
      <c r="AB246">
        <v>280.10000000000002</v>
      </c>
      <c r="AC246" s="1">
        <f>(Table2[[#This Row],[Close Price]]/Table2[[#This Row],[Day Low]])-1</f>
        <v>1.5033301617507044E-2</v>
      </c>
      <c r="AD246" s="1">
        <f>(Table2[[#This Row],[Day High]]/Table2[[#This Row],[Close Price]])-1</f>
        <v>1.7997750281214975E-2</v>
      </c>
      <c r="AE246" s="1">
        <f>(Table2[[#This Row],[Close Price]]/Table2[[#This Row],[Current Week Low]])-1</f>
        <v>6.0859188544152731E-2</v>
      </c>
      <c r="AF246" s="1">
        <f>(Table2[[#This Row],[Current Week High]]/Table2[[#This Row],[Close Price]])-1</f>
        <v>3.130858642669665E-2</v>
      </c>
      <c r="AG246" s="1">
        <f>(Table2[[#This Row],[Close Price]]/Table2[[#This Row],[Current Month Low]])-1</f>
        <v>6.0859188544152731E-2</v>
      </c>
      <c r="AH246" s="1">
        <f>(Table2[[#This Row],[Current Month High]]/Table2[[#This Row],[Close Price]])-1</f>
        <v>5.024371953505824E-2</v>
      </c>
      <c r="AI246">
        <v>5.0243719535058204</v>
      </c>
      <c r="AJ246">
        <v>57.252358490566003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0.13</v>
      </c>
      <c r="AM246" t="s">
        <v>3160</v>
      </c>
      <c r="AN246">
        <v>1.85</v>
      </c>
      <c r="AO246" t="s">
        <v>3160</v>
      </c>
      <c r="AP246">
        <v>1.6240738810240001E-2</v>
      </c>
      <c r="AQ246">
        <f>(Table2[[#This Row],[Sharpe Ratio]]-AVERAGE(Table2[Sharpe Ratio]))/_xlfn.STDEV.P(Table2[Sharpe Ratio])</f>
        <v>-0.49090264358017849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2.4356276958684542</v>
      </c>
      <c r="AS246">
        <f>_xlfn.RANK.AVG(Table2[[#This Row],[1Y Return vs Nifty Z-Score]],Table2[1Y Return vs Nifty Z-Score])</f>
        <v>288</v>
      </c>
      <c r="AT246">
        <f>_xlfn.RANK.AVG(Table2[[#This Row],[6M Return vs Nifty Z-Score]],Table2[6M Return vs Nifty Z-Score])</f>
        <v>79</v>
      </c>
      <c r="AU246">
        <f>_xlfn.RANK.AVG(Table2[[#This Row],[Sharpe Ratio Z-Score]],Table2[Sharpe Ratio Z-Score])</f>
        <v>470</v>
      </c>
      <c r="AV246">
        <f>(Table2[[#This Row],[Rank 1Y]]+Table2[[#This Row],[Rank 6M]]+Table2[[#This Row],[Rank Sharpe]])/3</f>
        <v>279</v>
      </c>
    </row>
    <row r="247" spans="1:48" x14ac:dyDescent="0.3">
      <c r="A247" t="s">
        <v>78</v>
      </c>
      <c r="B247" t="s">
        <v>79</v>
      </c>
      <c r="C247" t="s">
        <v>3114</v>
      </c>
      <c r="D247" t="s">
        <v>80</v>
      </c>
      <c r="E247">
        <v>290426.58165130002</v>
      </c>
      <c r="F247">
        <v>312.10000000000002</v>
      </c>
      <c r="G247">
        <v>27.482085222111699</v>
      </c>
      <c r="H247">
        <f>(Table2[[#This Row],[1Y Return vs Nifty]]-AVERAGE(Table2[1Y Return vs Nifty]))/_xlfn.STDEV.P(Table2[1Y Return vs Nifty])</f>
        <v>0.26459763889908827</v>
      </c>
      <c r="I247">
        <v>0.45373975300908997</v>
      </c>
      <c r="J247">
        <f>(Table2[[#This Row],[1M Return vs Nifty]]-AVERAGE(Table2[1M Return vs Nifty]))/_xlfn.STDEV.P(Table2[1M Return vs Nifty])</f>
        <v>0.3054006868158966</v>
      </c>
      <c r="K247">
        <v>-6.7914211573247201</v>
      </c>
      <c r="L247">
        <f>(Table2[[#This Row],[6M Return vs Nifty]]-AVERAGE(Table2[6M Return vs Nifty]))/_xlfn.STDEV.P(Table2[6M Return vs Nifty])</f>
        <v>-0.34949136124711089</v>
      </c>
      <c r="M247">
        <v>2.6747876409367599</v>
      </c>
      <c r="N247">
        <f>(Table2[[#This Row],[1W Return vs Nifty]]-AVERAGE(Table2[1W Return vs Nifty]))/_xlfn.STDEV.P(Table2[1W Return vs Nifty])</f>
        <v>1.2338830122610431</v>
      </c>
      <c r="O247">
        <v>321.29000000000002</v>
      </c>
      <c r="P247">
        <v>327.28548747231201</v>
      </c>
      <c r="Q247">
        <v>307.30556942271198</v>
      </c>
      <c r="R247">
        <v>38.525010348201</v>
      </c>
      <c r="S247" s="1">
        <f>(Table2[[#This Row],[Close Price]]-Table2[[#This Row],[20D EMA]])/Table2[[#This Row],[20D EMA]]</f>
        <v>-2.86034423729341E-2</v>
      </c>
      <c r="T247" s="1">
        <f>(Table2[[#This Row],[Close Price]]-Table2[[#This Row],[50D EMA]])/Table2[[#This Row],[50D EMA]]</f>
        <v>-4.6398291563712141E-2</v>
      </c>
      <c r="U247" s="1">
        <f>(Table2[[#This Row],[Close Price]]-Table2[[#This Row],[200D EMA]])/Table2[[#This Row],[200D EMA]]</f>
        <v>1.5601508902993864E-2</v>
      </c>
      <c r="V247">
        <v>0.84849456054009198</v>
      </c>
      <c r="W247">
        <v>310.60000000000002</v>
      </c>
      <c r="X247">
        <v>318.8</v>
      </c>
      <c r="Y247">
        <v>310.60000000000002</v>
      </c>
      <c r="Z247">
        <v>332.5</v>
      </c>
      <c r="AA247">
        <v>308.7</v>
      </c>
      <c r="AB247">
        <v>332.5</v>
      </c>
      <c r="AC247" s="1">
        <f>(Table2[[#This Row],[Close Price]]/Table2[[#This Row],[Day Low]])-1</f>
        <v>4.8293625241468963E-3</v>
      </c>
      <c r="AD247" s="1">
        <f>(Table2[[#This Row],[Day High]]/Table2[[#This Row],[Close Price]])-1</f>
        <v>2.1467478372316551E-2</v>
      </c>
      <c r="AE247" s="1">
        <f>(Table2[[#This Row],[Close Price]]/Table2[[#This Row],[Current Week Low]])-1</f>
        <v>4.8293625241468963E-3</v>
      </c>
      <c r="AF247" s="1">
        <f>(Table2[[#This Row],[Current Week High]]/Table2[[#This Row],[Close Price]])-1</f>
        <v>6.5363665491829481E-2</v>
      </c>
      <c r="AG247" s="1">
        <f>(Table2[[#This Row],[Close Price]]/Table2[[#This Row],[Current Month Low]])-1</f>
        <v>1.1013929381276322E-2</v>
      </c>
      <c r="AH247" s="1">
        <f>(Table2[[#This Row],[Current Month High]]/Table2[[#This Row],[Close Price]])-1</f>
        <v>6.5363665491829481E-2</v>
      </c>
      <c r="AI247">
        <v>17.350208266581198</v>
      </c>
      <c r="AJ247">
        <v>51.725814292659201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0.09</v>
      </c>
      <c r="AM247" t="s">
        <v>3160</v>
      </c>
      <c r="AN247">
        <v>-2.64</v>
      </c>
      <c r="AO247" t="s">
        <v>3161</v>
      </c>
      <c r="AP247">
        <v>0.111405582922802</v>
      </c>
      <c r="AQ247">
        <f>(Table2[[#This Row],[Sharpe Ratio]]-AVERAGE(Table2[Sharpe Ratio]))/_xlfn.STDEV.P(Table2[Sharpe Ratio])</f>
        <v>0.6354592973979083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223</v>
      </c>
      <c r="AT247">
        <f>_xlfn.RANK.AVG(Table2[[#This Row],[6M Return vs Nifty Z-Score]],Table2[6M Return vs Nifty Z-Score])</f>
        <v>428</v>
      </c>
      <c r="AU247">
        <f>_xlfn.RANK.AVG(Table2[[#This Row],[Sharpe Ratio Z-Score]],Table2[Sharpe Ratio Z-Score])</f>
        <v>186</v>
      </c>
      <c r="AV247">
        <f>(Table2[[#This Row],[Rank 1Y]]+Table2[[#This Row],[Rank 6M]]+Table2[[#This Row],[Rank Sharpe]])/3</f>
        <v>279</v>
      </c>
    </row>
    <row r="248" spans="1:48" x14ac:dyDescent="0.3">
      <c r="A248" t="s">
        <v>421</v>
      </c>
      <c r="B248" t="s">
        <v>422</v>
      </c>
      <c r="C248" t="s">
        <v>3109</v>
      </c>
      <c r="D248" t="s">
        <v>144</v>
      </c>
      <c r="E248">
        <v>51057.103436649297</v>
      </c>
      <c r="F248">
        <v>189.86</v>
      </c>
      <c r="G248">
        <v>195.40245162706</v>
      </c>
      <c r="H248">
        <f>(Table2[[#This Row],[1Y Return vs Nifty]]-AVERAGE(Table2[1Y Return vs Nifty]))/_xlfn.STDEV.P(Table2[1Y Return vs Nifty])</f>
        <v>3.6429698131467987</v>
      </c>
      <c r="I248">
        <v>-8.3977871304059502</v>
      </c>
      <c r="J248">
        <f>(Table2[[#This Row],[1M Return vs Nifty]]-AVERAGE(Table2[1M Return vs Nifty]))/_xlfn.STDEV.P(Table2[1M Return vs Nifty])</f>
        <v>-0.63396892313072106</v>
      </c>
      <c r="K248">
        <v>4.4657315658250996</v>
      </c>
      <c r="L248">
        <f>(Table2[[#This Row],[6M Return vs Nifty]]-AVERAGE(Table2[6M Return vs Nifty]))/_xlfn.STDEV.P(Table2[6M Return vs Nifty])</f>
        <v>4.4226143682853089E-2</v>
      </c>
      <c r="M248">
        <v>-4.6576385851166702</v>
      </c>
      <c r="N248">
        <f>(Table2[[#This Row],[1W Return vs Nifty]]-AVERAGE(Table2[1W Return vs Nifty]))/_xlfn.STDEV.P(Table2[1W Return vs Nifty])</f>
        <v>-0.29512379774892211</v>
      </c>
      <c r="O248">
        <v>203.7</v>
      </c>
      <c r="P248">
        <v>214.257554342042</v>
      </c>
      <c r="Q248">
        <v>188.88522997155201</v>
      </c>
      <c r="R248">
        <v>29.861897189401599</v>
      </c>
      <c r="S248" s="1">
        <f>(Table2[[#This Row],[Close Price]]-Table2[[#This Row],[20D EMA]])/Table2[[#This Row],[20D EMA]]</f>
        <v>-6.7943053510063703E-2</v>
      </c>
      <c r="T248" s="1">
        <f>(Table2[[#This Row],[Close Price]]-Table2[[#This Row],[50D EMA]])/Table2[[#This Row],[50D EMA]]</f>
        <v>-0.11387021763113001</v>
      </c>
      <c r="U248" s="1">
        <f>(Table2[[#This Row],[Close Price]]-Table2[[#This Row],[200D EMA]])/Table2[[#This Row],[200D EMA]]</f>
        <v>5.1606471749793045E-3</v>
      </c>
      <c r="V248">
        <v>0.395032011561602</v>
      </c>
      <c r="W248">
        <v>187.71</v>
      </c>
      <c r="X248">
        <v>195.1</v>
      </c>
      <c r="Y248">
        <v>187</v>
      </c>
      <c r="Z248">
        <v>202.29</v>
      </c>
      <c r="AA248">
        <v>187</v>
      </c>
      <c r="AB248">
        <v>212.73</v>
      </c>
      <c r="AC248" s="1">
        <f>(Table2[[#This Row],[Close Price]]/Table2[[#This Row],[Day Low]])-1</f>
        <v>1.145383836769498E-2</v>
      </c>
      <c r="AD248" s="1">
        <f>(Table2[[#This Row],[Day High]]/Table2[[#This Row],[Close Price]])-1</f>
        <v>2.7599283682713471E-2</v>
      </c>
      <c r="AE248" s="1">
        <f>(Table2[[#This Row],[Close Price]]/Table2[[#This Row],[Current Week Low]])-1</f>
        <v>1.5294117647058902E-2</v>
      </c>
      <c r="AF248" s="1">
        <f>(Table2[[#This Row],[Current Week High]]/Table2[[#This Row],[Close Price]])-1</f>
        <v>6.5469293163383346E-2</v>
      </c>
      <c r="AG248" s="1">
        <f>(Table2[[#This Row],[Close Price]]/Table2[[#This Row],[Current Month Low]])-1</f>
        <v>1.5294117647058902E-2</v>
      </c>
      <c r="AH248" s="1">
        <f>(Table2[[#This Row],[Current Month High]]/Table2[[#This Row],[Close Price]])-1</f>
        <v>0.12045717897398078</v>
      </c>
      <c r="AI248">
        <v>63.278204993152798</v>
      </c>
      <c r="AJ248">
        <v>305.68376068376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-0.24</v>
      </c>
      <c r="AM248" t="s">
        <v>3161</v>
      </c>
      <c r="AN248">
        <v>-7.55</v>
      </c>
      <c r="AO248" t="s">
        <v>3161</v>
      </c>
      <c r="AQ248">
        <f>(Table2[[#This Row],[Sharpe Ratio]]-AVERAGE(Table2[Sharpe Ratio]))/_xlfn.STDEV.P(Table2[Sharpe Ratio])</f>
        <v>-0.68312646593607884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4</v>
      </c>
      <c r="AT248">
        <f>_xlfn.RANK.AVG(Table2[[#This Row],[6M Return vs Nifty Z-Score]],Table2[6M Return vs Nifty Z-Score])</f>
        <v>296</v>
      </c>
      <c r="AU248">
        <f>_xlfn.RANK.AVG(Table2[[#This Row],[Sharpe Ratio Z-Score]],Table2[Sharpe Ratio Z-Score])</f>
        <v>539</v>
      </c>
      <c r="AV248">
        <f>(Table2[[#This Row],[Rank 1Y]]+Table2[[#This Row],[Rank 6M]]+Table2[[#This Row],[Rank Sharpe]])/3</f>
        <v>279.66666666666669</v>
      </c>
    </row>
    <row r="249" spans="1:48" x14ac:dyDescent="0.3">
      <c r="A249" t="s">
        <v>1255</v>
      </c>
      <c r="B249" t="s">
        <v>1256</v>
      </c>
      <c r="C249" t="s">
        <v>582</v>
      </c>
      <c r="D249" t="s">
        <v>427</v>
      </c>
      <c r="E249">
        <v>8984.7595555164298</v>
      </c>
      <c r="F249">
        <v>343.1</v>
      </c>
      <c r="G249">
        <v>37.006888906348102</v>
      </c>
      <c r="H249">
        <f>(Table2[[#This Row],[1Y Return vs Nifty]]-AVERAGE(Table2[1Y Return vs Nifty]))/_xlfn.STDEV.P(Table2[1Y Return vs Nifty])</f>
        <v>0.45622616151913009</v>
      </c>
      <c r="I249">
        <v>1.6805450111995099</v>
      </c>
      <c r="J249">
        <f>(Table2[[#This Row],[1M Return vs Nifty]]-AVERAGE(Table2[1M Return vs Nifty]))/_xlfn.STDEV.P(Table2[1M Return vs Nifty])</f>
        <v>0.43559557771388074</v>
      </c>
      <c r="K249">
        <v>-12.2132235580439</v>
      </c>
      <c r="L249">
        <f>(Table2[[#This Row],[6M Return vs Nifty]]-AVERAGE(Table2[6M Return vs Nifty]))/_xlfn.STDEV.P(Table2[6M Return vs Nifty])</f>
        <v>-0.53911822035906176</v>
      </c>
      <c r="M249">
        <v>-6.6816263624251997</v>
      </c>
      <c r="N249">
        <f>(Table2[[#This Row],[1W Return vs Nifty]]-AVERAGE(Table2[1W Return vs Nifty]))/_xlfn.STDEV.P(Table2[1W Return vs Nifty])</f>
        <v>-0.71717933563973379</v>
      </c>
      <c r="O249">
        <v>358.72</v>
      </c>
      <c r="P249">
        <v>366.31641360521297</v>
      </c>
      <c r="Q249">
        <v>339.32108859265702</v>
      </c>
      <c r="R249">
        <v>38.6062600201994</v>
      </c>
      <c r="S249" s="1">
        <f>(Table2[[#This Row],[Close Price]]-Table2[[#This Row],[20D EMA]])/Table2[[#This Row],[20D EMA]]</f>
        <v>-4.3543710972346127E-2</v>
      </c>
      <c r="T249" s="1">
        <f>(Table2[[#This Row],[Close Price]]-Table2[[#This Row],[50D EMA]])/Table2[[#This Row],[50D EMA]]</f>
        <v>-6.3378032604986617E-2</v>
      </c>
      <c r="U249" s="1">
        <f>(Table2[[#This Row],[Close Price]]-Table2[[#This Row],[200D EMA]])/Table2[[#This Row],[200D EMA]]</f>
        <v>1.1136683024966516E-2</v>
      </c>
      <c r="V249">
        <v>0.59392254363788199</v>
      </c>
      <c r="W249">
        <v>336.7</v>
      </c>
      <c r="X249">
        <v>347</v>
      </c>
      <c r="Y249">
        <v>333.6</v>
      </c>
      <c r="Z249">
        <v>373.7</v>
      </c>
      <c r="AA249">
        <v>333.6</v>
      </c>
      <c r="AB249">
        <v>385.7</v>
      </c>
      <c r="AC249" s="1">
        <f>(Table2[[#This Row],[Close Price]]/Table2[[#This Row],[Day Low]])-1</f>
        <v>1.9008019008019073E-2</v>
      </c>
      <c r="AD249" s="1">
        <f>(Table2[[#This Row],[Day High]]/Table2[[#This Row],[Close Price]])-1</f>
        <v>1.1366948411541733E-2</v>
      </c>
      <c r="AE249" s="1">
        <f>(Table2[[#This Row],[Close Price]]/Table2[[#This Row],[Current Week Low]])-1</f>
        <v>2.8477218225419598E-2</v>
      </c>
      <c r="AF249" s="1">
        <f>(Table2[[#This Row],[Current Week High]]/Table2[[#This Row],[Close Price]])-1</f>
        <v>8.9186825998251118E-2</v>
      </c>
      <c r="AG249" s="1">
        <f>(Table2[[#This Row],[Close Price]]/Table2[[#This Row],[Current Month Low]])-1</f>
        <v>2.8477218225419598E-2</v>
      </c>
      <c r="AH249" s="1">
        <f>(Table2[[#This Row],[Current Month High]]/Table2[[#This Row],[Close Price]])-1</f>
        <v>0.12416205187991824</v>
      </c>
      <c r="AI249">
        <v>22.7921888662197</v>
      </c>
      <c r="AJ249">
        <v>61.231203007518801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-7.0000000000000007E-2</v>
      </c>
      <c r="AM249" t="s">
        <v>3161</v>
      </c>
      <c r="AN249">
        <v>-4.72</v>
      </c>
      <c r="AO249" t="s">
        <v>3161</v>
      </c>
      <c r="AP249">
        <v>0.12310231324807799</v>
      </c>
      <c r="AQ249">
        <f>(Table2[[#This Row],[Sharpe Ratio]]-AVERAGE(Table2[Sharpe Ratio]))/_xlfn.STDEV.P(Table2[Sharpe Ratio])</f>
        <v>0.77390067241547122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179</v>
      </c>
      <c r="AT249">
        <f>_xlfn.RANK.AVG(Table2[[#This Row],[6M Return vs Nifty Z-Score]],Table2[6M Return vs Nifty Z-Score])</f>
        <v>502</v>
      </c>
      <c r="AU249">
        <f>_xlfn.RANK.AVG(Table2[[#This Row],[Sharpe Ratio Z-Score]],Table2[Sharpe Ratio Z-Score])</f>
        <v>158</v>
      </c>
      <c r="AV249">
        <f>(Table2[[#This Row],[Rank 1Y]]+Table2[[#This Row],[Rank 6M]]+Table2[[#This Row],[Rank Sharpe]])/3</f>
        <v>279.66666666666669</v>
      </c>
    </row>
    <row r="250" spans="1:48" x14ac:dyDescent="0.3">
      <c r="A250" t="s">
        <v>519</v>
      </c>
      <c r="B250" t="s">
        <v>520</v>
      </c>
      <c r="C250" t="s">
        <v>3113</v>
      </c>
      <c r="D250" t="s">
        <v>51</v>
      </c>
      <c r="E250">
        <v>38982.921616790001</v>
      </c>
      <c r="F250">
        <v>1536.55</v>
      </c>
      <c r="G250">
        <v>24.289967586771098</v>
      </c>
      <c r="H250">
        <f>(Table2[[#This Row],[1Y Return vs Nifty]]-AVERAGE(Table2[1Y Return vs Nifty]))/_xlfn.STDEV.P(Table2[1Y Return vs Nifty])</f>
        <v>0.20037576023695183</v>
      </c>
      <c r="I250">
        <v>-3.0503536604073802</v>
      </c>
      <c r="J250">
        <f>(Table2[[#This Row],[1M Return vs Nifty]]-AVERAGE(Table2[1M Return vs Nifty]))/_xlfn.STDEV.P(Table2[1M Return vs Nifty])</f>
        <v>-6.6471749017183335E-2</v>
      </c>
      <c r="K250">
        <v>14.472984544548099</v>
      </c>
      <c r="L250">
        <f>(Table2[[#This Row],[6M Return vs Nifty]]-AVERAGE(Table2[6M Return vs Nifty]))/_xlfn.STDEV.P(Table2[6M Return vs Nifty])</f>
        <v>0.39422856177950705</v>
      </c>
      <c r="M250">
        <v>0.98714929170084498</v>
      </c>
      <c r="N250">
        <f>(Table2[[#This Row],[1W Return vs Nifty]]-AVERAGE(Table2[1W Return vs Nifty]))/_xlfn.STDEV.P(Table2[1W Return vs Nifty])</f>
        <v>0.88196531827224767</v>
      </c>
      <c r="O250">
        <v>1563.27</v>
      </c>
      <c r="P250">
        <v>1525.0504138174499</v>
      </c>
      <c r="Q250">
        <v>1333.70654507873</v>
      </c>
      <c r="R250">
        <v>42.747722036536203</v>
      </c>
      <c r="S250" s="1">
        <f>(Table2[[#This Row],[Close Price]]-Table2[[#This Row],[20D EMA]])/Table2[[#This Row],[20D EMA]]</f>
        <v>-1.7092376876675194E-2</v>
      </c>
      <c r="T250" s="1">
        <f>(Table2[[#This Row],[Close Price]]-Table2[[#This Row],[50D EMA]])/Table2[[#This Row],[50D EMA]]</f>
        <v>7.5404629764105353E-3</v>
      </c>
      <c r="U250" s="1">
        <f>(Table2[[#This Row],[Close Price]]-Table2[[#This Row],[200D EMA]])/Table2[[#This Row],[200D EMA]]</f>
        <v>0.15209001985462697</v>
      </c>
      <c r="V250">
        <v>0.88360354341921599</v>
      </c>
      <c r="W250">
        <v>1489.25</v>
      </c>
      <c r="X250">
        <v>1557.4</v>
      </c>
      <c r="Y250">
        <v>1489.25</v>
      </c>
      <c r="Z250">
        <v>1610</v>
      </c>
      <c r="AA250">
        <v>1489.25</v>
      </c>
      <c r="AB250">
        <v>1618.05</v>
      </c>
      <c r="AC250" s="1">
        <f>(Table2[[#This Row],[Close Price]]/Table2[[#This Row],[Day Low]])-1</f>
        <v>3.176095350008401E-2</v>
      </c>
      <c r="AD250" s="1">
        <f>(Table2[[#This Row],[Day High]]/Table2[[#This Row],[Close Price]])-1</f>
        <v>1.3569359929712865E-2</v>
      </c>
      <c r="AE250" s="1">
        <f>(Table2[[#This Row],[Close Price]]/Table2[[#This Row],[Current Week Low]])-1</f>
        <v>3.176095350008401E-2</v>
      </c>
      <c r="AF250" s="1">
        <f>(Table2[[#This Row],[Current Week High]]/Table2[[#This Row],[Close Price]])-1</f>
        <v>4.780189385311262E-2</v>
      </c>
      <c r="AG250" s="1">
        <f>(Table2[[#This Row],[Close Price]]/Table2[[#This Row],[Current Month Low]])-1</f>
        <v>3.176095350008401E-2</v>
      </c>
      <c r="AH250" s="1">
        <f>(Table2[[#This Row],[Current Month High]]/Table2[[#This Row],[Close Price]])-1</f>
        <v>5.3040903322377986E-2</v>
      </c>
      <c r="AI250">
        <v>11.200416517522999</v>
      </c>
      <c r="AJ250">
        <v>47.603266090297701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0.16</v>
      </c>
      <c r="AM250" t="s">
        <v>3160</v>
      </c>
      <c r="AN250">
        <v>-3.06</v>
      </c>
      <c r="AO250" t="s">
        <v>3161</v>
      </c>
      <c r="AP250">
        <v>3.4808258249194E-2</v>
      </c>
      <c r="AQ250">
        <f>(Table2[[#This Row],[Sharpe Ratio]]-AVERAGE(Table2[Sharpe Ratio]))/_xlfn.STDEV.P(Table2[Sharpe Ratio])</f>
        <v>-0.27113926951662642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1.1389586217548968</v>
      </c>
      <c r="AS250">
        <f>_xlfn.RANK.AVG(Table2[[#This Row],[1Y Return vs Nifty Z-Score]],Table2[1Y Return vs Nifty Z-Score])</f>
        <v>242</v>
      </c>
      <c r="AT250">
        <f>_xlfn.RANK.AVG(Table2[[#This Row],[6M Return vs Nifty Z-Score]],Table2[6M Return vs Nifty Z-Score])</f>
        <v>200</v>
      </c>
      <c r="AU250">
        <f>_xlfn.RANK.AVG(Table2[[#This Row],[Sharpe Ratio Z-Score]],Table2[Sharpe Ratio Z-Score])</f>
        <v>414</v>
      </c>
      <c r="AV250">
        <f>(Table2[[#This Row],[Rank 1Y]]+Table2[[#This Row],[Rank 6M]]+Table2[[#This Row],[Rank Sharpe]])/3</f>
        <v>285.33333333333331</v>
      </c>
    </row>
    <row r="251" spans="1:48" x14ac:dyDescent="0.3">
      <c r="A251" t="s">
        <v>962</v>
      </c>
      <c r="B251" t="s">
        <v>963</v>
      </c>
      <c r="C251" t="s">
        <v>3119</v>
      </c>
      <c r="D251" t="s">
        <v>964</v>
      </c>
      <c r="E251">
        <v>14785.7204016</v>
      </c>
      <c r="F251">
        <v>1242.4000000000001</v>
      </c>
      <c r="G251">
        <v>21.806552186576099</v>
      </c>
      <c r="H251">
        <f>(Table2[[#This Row],[1Y Return vs Nifty]]-AVERAGE(Table2[1Y Return vs Nifty]))/_xlfn.STDEV.P(Table2[1Y Return vs Nifty])</f>
        <v>0.15041218723661448</v>
      </c>
      <c r="I251">
        <v>-1.1352953740474601</v>
      </c>
      <c r="J251">
        <f>(Table2[[#This Row],[1M Return vs Nifty]]-AVERAGE(Table2[1M Return vs Nifty]))/_xlfn.STDEV.P(Table2[1M Return vs Nifty])</f>
        <v>0.13676409708905338</v>
      </c>
      <c r="K251">
        <v>-16.7163810932988</v>
      </c>
      <c r="L251">
        <f>(Table2[[#This Row],[6M Return vs Nifty]]-AVERAGE(Table2[6M Return vs Nifty]))/_xlfn.STDEV.P(Table2[6M Return vs Nifty])</f>
        <v>-0.6966155904925494</v>
      </c>
      <c r="M251">
        <v>-3.40122802325702</v>
      </c>
      <c r="N251">
        <f>(Table2[[#This Row],[1W Return vs Nifty]]-AVERAGE(Table2[1W Return vs Nifty]))/_xlfn.STDEV.P(Table2[1W Return vs Nifty])</f>
        <v>-3.3128620978376669E-2</v>
      </c>
      <c r="O251">
        <v>1302.4100000000001</v>
      </c>
      <c r="P251">
        <v>1319.66156418742</v>
      </c>
      <c r="Q251">
        <v>1262.23338038262</v>
      </c>
      <c r="R251">
        <v>37.704408372218701</v>
      </c>
      <c r="S251" s="1">
        <f>(Table2[[#This Row],[Close Price]]-Table2[[#This Row],[20D EMA]])/Table2[[#This Row],[20D EMA]]</f>
        <v>-4.607612042290829E-2</v>
      </c>
      <c r="T251" s="1">
        <f>(Table2[[#This Row],[Close Price]]-Table2[[#This Row],[50D EMA]])/Table2[[#This Row],[50D EMA]]</f>
        <v>-5.8546498802512024E-2</v>
      </c>
      <c r="U251" s="1">
        <f>(Table2[[#This Row],[Close Price]]-Table2[[#This Row],[200D EMA]])/Table2[[#This Row],[200D EMA]]</f>
        <v>-1.5712926540262965E-2</v>
      </c>
      <c r="V251">
        <v>0.72288734099671004</v>
      </c>
      <c r="W251">
        <v>1228.25</v>
      </c>
      <c r="X251">
        <v>1279.7</v>
      </c>
      <c r="Y251">
        <v>1225</v>
      </c>
      <c r="Z251">
        <v>1375</v>
      </c>
      <c r="AA251">
        <v>1225</v>
      </c>
      <c r="AB251">
        <v>1406</v>
      </c>
      <c r="AC251" s="1">
        <f>(Table2[[#This Row],[Close Price]]/Table2[[#This Row],[Day Low]])-1</f>
        <v>1.1520455933238472E-2</v>
      </c>
      <c r="AD251" s="1">
        <f>(Table2[[#This Row],[Day High]]/Table2[[#This Row],[Close Price]])-1</f>
        <v>3.0022537025112594E-2</v>
      </c>
      <c r="AE251" s="1">
        <f>(Table2[[#This Row],[Close Price]]/Table2[[#This Row],[Current Week Low]])-1</f>
        <v>1.4204081632653187E-2</v>
      </c>
      <c r="AF251" s="1">
        <f>(Table2[[#This Row],[Current Week High]]/Table2[[#This Row],[Close Price]])-1</f>
        <v>0.10672891178364452</v>
      </c>
      <c r="AG251" s="1">
        <f>(Table2[[#This Row],[Close Price]]/Table2[[#This Row],[Current Month Low]])-1</f>
        <v>1.4204081632653187E-2</v>
      </c>
      <c r="AH251" s="1">
        <f>(Table2[[#This Row],[Current Month High]]/Table2[[#This Row],[Close Price]])-1</f>
        <v>0.13168061815840293</v>
      </c>
      <c r="AI251">
        <v>36.429491307147401</v>
      </c>
      <c r="AJ251">
        <v>59.282051282051199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0.08</v>
      </c>
      <c r="AM251" t="s">
        <v>3160</v>
      </c>
      <c r="AN251">
        <v>4.8499999999999996</v>
      </c>
      <c r="AO251" t="s">
        <v>3160</v>
      </c>
      <c r="AP251">
        <v>0.19048948898081899</v>
      </c>
      <c r="AQ251">
        <f>(Table2[[#This Row],[Sharpe Ratio]]-AVERAGE(Table2[Sharpe Ratio]))/_xlfn.STDEV.P(Table2[Sharpe Ratio])</f>
        <v>1.5714888023932123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259</v>
      </c>
      <c r="AT251">
        <f>_xlfn.RANK.AVG(Table2[[#This Row],[6M Return vs Nifty Z-Score]],Table2[6M Return vs Nifty Z-Score])</f>
        <v>560</v>
      </c>
      <c r="AU251">
        <f>_xlfn.RANK.AVG(Table2[[#This Row],[Sharpe Ratio Z-Score]],Table2[Sharpe Ratio Z-Score])</f>
        <v>38</v>
      </c>
      <c r="AV251">
        <f>(Table2[[#This Row],[Rank 1Y]]+Table2[[#This Row],[Rank 6M]]+Table2[[#This Row],[Rank Sharpe]])/3</f>
        <v>285.66666666666669</v>
      </c>
    </row>
    <row r="252" spans="1:48" x14ac:dyDescent="0.3">
      <c r="A252" t="s">
        <v>1578</v>
      </c>
      <c r="B252" t="s">
        <v>1579</v>
      </c>
      <c r="C252" t="s">
        <v>3119</v>
      </c>
      <c r="D252" t="s">
        <v>1311</v>
      </c>
      <c r="E252">
        <v>5975.7225339084298</v>
      </c>
      <c r="F252">
        <v>923.15</v>
      </c>
      <c r="G252">
        <v>-26.241888996548902</v>
      </c>
      <c r="H252">
        <f>(Table2[[#This Row],[1Y Return vs Nifty]]-AVERAGE(Table2[1Y Return vs Nifty]))/_xlfn.STDEV.P(Table2[1Y Return vs Nifty])</f>
        <v>-0.81626934273093688</v>
      </c>
      <c r="I252">
        <v>-2.16898249907109</v>
      </c>
      <c r="J252">
        <f>(Table2[[#This Row],[1M Return vs Nifty]]-AVERAGE(Table2[1M Return vs Nifty]))/_xlfn.STDEV.P(Table2[1M Return vs Nifty])</f>
        <v>2.7063896860360492E-2</v>
      </c>
      <c r="K252">
        <v>26.0359843348492</v>
      </c>
      <c r="L252">
        <f>(Table2[[#This Row],[6M Return vs Nifty]]-AVERAGE(Table2[6M Return vs Nifty]))/_xlfn.STDEV.P(Table2[6M Return vs Nifty])</f>
        <v>0.79864302953216748</v>
      </c>
      <c r="M252">
        <v>-1.38328401331189</v>
      </c>
      <c r="N252">
        <f>(Table2[[#This Row],[1W Return vs Nifty]]-AVERAGE(Table2[1W Return vs Nifty]))/_xlfn.STDEV.P(Table2[1W Return vs Nifty])</f>
        <v>0.38766662991167128</v>
      </c>
      <c r="O252">
        <v>935.1</v>
      </c>
      <c r="P252">
        <v>921.26080876959099</v>
      </c>
      <c r="Q252">
        <v>841.29838027719097</v>
      </c>
      <c r="R252">
        <v>45.4110732977026</v>
      </c>
      <c r="S252" s="1">
        <f>(Table2[[#This Row],[Close Price]]-Table2[[#This Row],[20D EMA]])/Table2[[#This Row],[20D EMA]]</f>
        <v>-1.2779381884290498E-2</v>
      </c>
      <c r="T252" s="1">
        <f>(Table2[[#This Row],[Close Price]]-Table2[[#This Row],[50D EMA]])/Table2[[#This Row],[50D EMA]]</f>
        <v>2.0506584155383007E-3</v>
      </c>
      <c r="U252" s="1">
        <f>(Table2[[#This Row],[Close Price]]-Table2[[#This Row],[200D EMA]])/Table2[[#This Row],[200D EMA]]</f>
        <v>9.7292021049464675E-2</v>
      </c>
      <c r="V252">
        <v>0.80412415029528805</v>
      </c>
      <c r="W252">
        <v>917.85</v>
      </c>
      <c r="X252">
        <v>956.45</v>
      </c>
      <c r="Y252">
        <v>911.1</v>
      </c>
      <c r="Z252">
        <v>1015</v>
      </c>
      <c r="AA252">
        <v>903</v>
      </c>
      <c r="AB252">
        <v>1015</v>
      </c>
      <c r="AC252" s="1">
        <f>(Table2[[#This Row],[Close Price]]/Table2[[#This Row],[Day Low]])-1</f>
        <v>5.7743640028327103E-3</v>
      </c>
      <c r="AD252" s="1">
        <f>(Table2[[#This Row],[Day High]]/Table2[[#This Row],[Close Price]])-1</f>
        <v>3.607214428857719E-2</v>
      </c>
      <c r="AE252" s="1">
        <f>(Table2[[#This Row],[Close Price]]/Table2[[#This Row],[Current Week Low]])-1</f>
        <v>1.3225771045988211E-2</v>
      </c>
      <c r="AF252" s="1">
        <f>(Table2[[#This Row],[Current Week High]]/Table2[[#This Row],[Close Price]])-1</f>
        <v>9.9496289877051503E-2</v>
      </c>
      <c r="AG252" s="1">
        <f>(Table2[[#This Row],[Close Price]]/Table2[[#This Row],[Current Month Low]])-1</f>
        <v>2.2314507198228029E-2</v>
      </c>
      <c r="AH252" s="1">
        <f>(Table2[[#This Row],[Current Month High]]/Table2[[#This Row],[Close Price]])-1</f>
        <v>9.9496289877051503E-2</v>
      </c>
      <c r="AI252">
        <v>15.533770243189</v>
      </c>
      <c r="AJ252">
        <v>51.236893840104798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0.12</v>
      </c>
      <c r="AM252" t="s">
        <v>3160</v>
      </c>
      <c r="AN252">
        <v>3.79</v>
      </c>
      <c r="AO252" t="s">
        <v>3160</v>
      </c>
      <c r="AP252">
        <v>0.13102532524317201</v>
      </c>
      <c r="AQ252">
        <f>(Table2[[#This Row],[Sharpe Ratio]]-AVERAGE(Table2[Sharpe Ratio]))/_xlfn.STDEV.P(Table2[Sharpe Ratio])</f>
        <v>0.86767668027222922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1.2647808938454916</v>
      </c>
      <c r="AS252">
        <f>_xlfn.RANK.AVG(Table2[[#This Row],[1Y Return vs Nifty Z-Score]],Table2[1Y Return vs Nifty Z-Score])</f>
        <v>602</v>
      </c>
      <c r="AT252">
        <f>_xlfn.RANK.AVG(Table2[[#This Row],[6M Return vs Nifty Z-Score]],Table2[6M Return vs Nifty Z-Score])</f>
        <v>122</v>
      </c>
      <c r="AU252">
        <f>_xlfn.RANK.AVG(Table2[[#This Row],[Sharpe Ratio Z-Score]],Table2[Sharpe Ratio Z-Score])</f>
        <v>134</v>
      </c>
      <c r="AV252">
        <f>(Table2[[#This Row],[Rank 1Y]]+Table2[[#This Row],[Rank 6M]]+Table2[[#This Row],[Rank Sharpe]])/3</f>
        <v>286</v>
      </c>
    </row>
    <row r="253" spans="1:48" x14ac:dyDescent="0.3">
      <c r="A253" t="s">
        <v>675</v>
      </c>
      <c r="B253" t="s">
        <v>676</v>
      </c>
      <c r="C253" t="s">
        <v>3123</v>
      </c>
      <c r="D253" t="s">
        <v>280</v>
      </c>
      <c r="E253">
        <v>26014.3615872837</v>
      </c>
      <c r="F253">
        <v>520.9</v>
      </c>
      <c r="G253">
        <v>13.655608274334799</v>
      </c>
      <c r="H253">
        <f>(Table2[[#This Row],[1Y Return vs Nifty]]-AVERAGE(Table2[1Y Return vs Nifty]))/_xlfn.STDEV.P(Table2[1Y Return vs Nifty])</f>
        <v>-1.3575795260774334E-2</v>
      </c>
      <c r="I253">
        <v>1.9528030943705099</v>
      </c>
      <c r="J253">
        <f>(Table2[[#This Row],[1M Return vs Nifty]]-AVERAGE(Table2[1M Return vs Nifty]))/_xlfn.STDEV.P(Table2[1M Return vs Nifty])</f>
        <v>0.46448900737428794</v>
      </c>
      <c r="K253">
        <v>26.441304245044901</v>
      </c>
      <c r="L253">
        <f>(Table2[[#This Row],[6M Return vs Nifty]]-AVERAGE(Table2[6M Return vs Nifty]))/_xlfn.STDEV.P(Table2[6M Return vs Nifty])</f>
        <v>0.81281904256719684</v>
      </c>
      <c r="M253">
        <v>-5.2621260861282897</v>
      </c>
      <c r="N253">
        <f>(Table2[[#This Row],[1W Return vs Nifty]]-AVERAGE(Table2[1W Return vs Nifty]))/_xlfn.STDEV.P(Table2[1W Return vs Nifty])</f>
        <v>-0.42117559521925874</v>
      </c>
      <c r="O253">
        <v>541.78</v>
      </c>
      <c r="P253">
        <v>541.49224885830597</v>
      </c>
      <c r="Q253">
        <v>491.21292751318902</v>
      </c>
      <c r="R253">
        <v>37.093859839178201</v>
      </c>
      <c r="S253" s="1">
        <f>(Table2[[#This Row],[Close Price]]-Table2[[#This Row],[20D EMA]])/Table2[[#This Row],[20D EMA]]</f>
        <v>-3.8539628631547855E-2</v>
      </c>
      <c r="T253" s="1">
        <f>(Table2[[#This Row],[Close Price]]-Table2[[#This Row],[50D EMA]])/Table2[[#This Row],[50D EMA]]</f>
        <v>-3.802870475380421E-2</v>
      </c>
      <c r="U253" s="1">
        <f>(Table2[[#This Row],[Close Price]]-Table2[[#This Row],[200D EMA]])/Table2[[#This Row],[200D EMA]]</f>
        <v>6.0436260578695514E-2</v>
      </c>
      <c r="V253">
        <v>0.61517493433456805</v>
      </c>
      <c r="W253">
        <v>503</v>
      </c>
      <c r="X253">
        <v>530</v>
      </c>
      <c r="Y253">
        <v>503</v>
      </c>
      <c r="Z253">
        <v>550.65</v>
      </c>
      <c r="AA253">
        <v>503</v>
      </c>
      <c r="AB253">
        <v>593</v>
      </c>
      <c r="AC253" s="1">
        <f>(Table2[[#This Row],[Close Price]]/Table2[[#This Row],[Day Low]])-1</f>
        <v>3.5586481113319968E-2</v>
      </c>
      <c r="AD253" s="1">
        <f>(Table2[[#This Row],[Day High]]/Table2[[#This Row],[Close Price]])-1</f>
        <v>1.7469763870224586E-2</v>
      </c>
      <c r="AE253" s="1">
        <f>(Table2[[#This Row],[Close Price]]/Table2[[#This Row],[Current Week Low]])-1</f>
        <v>3.5586481113319968E-2</v>
      </c>
      <c r="AF253" s="1">
        <f>(Table2[[#This Row],[Current Week High]]/Table2[[#This Row],[Close Price]])-1</f>
        <v>5.7112689575734343E-2</v>
      </c>
      <c r="AG253" s="1">
        <f>(Table2[[#This Row],[Close Price]]/Table2[[#This Row],[Current Month Low]])-1</f>
        <v>3.5586481113319968E-2</v>
      </c>
      <c r="AH253" s="1">
        <f>(Table2[[#This Row],[Current Month High]]/Table2[[#This Row],[Close Price]])-1</f>
        <v>0.1384142829717796</v>
      </c>
      <c r="AI253">
        <v>20.618160875407899</v>
      </c>
      <c r="AJ253">
        <v>54.9836358226718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</v>
      </c>
      <c r="AM253" t="s">
        <v>3160</v>
      </c>
      <c r="AN253">
        <v>-5.82</v>
      </c>
      <c r="AO253" t="s">
        <v>3161</v>
      </c>
      <c r="AP253">
        <v>2.786818988528E-2</v>
      </c>
      <c r="AQ253">
        <f>(Table2[[#This Row],[Sharpe Ratio]]-AVERAGE(Table2[Sharpe Ratio]))/_xlfn.STDEV.P(Table2[Sharpe Ratio])</f>
        <v>-0.3532812511044145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0.4892754083570372</v>
      </c>
      <c r="AS253">
        <f>_xlfn.RANK.AVG(Table2[[#This Row],[1Y Return vs Nifty Z-Score]],Table2[1Y Return vs Nifty Z-Score])</f>
        <v>304</v>
      </c>
      <c r="AT253">
        <f>_xlfn.RANK.AVG(Table2[[#This Row],[6M Return vs Nifty Z-Score]],Table2[6M Return vs Nifty Z-Score])</f>
        <v>118</v>
      </c>
      <c r="AU253">
        <f>_xlfn.RANK.AVG(Table2[[#This Row],[Sharpe Ratio Z-Score]],Table2[Sharpe Ratio Z-Score])</f>
        <v>436</v>
      </c>
      <c r="AV253">
        <f>(Table2[[#This Row],[Rank 1Y]]+Table2[[#This Row],[Rank 6M]]+Table2[[#This Row],[Rank Sharpe]])/3</f>
        <v>286</v>
      </c>
    </row>
    <row r="254" spans="1:48" x14ac:dyDescent="0.3">
      <c r="A254" t="s">
        <v>1785</v>
      </c>
      <c r="B254" t="s">
        <v>1786</v>
      </c>
      <c r="C254" t="s">
        <v>582</v>
      </c>
      <c r="D254" t="s">
        <v>582</v>
      </c>
      <c r="E254">
        <v>4258.3334829968499</v>
      </c>
      <c r="F254">
        <v>206.07</v>
      </c>
      <c r="G254">
        <v>8.9407360799145295</v>
      </c>
      <c r="H254">
        <f>(Table2[[#This Row],[1Y Return vs Nifty]]-AVERAGE(Table2[1Y Return vs Nifty]))/_xlfn.STDEV.P(Table2[1Y Return vs Nifty])</f>
        <v>-0.10843381259234142</v>
      </c>
      <c r="I254">
        <v>-7.8783386999944103</v>
      </c>
      <c r="J254">
        <f>(Table2[[#This Row],[1M Return vs Nifty]]-AVERAGE(Table2[1M Return vs Nifty]))/_xlfn.STDEV.P(Table2[1M Return vs Nifty])</f>
        <v>-0.57884238102222418</v>
      </c>
      <c r="K254">
        <v>5.5917508953327903</v>
      </c>
      <c r="L254">
        <f>(Table2[[#This Row],[6M Return vs Nifty]]-AVERAGE(Table2[6M Return vs Nifty]))/_xlfn.STDEV.P(Table2[6M Return vs Nifty])</f>
        <v>8.3608528538038004E-2</v>
      </c>
      <c r="M254">
        <v>-8.4218980785534203</v>
      </c>
      <c r="N254">
        <f>(Table2[[#This Row],[1W Return vs Nifty]]-AVERAGE(Table2[1W Return vs Nifty]))/_xlfn.STDEV.P(Table2[1W Return vs Nifty])</f>
        <v>-1.0800724931287469</v>
      </c>
      <c r="O254">
        <v>223.05</v>
      </c>
      <c r="P254">
        <v>221.92991563555299</v>
      </c>
      <c r="Q254">
        <v>197.29632961372701</v>
      </c>
      <c r="R254">
        <v>27.7142603744282</v>
      </c>
      <c r="S254" s="1">
        <f>(Table2[[#This Row],[Close Price]]-Table2[[#This Row],[20D EMA]])/Table2[[#This Row],[20D EMA]]</f>
        <v>-7.6126429051782185E-2</v>
      </c>
      <c r="T254" s="1">
        <f>(Table2[[#This Row],[Close Price]]-Table2[[#This Row],[50D EMA]])/Table2[[#This Row],[50D EMA]]</f>
        <v>-7.1463622153570758E-2</v>
      </c>
      <c r="U254" s="1">
        <f>(Table2[[#This Row],[Close Price]]-Table2[[#This Row],[200D EMA]])/Table2[[#This Row],[200D EMA]]</f>
        <v>4.4469506368670676E-2</v>
      </c>
      <c r="V254">
        <v>0.581595047570579</v>
      </c>
      <c r="W254">
        <v>205.25</v>
      </c>
      <c r="X254">
        <v>213.45</v>
      </c>
      <c r="Y254">
        <v>205.25</v>
      </c>
      <c r="Z254">
        <v>228.45</v>
      </c>
      <c r="AA254">
        <v>205.25</v>
      </c>
      <c r="AB254">
        <v>241.45</v>
      </c>
      <c r="AC254" s="1">
        <f>(Table2[[#This Row],[Close Price]]/Table2[[#This Row],[Day Low]])-1</f>
        <v>3.9951278928136436E-3</v>
      </c>
      <c r="AD254" s="1">
        <f>(Table2[[#This Row],[Day High]]/Table2[[#This Row],[Close Price]])-1</f>
        <v>3.5813073227544123E-2</v>
      </c>
      <c r="AE254" s="1">
        <f>(Table2[[#This Row],[Close Price]]/Table2[[#This Row],[Current Week Low]])-1</f>
        <v>3.9951278928136436E-3</v>
      </c>
      <c r="AF254" s="1">
        <f>(Table2[[#This Row],[Current Week High]]/Table2[[#This Row],[Close Price]])-1</f>
        <v>0.10860387247051961</v>
      </c>
      <c r="AG254" s="1">
        <f>(Table2[[#This Row],[Close Price]]/Table2[[#This Row],[Current Month Low]])-1</f>
        <v>3.9951278928136436E-3</v>
      </c>
      <c r="AH254" s="1">
        <f>(Table2[[#This Row],[Current Month High]]/Table2[[#This Row],[Close Price]])-1</f>
        <v>0.17168923181443208</v>
      </c>
      <c r="AI254">
        <v>24.423739505993101</v>
      </c>
      <c r="AJ254">
        <v>53.668903803131897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</v>
      </c>
      <c r="AM254" t="s">
        <v>3162</v>
      </c>
      <c r="AN254">
        <v>-7.95</v>
      </c>
      <c r="AO254" t="s">
        <v>3161</v>
      </c>
      <c r="AP254">
        <v>9.0200586993797002E-2</v>
      </c>
      <c r="AQ254">
        <f>(Table2[[#This Row],[Sharpe Ratio]]-AVERAGE(Table2[Sharpe Ratio]))/_xlfn.STDEV.P(Table2[Sharpe Ratio])</f>
        <v>0.38447900529785861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-1.2992611529074158</v>
      </c>
      <c r="AS254">
        <f>_xlfn.RANK.AVG(Table2[[#This Row],[1Y Return vs Nifty Z-Score]],Table2[1Y Return vs Nifty Z-Score])</f>
        <v>336</v>
      </c>
      <c r="AT254">
        <f>_xlfn.RANK.AVG(Table2[[#This Row],[6M Return vs Nifty Z-Score]],Table2[6M Return vs Nifty Z-Score])</f>
        <v>277</v>
      </c>
      <c r="AU254">
        <f>_xlfn.RANK.AVG(Table2[[#This Row],[Sharpe Ratio Z-Score]],Table2[Sharpe Ratio Z-Score])</f>
        <v>248</v>
      </c>
      <c r="AV254">
        <f>(Table2[[#This Row],[Rank 1Y]]+Table2[[#This Row],[Rank 6M]]+Table2[[#This Row],[Rank Sharpe]])/3</f>
        <v>287</v>
      </c>
    </row>
    <row r="255" spans="1:48" x14ac:dyDescent="0.3">
      <c r="A255" t="s">
        <v>800</v>
      </c>
      <c r="B255" t="s">
        <v>801</v>
      </c>
      <c r="C255" t="s">
        <v>3123</v>
      </c>
      <c r="D255" t="s">
        <v>413</v>
      </c>
      <c r="E255">
        <v>18834.683110669099</v>
      </c>
      <c r="F255">
        <v>469.85</v>
      </c>
      <c r="G255">
        <v>33.144672026294899</v>
      </c>
      <c r="H255">
        <f>(Table2[[#This Row],[1Y Return vs Nifty]]-AVERAGE(Table2[1Y Return vs Nifty]))/_xlfn.STDEV.P(Table2[1Y Return vs Nifty])</f>
        <v>0.37852262669586967</v>
      </c>
      <c r="I255">
        <v>-0.60267495112897895</v>
      </c>
      <c r="J255">
        <f>(Table2[[#This Row],[1M Return vs Nifty]]-AVERAGE(Table2[1M Return vs Nifty]))/_xlfn.STDEV.P(Table2[1M Return vs Nifty])</f>
        <v>0.19328851886581952</v>
      </c>
      <c r="K255">
        <v>11.485808736541999</v>
      </c>
      <c r="L255">
        <f>(Table2[[#This Row],[6M Return vs Nifty]]-AVERAGE(Table2[6M Return vs Nifty]))/_xlfn.STDEV.P(Table2[6M Return vs Nifty])</f>
        <v>0.28975246246385078</v>
      </c>
      <c r="M255">
        <v>-6.1889723902347802</v>
      </c>
      <c r="N255">
        <f>(Table2[[#This Row],[1W Return vs Nifty]]-AVERAGE(Table2[1W Return vs Nifty]))/_xlfn.STDEV.P(Table2[1W Return vs Nifty])</f>
        <v>-0.61444781741714283</v>
      </c>
      <c r="O255">
        <v>482.68</v>
      </c>
      <c r="P255">
        <v>489.83226375308902</v>
      </c>
      <c r="Q255">
        <v>449.57830692108001</v>
      </c>
      <c r="R255">
        <v>42.866989451795497</v>
      </c>
      <c r="S255" s="1">
        <f>(Table2[[#This Row],[Close Price]]-Table2[[#This Row],[20D EMA]])/Table2[[#This Row],[20D EMA]]</f>
        <v>-2.658075743763981E-2</v>
      </c>
      <c r="T255" s="1">
        <f>(Table2[[#This Row],[Close Price]]-Table2[[#This Row],[50D EMA]])/Table2[[#This Row],[50D EMA]]</f>
        <v>-4.0794094696795048E-2</v>
      </c>
      <c r="U255" s="1">
        <f>(Table2[[#This Row],[Close Price]]-Table2[[#This Row],[200D EMA]])/Table2[[#This Row],[200D EMA]]</f>
        <v>4.5090460920478859E-2</v>
      </c>
      <c r="V255">
        <v>0.95345871393512205</v>
      </c>
      <c r="W255">
        <v>459.6</v>
      </c>
      <c r="X255">
        <v>475.35</v>
      </c>
      <c r="Y255">
        <v>459.6</v>
      </c>
      <c r="Z255">
        <v>494.75</v>
      </c>
      <c r="AA255">
        <v>459.6</v>
      </c>
      <c r="AB255">
        <v>531.95000000000005</v>
      </c>
      <c r="AC255" s="1">
        <f>(Table2[[#This Row],[Close Price]]/Table2[[#This Row],[Day Low]])-1</f>
        <v>2.2302001740644117E-2</v>
      </c>
      <c r="AD255" s="1">
        <f>(Table2[[#This Row],[Day High]]/Table2[[#This Row],[Close Price]])-1</f>
        <v>1.1705863573480801E-2</v>
      </c>
      <c r="AE255" s="1">
        <f>(Table2[[#This Row],[Close Price]]/Table2[[#This Row],[Current Week Low]])-1</f>
        <v>2.2302001740644117E-2</v>
      </c>
      <c r="AF255" s="1">
        <f>(Table2[[#This Row],[Current Week High]]/Table2[[#This Row],[Close Price]])-1</f>
        <v>5.2995636905395216E-2</v>
      </c>
      <c r="AG255" s="1">
        <f>(Table2[[#This Row],[Close Price]]/Table2[[#This Row],[Current Month Low]])-1</f>
        <v>2.2302001740644117E-2</v>
      </c>
      <c r="AH255" s="1">
        <f>(Table2[[#This Row],[Current Month High]]/Table2[[#This Row],[Close Price]])-1</f>
        <v>0.1321698414387571</v>
      </c>
      <c r="AI255">
        <v>22.241140789613699</v>
      </c>
      <c r="AJ255">
        <v>55.066006600660003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0.02</v>
      </c>
      <c r="AM255" t="s">
        <v>3160</v>
      </c>
      <c r="AN255">
        <v>2.02</v>
      </c>
      <c r="AO255" t="s">
        <v>3160</v>
      </c>
      <c r="AP255">
        <v>2.0341898434265E-2</v>
      </c>
      <c r="AQ255">
        <f>(Table2[[#This Row],[Sharpe Ratio]]-AVERAGE(Table2[Sharpe Ratio]))/_xlfn.STDEV.P(Table2[Sharpe Ratio])</f>
        <v>-0.44236171276213504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192</v>
      </c>
      <c r="AT255">
        <f>_xlfn.RANK.AVG(Table2[[#This Row],[6M Return vs Nifty Z-Score]],Table2[6M Return vs Nifty Z-Score])</f>
        <v>223</v>
      </c>
      <c r="AU255">
        <f>_xlfn.RANK.AVG(Table2[[#This Row],[Sharpe Ratio Z-Score]],Table2[Sharpe Ratio Z-Score])</f>
        <v>455</v>
      </c>
      <c r="AV255">
        <f>(Table2[[#This Row],[Rank 1Y]]+Table2[[#This Row],[Rank 6M]]+Table2[[#This Row],[Rank Sharpe]])/3</f>
        <v>290</v>
      </c>
    </row>
    <row r="256" spans="1:48" x14ac:dyDescent="0.3">
      <c r="A256" t="s">
        <v>717</v>
      </c>
      <c r="B256" t="s">
        <v>718</v>
      </c>
      <c r="C256" t="s">
        <v>3109</v>
      </c>
      <c r="D256" t="s">
        <v>565</v>
      </c>
      <c r="E256">
        <v>23502.315535719699</v>
      </c>
      <c r="F256">
        <v>904</v>
      </c>
      <c r="G256">
        <v>-6.7018062035536703</v>
      </c>
      <c r="H256">
        <f>(Table2[[#This Row],[1Y Return vs Nifty]]-AVERAGE(Table2[1Y Return vs Nifty]))/_xlfn.STDEV.P(Table2[1Y Return vs Nifty])</f>
        <v>-0.42314447405862637</v>
      </c>
      <c r="I256">
        <v>-2.7241128686324401</v>
      </c>
      <c r="J256">
        <f>(Table2[[#This Row],[1M Return vs Nifty]]-AVERAGE(Table2[1M Return vs Nifty]))/_xlfn.STDEV.P(Table2[1M Return vs Nifty])</f>
        <v>-3.1849396359303311E-2</v>
      </c>
      <c r="K256">
        <v>16.783062552796402</v>
      </c>
      <c r="L256">
        <f>(Table2[[#This Row],[6M Return vs Nifty]]-AVERAGE(Table2[6M Return vs Nifty]))/_xlfn.STDEV.P(Table2[6M Return vs Nifty])</f>
        <v>0.47502325045160082</v>
      </c>
      <c r="M256">
        <v>-4.0781122071378801</v>
      </c>
      <c r="N256">
        <f>(Table2[[#This Row],[1W Return vs Nifty]]-AVERAGE(Table2[1W Return vs Nifty]))/_xlfn.STDEV.P(Table2[1W Return vs Nifty])</f>
        <v>-0.17427706145834654</v>
      </c>
      <c r="O256">
        <v>951.18</v>
      </c>
      <c r="P256">
        <v>946.54762584058199</v>
      </c>
      <c r="Q256">
        <v>848.67048683283804</v>
      </c>
      <c r="R256">
        <v>36.292578689406</v>
      </c>
      <c r="S256" s="1">
        <f>(Table2[[#This Row],[Close Price]]-Table2[[#This Row],[20D EMA]])/Table2[[#This Row],[20D EMA]]</f>
        <v>-4.9601547551462344E-2</v>
      </c>
      <c r="T256" s="1">
        <f>(Table2[[#This Row],[Close Price]]-Table2[[#This Row],[50D EMA]])/Table2[[#This Row],[50D EMA]]</f>
        <v>-4.495032756835405E-2</v>
      </c>
      <c r="U256" s="1">
        <f>(Table2[[#This Row],[Close Price]]-Table2[[#This Row],[200D EMA]])/Table2[[#This Row],[200D EMA]]</f>
        <v>6.5195519374836197E-2</v>
      </c>
      <c r="V256">
        <v>1.2399445574966801</v>
      </c>
      <c r="W256">
        <v>894.95</v>
      </c>
      <c r="X256">
        <v>944.3</v>
      </c>
      <c r="Y256">
        <v>894.95</v>
      </c>
      <c r="Z256">
        <v>1011.9</v>
      </c>
      <c r="AA256">
        <v>894.95</v>
      </c>
      <c r="AB256">
        <v>1025.2</v>
      </c>
      <c r="AC256" s="1">
        <f>(Table2[[#This Row],[Close Price]]/Table2[[#This Row],[Day Low]])-1</f>
        <v>1.0112296776356278E-2</v>
      </c>
      <c r="AD256" s="1">
        <f>(Table2[[#This Row],[Day High]]/Table2[[#This Row],[Close Price]])-1</f>
        <v>4.4579646017699037E-2</v>
      </c>
      <c r="AE256" s="1">
        <f>(Table2[[#This Row],[Close Price]]/Table2[[#This Row],[Current Week Low]])-1</f>
        <v>1.0112296776356278E-2</v>
      </c>
      <c r="AF256" s="1">
        <f>(Table2[[#This Row],[Current Week High]]/Table2[[#This Row],[Close Price]])-1</f>
        <v>0.11935840707964607</v>
      </c>
      <c r="AG256" s="1">
        <f>(Table2[[#This Row],[Close Price]]/Table2[[#This Row],[Current Month Low]])-1</f>
        <v>1.0112296776356278E-2</v>
      </c>
      <c r="AH256" s="1">
        <f>(Table2[[#This Row],[Current Month High]]/Table2[[#This Row],[Close Price]])-1</f>
        <v>0.13407079646017706</v>
      </c>
      <c r="AI256">
        <v>32.986725663716797</v>
      </c>
      <c r="AJ256">
        <v>49.668874172185397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0.02</v>
      </c>
      <c r="AM256" t="s">
        <v>3160</v>
      </c>
      <c r="AN256">
        <v>-1.89</v>
      </c>
      <c r="AO256" t="s">
        <v>3161</v>
      </c>
      <c r="AP256">
        <v>9.7833889898084003E-2</v>
      </c>
      <c r="AQ256">
        <f>(Table2[[#This Row],[Sharpe Ratio]]-AVERAGE(Table2[Sharpe Ratio]))/_xlfn.STDEV.P(Table2[Sharpe Ratio])</f>
        <v>0.47482604422303909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0.32057836279836371</v>
      </c>
      <c r="AS256">
        <f>_xlfn.RANK.AVG(Table2[[#This Row],[1Y Return vs Nifty Z-Score]],Table2[1Y Return vs Nifty Z-Score])</f>
        <v>461</v>
      </c>
      <c r="AT256">
        <f>_xlfn.RANK.AVG(Table2[[#This Row],[6M Return vs Nifty Z-Score]],Table2[6M Return vs Nifty Z-Score])</f>
        <v>181</v>
      </c>
      <c r="AU256">
        <f>_xlfn.RANK.AVG(Table2[[#This Row],[Sharpe Ratio Z-Score]],Table2[Sharpe Ratio Z-Score])</f>
        <v>229</v>
      </c>
      <c r="AV256">
        <f>(Table2[[#This Row],[Rank 1Y]]+Table2[[#This Row],[Rank 6M]]+Table2[[#This Row],[Rank Sharpe]])/3</f>
        <v>290.33333333333331</v>
      </c>
    </row>
    <row r="257" spans="1:48" x14ac:dyDescent="0.3">
      <c r="A257" t="s">
        <v>1662</v>
      </c>
      <c r="B257" t="s">
        <v>1663</v>
      </c>
      <c r="C257" t="s">
        <v>3123</v>
      </c>
      <c r="D257" t="s">
        <v>475</v>
      </c>
      <c r="E257">
        <v>5237.9701281411899</v>
      </c>
      <c r="F257">
        <v>1984.4</v>
      </c>
      <c r="G257">
        <v>4.5521325645242898</v>
      </c>
      <c r="H257">
        <f>(Table2[[#This Row],[1Y Return vs Nifty]]-AVERAGE(Table2[1Y Return vs Nifty]))/_xlfn.STDEV.P(Table2[1Y Return vs Nifty])</f>
        <v>-0.19672766471773293</v>
      </c>
      <c r="I257">
        <v>1.02408085342879</v>
      </c>
      <c r="J257">
        <f>(Table2[[#This Row],[1M Return vs Nifty]]-AVERAGE(Table2[1M Return vs Nifty]))/_xlfn.STDEV.P(Table2[1M Return vs Nifty])</f>
        <v>0.36592822111527551</v>
      </c>
      <c r="K257">
        <v>30.847578022476998</v>
      </c>
      <c r="L257">
        <f>(Table2[[#This Row],[6M Return vs Nifty]]-AVERAGE(Table2[6M Return vs Nifty]))/_xlfn.STDEV.P(Table2[6M Return vs Nifty])</f>
        <v>0.96692791541932577</v>
      </c>
      <c r="M257">
        <v>-7.4126705454209301</v>
      </c>
      <c r="N257">
        <f>(Table2[[#This Row],[1W Return vs Nifty]]-AVERAGE(Table2[1W Return vs Nifty]))/_xlfn.STDEV.P(Table2[1W Return vs Nifty])</f>
        <v>-0.8696215832339883</v>
      </c>
      <c r="O257">
        <v>2068.15</v>
      </c>
      <c r="P257">
        <v>1985.2645396416999</v>
      </c>
      <c r="Q257">
        <v>1713.82636742616</v>
      </c>
      <c r="R257">
        <v>39.885221971063501</v>
      </c>
      <c r="S257" s="1">
        <f>(Table2[[#This Row],[Close Price]]-Table2[[#This Row],[20D EMA]])/Table2[[#This Row],[20D EMA]]</f>
        <v>-4.049512849648236E-2</v>
      </c>
      <c r="T257" s="1">
        <f>(Table2[[#This Row],[Close Price]]-Table2[[#This Row],[50D EMA]])/Table2[[#This Row],[50D EMA]]</f>
        <v>-4.3547830751858031E-4</v>
      </c>
      <c r="U257" s="1">
        <f>(Table2[[#This Row],[Close Price]]-Table2[[#This Row],[200D EMA]])/Table2[[#This Row],[200D EMA]]</f>
        <v>0.15787692249138985</v>
      </c>
      <c r="V257">
        <v>0.47638103805195298</v>
      </c>
      <c r="W257">
        <v>1935.75</v>
      </c>
      <c r="X257">
        <v>2030</v>
      </c>
      <c r="Y257">
        <v>1929.1</v>
      </c>
      <c r="Z257">
        <v>2119.9499999999998</v>
      </c>
      <c r="AA257">
        <v>1929.1</v>
      </c>
      <c r="AB257">
        <v>2360</v>
      </c>
      <c r="AC257" s="1">
        <f>(Table2[[#This Row],[Close Price]]/Table2[[#This Row],[Day Low]])-1</f>
        <v>2.5132377631408964E-2</v>
      </c>
      <c r="AD257" s="1">
        <f>(Table2[[#This Row],[Day High]]/Table2[[#This Row],[Close Price]])-1</f>
        <v>2.2979238056843432E-2</v>
      </c>
      <c r="AE257" s="1">
        <f>(Table2[[#This Row],[Close Price]]/Table2[[#This Row],[Current Week Low]])-1</f>
        <v>2.8666217407081085E-2</v>
      </c>
      <c r="AF257" s="1">
        <f>(Table2[[#This Row],[Current Week High]]/Table2[[#This Row],[Close Price]])-1</f>
        <v>6.8307800846603373E-2</v>
      </c>
      <c r="AG257" s="1">
        <f>(Table2[[#This Row],[Close Price]]/Table2[[#This Row],[Current Month Low]])-1</f>
        <v>2.8666217407081085E-2</v>
      </c>
      <c r="AH257" s="1">
        <f>(Table2[[#This Row],[Current Month High]]/Table2[[#This Row],[Close Price]])-1</f>
        <v>0.18927635557347311</v>
      </c>
      <c r="AI257">
        <v>20.439427534771198</v>
      </c>
      <c r="AJ257">
        <v>68.741496598639401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0.46</v>
      </c>
      <c r="AM257" t="s">
        <v>3160</v>
      </c>
      <c r="AN257">
        <v>-1.2</v>
      </c>
      <c r="AO257" t="s">
        <v>3161</v>
      </c>
      <c r="AP257">
        <v>3.8568421577086003E-2</v>
      </c>
      <c r="AQ257">
        <f>(Table2[[#This Row],[Sharpe Ratio]]-AVERAGE(Table2[Sharpe Ratio]))/_xlfn.STDEV.P(Table2[Sharpe Ratio])</f>
        <v>-0.22663433805906533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3.9872550523814776E-2</v>
      </c>
      <c r="AS257">
        <f>_xlfn.RANK.AVG(Table2[[#This Row],[1Y Return vs Nifty Z-Score]],Table2[1Y Return vs Nifty Z-Score])</f>
        <v>368</v>
      </c>
      <c r="AT257">
        <f>_xlfn.RANK.AVG(Table2[[#This Row],[6M Return vs Nifty Z-Score]],Table2[6M Return vs Nifty Z-Score])</f>
        <v>100</v>
      </c>
      <c r="AU257">
        <f>_xlfn.RANK.AVG(Table2[[#This Row],[Sharpe Ratio Z-Score]],Table2[Sharpe Ratio Z-Score])</f>
        <v>406</v>
      </c>
      <c r="AV257">
        <f>(Table2[[#This Row],[Rank 1Y]]+Table2[[#This Row],[Rank 6M]]+Table2[[#This Row],[Rank Sharpe]])/3</f>
        <v>291.33333333333331</v>
      </c>
    </row>
    <row r="258" spans="1:48" x14ac:dyDescent="0.3">
      <c r="A258" t="s">
        <v>1604</v>
      </c>
      <c r="B258" t="s">
        <v>1605</v>
      </c>
      <c r="C258" t="s">
        <v>3119</v>
      </c>
      <c r="D258" t="s">
        <v>266</v>
      </c>
      <c r="E258">
        <v>5731.7897125167501</v>
      </c>
      <c r="F258">
        <v>2526.6999999999998</v>
      </c>
      <c r="G258">
        <v>1.84217006020665</v>
      </c>
      <c r="H258">
        <f>(Table2[[#This Row],[1Y Return vs Nifty]]-AVERAGE(Table2[1Y Return vs Nifty]))/_xlfn.STDEV.P(Table2[1Y Return vs Nifty])</f>
        <v>-0.2512491150566572</v>
      </c>
      <c r="I258">
        <v>-13.3776322171865</v>
      </c>
      <c r="J258">
        <f>(Table2[[#This Row],[1M Return vs Nifty]]-AVERAGE(Table2[1M Return vs Nifty]))/_xlfn.STDEV.P(Table2[1M Return vs Nifty])</f>
        <v>-1.1624557252810437</v>
      </c>
      <c r="K258">
        <v>3.6550716299766299</v>
      </c>
      <c r="L258">
        <f>(Table2[[#This Row],[6M Return vs Nifty]]-AVERAGE(Table2[6M Return vs Nifty]))/_xlfn.STDEV.P(Table2[6M Return vs Nifty])</f>
        <v>1.5873414077205689E-2</v>
      </c>
      <c r="M258">
        <v>-16.149433015629601</v>
      </c>
      <c r="N258">
        <f>(Table2[[#This Row],[1W Return vs Nifty]]-AVERAGE(Table2[1W Return vs Nifty]))/_xlfn.STDEV.P(Table2[1W Return vs Nifty])</f>
        <v>-2.6914700277397294</v>
      </c>
      <c r="O258">
        <v>2917.68</v>
      </c>
      <c r="P258">
        <v>3047.6464942401699</v>
      </c>
      <c r="Q258">
        <v>2790.6833383636199</v>
      </c>
      <c r="R258">
        <v>17.4524175831815</v>
      </c>
      <c r="S258" s="1">
        <f>(Table2[[#This Row],[Close Price]]-Table2[[#This Row],[20D EMA]])/Table2[[#This Row],[20D EMA]]</f>
        <v>-0.13400372899015658</v>
      </c>
      <c r="T258" s="1">
        <f>(Table2[[#This Row],[Close Price]]-Table2[[#This Row],[50D EMA]])/Table2[[#This Row],[50D EMA]]</f>
        <v>-0.17093402900392846</v>
      </c>
      <c r="U258" s="1">
        <f>(Table2[[#This Row],[Close Price]]-Table2[[#This Row],[200D EMA]])/Table2[[#This Row],[200D EMA]]</f>
        <v>-9.4594515520493513E-2</v>
      </c>
      <c r="V258">
        <v>0.53822704247155595</v>
      </c>
      <c r="W258">
        <v>2491.25</v>
      </c>
      <c r="X258">
        <v>2588.1999999999998</v>
      </c>
      <c r="Y258">
        <v>2491.25</v>
      </c>
      <c r="Z258">
        <v>3009.3</v>
      </c>
      <c r="AA258">
        <v>2491.25</v>
      </c>
      <c r="AB258">
        <v>3146</v>
      </c>
      <c r="AC258" s="1">
        <f>(Table2[[#This Row],[Close Price]]/Table2[[#This Row],[Day Low]])-1</f>
        <v>1.422980431510279E-2</v>
      </c>
      <c r="AD258" s="1">
        <f>(Table2[[#This Row],[Day High]]/Table2[[#This Row],[Close Price]])-1</f>
        <v>2.4340048284323457E-2</v>
      </c>
      <c r="AE258" s="1">
        <f>(Table2[[#This Row],[Close Price]]/Table2[[#This Row],[Current Week Low]])-1</f>
        <v>1.422980431510279E-2</v>
      </c>
      <c r="AF258" s="1">
        <f>(Table2[[#This Row],[Current Week High]]/Table2[[#This Row],[Close Price]])-1</f>
        <v>0.191000118731943</v>
      </c>
      <c r="AG258" s="1">
        <f>(Table2[[#This Row],[Close Price]]/Table2[[#This Row],[Current Month Low]])-1</f>
        <v>1.422980431510279E-2</v>
      </c>
      <c r="AH258" s="1">
        <f>(Table2[[#This Row],[Current Month High]]/Table2[[#This Row],[Close Price]])-1</f>
        <v>0.24510230735742278</v>
      </c>
      <c r="AI258">
        <v>55.6575770768195</v>
      </c>
      <c r="AJ258">
        <v>64.874388254486107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-0.22</v>
      </c>
      <c r="AM258" t="s">
        <v>3161</v>
      </c>
      <c r="AN258">
        <v>-12.1</v>
      </c>
      <c r="AO258" t="s">
        <v>3161</v>
      </c>
      <c r="AP258">
        <v>0.11324867533158101</v>
      </c>
      <c r="AQ258">
        <f>(Table2[[#This Row],[Sharpe Ratio]]-AVERAGE(Table2[Sharpe Ratio]))/_xlfn.STDEV.P(Table2[Sharpe Ratio])</f>
        <v>0.65727396186054099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393</v>
      </c>
      <c r="AT258">
        <f>_xlfn.RANK.AVG(Table2[[#This Row],[6M Return vs Nifty Z-Score]],Table2[6M Return vs Nifty Z-Score])</f>
        <v>307</v>
      </c>
      <c r="AU258">
        <f>_xlfn.RANK.AVG(Table2[[#This Row],[Sharpe Ratio Z-Score]],Table2[Sharpe Ratio Z-Score])</f>
        <v>183</v>
      </c>
      <c r="AV258">
        <f>(Table2[[#This Row],[Rank 1Y]]+Table2[[#This Row],[Rank 6M]]+Table2[[#This Row],[Rank Sharpe]])/3</f>
        <v>294.33333333333331</v>
      </c>
    </row>
    <row r="259" spans="1:48" x14ac:dyDescent="0.3">
      <c r="A259" t="s">
        <v>1912</v>
      </c>
      <c r="B259" t="s">
        <v>1913</v>
      </c>
      <c r="C259" t="s">
        <v>3109</v>
      </c>
      <c r="D259" t="s">
        <v>502</v>
      </c>
      <c r="E259">
        <v>3699.9330689728499</v>
      </c>
      <c r="F259">
        <v>63.49</v>
      </c>
      <c r="G259">
        <v>39.500091745054597</v>
      </c>
      <c r="H259">
        <f>(Table2[[#This Row],[1Y Return vs Nifty]]-AVERAGE(Table2[1Y Return vs Nifty]))/_xlfn.STDEV.P(Table2[1Y Return vs Nifty])</f>
        <v>0.50638664696452884</v>
      </c>
      <c r="I259">
        <v>1.0108014609289999</v>
      </c>
      <c r="J259">
        <f>(Table2[[#This Row],[1M Return vs Nifty]]-AVERAGE(Table2[1M Return vs Nifty]))/_xlfn.STDEV.P(Table2[1M Return vs Nifty])</f>
        <v>0.36451894360675563</v>
      </c>
      <c r="K259">
        <v>31.953889028643498</v>
      </c>
      <c r="L259">
        <f>(Table2[[#This Row],[6M Return vs Nifty]]-AVERAGE(Table2[6M Return vs Nifty]))/_xlfn.STDEV.P(Table2[6M Return vs Nifty])</f>
        <v>1.005621004136928</v>
      </c>
      <c r="M259">
        <v>-1.6133016707022101</v>
      </c>
      <c r="N259">
        <f>(Table2[[#This Row],[1W Return vs Nifty]]-AVERAGE(Table2[1W Return vs Nifty]))/_xlfn.STDEV.P(Table2[1W Return vs Nifty])</f>
        <v>0.33970180166386837</v>
      </c>
      <c r="O259">
        <v>62.72</v>
      </c>
      <c r="P259">
        <v>59.450433218463303</v>
      </c>
      <c r="Q259">
        <v>52.033586307479297</v>
      </c>
      <c r="R259">
        <v>49.055940875508902</v>
      </c>
      <c r="S259" s="1">
        <f>(Table2[[#This Row],[Close Price]]-Table2[[#This Row],[20D EMA]])/Table2[[#This Row],[20D EMA]]</f>
        <v>1.2276785714285764E-2</v>
      </c>
      <c r="T259" s="1">
        <f>(Table2[[#This Row],[Close Price]]-Table2[[#This Row],[50D EMA]])/Table2[[#This Row],[50D EMA]]</f>
        <v>6.7948483515543931E-2</v>
      </c>
      <c r="U259" s="1">
        <f>(Table2[[#This Row],[Close Price]]-Table2[[#This Row],[200D EMA]])/Table2[[#This Row],[200D EMA]]</f>
        <v>0.2201734399935828</v>
      </c>
      <c r="V259">
        <v>1.0190152235658301</v>
      </c>
      <c r="W259">
        <v>63.11</v>
      </c>
      <c r="X259">
        <v>65.989999999999995</v>
      </c>
      <c r="Y259">
        <v>63.11</v>
      </c>
      <c r="Z259">
        <v>71.900000000000006</v>
      </c>
      <c r="AA259">
        <v>57.5</v>
      </c>
      <c r="AB259">
        <v>71.900000000000006</v>
      </c>
      <c r="AC259" s="1">
        <f>(Table2[[#This Row],[Close Price]]/Table2[[#This Row],[Day Low]])-1</f>
        <v>6.0212327681825606E-3</v>
      </c>
      <c r="AD259" s="1">
        <f>(Table2[[#This Row],[Day High]]/Table2[[#This Row],[Close Price]])-1</f>
        <v>3.9376279729091079E-2</v>
      </c>
      <c r="AE259" s="1">
        <f>(Table2[[#This Row],[Close Price]]/Table2[[#This Row],[Current Week Low]])-1</f>
        <v>6.0212327681825606E-3</v>
      </c>
      <c r="AF259" s="1">
        <f>(Table2[[#This Row],[Current Week High]]/Table2[[#This Row],[Close Price]])-1</f>
        <v>0.13246180500866278</v>
      </c>
      <c r="AG259" s="1">
        <f>(Table2[[#This Row],[Close Price]]/Table2[[#This Row],[Current Month Low]])-1</f>
        <v>0.10417391304347823</v>
      </c>
      <c r="AH259" s="1">
        <f>(Table2[[#This Row],[Current Month High]]/Table2[[#This Row],[Close Price]])-1</f>
        <v>0.13246180500866278</v>
      </c>
      <c r="AI259">
        <v>13.246180500866201</v>
      </c>
      <c r="AJ259">
        <v>90.947368421052602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0.08</v>
      </c>
      <c r="AM259" t="s">
        <v>3160</v>
      </c>
      <c r="AN259">
        <v>11.54</v>
      </c>
      <c r="AO259" t="s">
        <v>3160</v>
      </c>
      <c r="AP259">
        <v>-2.9524102239309E-2</v>
      </c>
      <c r="AQ259">
        <f>(Table2[[#This Row],[Sharpe Ratio]]-AVERAGE(Table2[Sharpe Ratio]))/_xlfn.STDEV.P(Table2[Sharpe Ratio])</f>
        <v>-1.0325709001072672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1.1836574962648136</v>
      </c>
      <c r="AS259">
        <f>_xlfn.RANK.AVG(Table2[[#This Row],[1Y Return vs Nifty Z-Score]],Table2[1Y Return vs Nifty Z-Score])</f>
        <v>170</v>
      </c>
      <c r="AT259">
        <f>_xlfn.RANK.AVG(Table2[[#This Row],[6M Return vs Nifty Z-Score]],Table2[6M Return vs Nifty Z-Score])</f>
        <v>94</v>
      </c>
      <c r="AU259">
        <f>_xlfn.RANK.AVG(Table2[[#This Row],[Sharpe Ratio Z-Score]],Table2[Sharpe Ratio Z-Score])</f>
        <v>622</v>
      </c>
      <c r="AV259">
        <f>(Table2[[#This Row],[Rank 1Y]]+Table2[[#This Row],[Rank 6M]]+Table2[[#This Row],[Rank Sharpe]])/3</f>
        <v>295.33333333333331</v>
      </c>
    </row>
    <row r="260" spans="1:48" x14ac:dyDescent="0.3">
      <c r="A260" t="s">
        <v>1347</v>
      </c>
      <c r="B260" t="s">
        <v>1348</v>
      </c>
      <c r="C260" t="s">
        <v>3122</v>
      </c>
      <c r="D260" t="s">
        <v>138</v>
      </c>
      <c r="E260">
        <v>8148.0614251837096</v>
      </c>
      <c r="F260">
        <v>343.4</v>
      </c>
      <c r="G260">
        <v>93.058893854824404</v>
      </c>
      <c r="H260">
        <f>(Table2[[#This Row],[1Y Return vs Nifty]]-AVERAGE(Table2[1Y Return vs Nifty]))/_xlfn.STDEV.P(Table2[1Y Return vs Nifty])</f>
        <v>1.5839305483239168</v>
      </c>
      <c r="I260">
        <v>-6.2945850261232597</v>
      </c>
      <c r="J260">
        <f>(Table2[[#This Row],[1M Return vs Nifty]]-AVERAGE(Table2[1M Return vs Nifty]))/_xlfn.STDEV.P(Table2[1M Return vs Nifty])</f>
        <v>-0.41076628630195616</v>
      </c>
      <c r="K260">
        <v>-19.332008527291901</v>
      </c>
      <c r="L260">
        <f>(Table2[[#This Row],[6M Return vs Nifty]]-AVERAGE(Table2[6M Return vs Nifty]))/_xlfn.STDEV.P(Table2[6M Return vs Nifty])</f>
        <v>-0.78809683201646996</v>
      </c>
      <c r="M260">
        <v>-20.1372812719348</v>
      </c>
      <c r="N260">
        <f>(Table2[[#This Row],[1W Return vs Nifty]]-AVERAGE(Table2[1W Return vs Nifty]))/_xlfn.STDEV.P(Table2[1W Return vs Nifty])</f>
        <v>-3.5230429550624329</v>
      </c>
      <c r="O260">
        <v>402.61</v>
      </c>
      <c r="P260">
        <v>414.25090764163298</v>
      </c>
      <c r="Q260">
        <v>371.514646945815</v>
      </c>
      <c r="R260">
        <v>19.8783321211118</v>
      </c>
      <c r="S260" s="1">
        <f>(Table2[[#This Row],[Close Price]]-Table2[[#This Row],[20D EMA]])/Table2[[#This Row],[20D EMA]]</f>
        <v>-0.14706539827624757</v>
      </c>
      <c r="T260" s="1">
        <f>(Table2[[#This Row],[Close Price]]-Table2[[#This Row],[50D EMA]])/Table2[[#This Row],[50D EMA]]</f>
        <v>-0.17103380182072137</v>
      </c>
      <c r="U260" s="1">
        <f>(Table2[[#This Row],[Close Price]]-Table2[[#This Row],[200D EMA]])/Table2[[#This Row],[200D EMA]]</f>
        <v>-7.5675743007557694E-2</v>
      </c>
      <c r="V260">
        <v>0.67446546551923103</v>
      </c>
      <c r="W260">
        <v>343.4</v>
      </c>
      <c r="X260">
        <v>355.95</v>
      </c>
      <c r="Y260">
        <v>343.4</v>
      </c>
      <c r="Z260">
        <v>417.7</v>
      </c>
      <c r="AA260">
        <v>343.4</v>
      </c>
      <c r="AB260">
        <v>456</v>
      </c>
      <c r="AC260" s="1">
        <f>(Table2[[#This Row],[Close Price]]/Table2[[#This Row],[Day Low]])-1</f>
        <v>0</v>
      </c>
      <c r="AD260" s="1">
        <f>(Table2[[#This Row],[Day High]]/Table2[[#This Row],[Close Price]])-1</f>
        <v>3.6546301688992422E-2</v>
      </c>
      <c r="AE260" s="1">
        <f>(Table2[[#This Row],[Close Price]]/Table2[[#This Row],[Current Week Low]])-1</f>
        <v>0</v>
      </c>
      <c r="AF260" s="1">
        <f>(Table2[[#This Row],[Current Week High]]/Table2[[#This Row],[Close Price]])-1</f>
        <v>0.21636575422248105</v>
      </c>
      <c r="AG260" s="1">
        <f>(Table2[[#This Row],[Close Price]]/Table2[[#This Row],[Current Month Low]])-1</f>
        <v>0</v>
      </c>
      <c r="AH260" s="1">
        <f>(Table2[[#This Row],[Current Month High]]/Table2[[#This Row],[Close Price]])-1</f>
        <v>0.32789749563191628</v>
      </c>
      <c r="AI260">
        <v>65.8707047175306</v>
      </c>
      <c r="AJ260">
        <v>125.032765399737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-0.18</v>
      </c>
      <c r="AM260" t="s">
        <v>3161</v>
      </c>
      <c r="AN260">
        <v>-15.39</v>
      </c>
      <c r="AO260" t="s">
        <v>3161</v>
      </c>
      <c r="AP260">
        <v>9.3802700789235999E-2</v>
      </c>
      <c r="AQ260">
        <f>(Table2[[#This Row],[Sharpe Ratio]]-AVERAGE(Table2[Sharpe Ratio]))/_xlfn.STDEV.P(Table2[Sharpe Ratio])</f>
        <v>0.42711327769214336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53</v>
      </c>
      <c r="AT260">
        <f>_xlfn.RANK.AVG(Table2[[#This Row],[6M Return vs Nifty Z-Score]],Table2[6M Return vs Nifty Z-Score])</f>
        <v>599</v>
      </c>
      <c r="AU260">
        <f>_xlfn.RANK.AVG(Table2[[#This Row],[Sharpe Ratio Z-Score]],Table2[Sharpe Ratio Z-Score])</f>
        <v>238</v>
      </c>
      <c r="AV260">
        <f>(Table2[[#This Row],[Rank 1Y]]+Table2[[#This Row],[Rank 6M]]+Table2[[#This Row],[Rank Sharpe]])/3</f>
        <v>296.66666666666669</v>
      </c>
    </row>
    <row r="261" spans="1:48" x14ac:dyDescent="0.3">
      <c r="A261" t="s">
        <v>1324</v>
      </c>
      <c r="B261" t="s">
        <v>1325</v>
      </c>
      <c r="C261" t="s">
        <v>3118</v>
      </c>
      <c r="D261" t="s">
        <v>85</v>
      </c>
      <c r="E261">
        <v>8385.2791630891606</v>
      </c>
      <c r="F261">
        <v>1078.3</v>
      </c>
      <c r="G261">
        <v>34.153690503556597</v>
      </c>
      <c r="H261">
        <f>(Table2[[#This Row],[1Y Return vs Nifty]]-AVERAGE(Table2[1Y Return vs Nifty]))/_xlfn.STDEV.P(Table2[1Y Return vs Nifty])</f>
        <v>0.39882296321765959</v>
      </c>
      <c r="I261">
        <v>-17.122038152525299</v>
      </c>
      <c r="J261">
        <f>(Table2[[#This Row],[1M Return vs Nifty]]-AVERAGE(Table2[1M Return vs Nifty]))/_xlfn.STDEV.P(Table2[1M Return vs Nifty])</f>
        <v>-1.5598313633250818</v>
      </c>
      <c r="K261">
        <v>18.2672000862432</v>
      </c>
      <c r="L261">
        <f>(Table2[[#This Row],[6M Return vs Nifty]]-AVERAGE(Table2[6M Return vs Nifty]))/_xlfn.STDEV.P(Table2[6M Return vs Nifty])</f>
        <v>0.52693077458422943</v>
      </c>
      <c r="M261">
        <v>-4.01098605423614</v>
      </c>
      <c r="N261">
        <f>(Table2[[#This Row],[1W Return vs Nifty]]-AVERAGE(Table2[1W Return vs Nifty]))/_xlfn.STDEV.P(Table2[1W Return vs Nifty])</f>
        <v>-0.16027946478947785</v>
      </c>
      <c r="O261">
        <v>1185.53</v>
      </c>
      <c r="P261">
        <v>1218.88242951292</v>
      </c>
      <c r="Q261">
        <v>1025.8510836517301</v>
      </c>
      <c r="R261">
        <v>28.2058525829034</v>
      </c>
      <c r="S261" s="1">
        <f>(Table2[[#This Row],[Close Price]]-Table2[[#This Row],[20D EMA]])/Table2[[#This Row],[20D EMA]]</f>
        <v>-9.0448997494791378E-2</v>
      </c>
      <c r="T261" s="1">
        <f>(Table2[[#This Row],[Close Price]]-Table2[[#This Row],[50D EMA]])/Table2[[#This Row],[50D EMA]]</f>
        <v>-0.11533715320607128</v>
      </c>
      <c r="U261" s="1">
        <f>(Table2[[#This Row],[Close Price]]-Table2[[#This Row],[200D EMA]])/Table2[[#This Row],[200D EMA]]</f>
        <v>5.1127222249029644E-2</v>
      </c>
      <c r="V261">
        <v>0.69481154255090904</v>
      </c>
      <c r="W261">
        <v>1016.05</v>
      </c>
      <c r="X261">
        <v>1114.5</v>
      </c>
      <c r="Y261">
        <v>1016.05</v>
      </c>
      <c r="Z261">
        <v>1149.75</v>
      </c>
      <c r="AA261">
        <v>1016.05</v>
      </c>
      <c r="AB261">
        <v>1247.7</v>
      </c>
      <c r="AC261" s="1">
        <f>(Table2[[#This Row],[Close Price]]/Table2[[#This Row],[Day Low]])-1</f>
        <v>6.1266669947345198E-2</v>
      </c>
      <c r="AD261" s="1">
        <f>(Table2[[#This Row],[Day High]]/Table2[[#This Row],[Close Price]])-1</f>
        <v>3.3571362329593013E-2</v>
      </c>
      <c r="AE261" s="1">
        <f>(Table2[[#This Row],[Close Price]]/Table2[[#This Row],[Current Week Low]])-1</f>
        <v>6.1266669947345198E-2</v>
      </c>
      <c r="AF261" s="1">
        <f>(Table2[[#This Row],[Current Week High]]/Table2[[#This Row],[Close Price]])-1</f>
        <v>6.6261708244458983E-2</v>
      </c>
      <c r="AG261" s="1">
        <f>(Table2[[#This Row],[Close Price]]/Table2[[#This Row],[Current Month Low]])-1</f>
        <v>6.1266669947345198E-2</v>
      </c>
      <c r="AH261" s="1">
        <f>(Table2[[#This Row],[Current Month High]]/Table2[[#This Row],[Close Price]])-1</f>
        <v>0.15709913753129934</v>
      </c>
      <c r="AI261">
        <v>43.188352035611601</v>
      </c>
      <c r="AJ261">
        <v>61.4463243000449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0.09</v>
      </c>
      <c r="AM261" t="s">
        <v>3160</v>
      </c>
      <c r="AN261">
        <v>-5.88</v>
      </c>
      <c r="AO261" t="s">
        <v>3161</v>
      </c>
      <c r="AQ261">
        <f>(Table2[[#This Row],[Sharpe Ratio]]-AVERAGE(Table2[Sharpe Ratio]))/_xlfn.STDEV.P(Table2[Sharpe Ratio])</f>
        <v>-0.68312646593607884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188</v>
      </c>
      <c r="AT261">
        <f>_xlfn.RANK.AVG(Table2[[#This Row],[6M Return vs Nifty Z-Score]],Table2[6M Return vs Nifty Z-Score])</f>
        <v>165</v>
      </c>
      <c r="AU261">
        <f>_xlfn.RANK.AVG(Table2[[#This Row],[Sharpe Ratio Z-Score]],Table2[Sharpe Ratio Z-Score])</f>
        <v>539</v>
      </c>
      <c r="AV261">
        <f>(Table2[[#This Row],[Rank 1Y]]+Table2[[#This Row],[Rank 6M]]+Table2[[#This Row],[Rank Sharpe]])/3</f>
        <v>297.33333333333331</v>
      </c>
    </row>
    <row r="262" spans="1:48" x14ac:dyDescent="0.3">
      <c r="A262" t="s">
        <v>1716</v>
      </c>
      <c r="B262" t="s">
        <v>1717</v>
      </c>
      <c r="C262" t="s">
        <v>3119</v>
      </c>
      <c r="D262" t="s">
        <v>211</v>
      </c>
      <c r="E262">
        <v>4773.0903198420701</v>
      </c>
      <c r="F262">
        <v>7024.35</v>
      </c>
      <c r="G262">
        <v>53.802047171830601</v>
      </c>
      <c r="H262">
        <f>(Table2[[#This Row],[1Y Return vs Nifty]]-AVERAGE(Table2[1Y Return vs Nifty]))/_xlfn.STDEV.P(Table2[1Y Return vs Nifty])</f>
        <v>0.79412618258840573</v>
      </c>
      <c r="I262">
        <v>-4.1687561068299503</v>
      </c>
      <c r="J262">
        <f>(Table2[[#This Row],[1M Return vs Nifty]]-AVERAGE(Table2[1M Return vs Nifty]))/_xlfn.STDEV.P(Table2[1M Return vs Nifty])</f>
        <v>-0.18516237535734528</v>
      </c>
      <c r="K262">
        <v>-20.980776167389202</v>
      </c>
      <c r="L262">
        <f>(Table2[[#This Row],[6M Return vs Nifty]]-AVERAGE(Table2[6M Return vs Nifty]))/_xlfn.STDEV.P(Table2[6M Return vs Nifty])</f>
        <v>-0.84576227348582389</v>
      </c>
      <c r="M262">
        <v>-2.9573311507862599</v>
      </c>
      <c r="N262">
        <f>(Table2[[#This Row],[1W Return vs Nifty]]-AVERAGE(Table2[1W Return vs Nifty]))/_xlfn.STDEV.P(Table2[1W Return vs Nifty])</f>
        <v>5.9435739033633847E-2</v>
      </c>
      <c r="O262">
        <v>7292.89</v>
      </c>
      <c r="P262">
        <v>7434.2109189612302</v>
      </c>
      <c r="Q262">
        <v>7028.8865737050401</v>
      </c>
      <c r="R262">
        <v>36.3309982287849</v>
      </c>
      <c r="S262" s="1">
        <f>(Table2[[#This Row],[Close Price]]-Table2[[#This Row],[20D EMA]])/Table2[[#This Row],[20D EMA]]</f>
        <v>-3.6822165149892561E-2</v>
      </c>
      <c r="T262" s="1">
        <f>(Table2[[#This Row],[Close Price]]-Table2[[#This Row],[50D EMA]])/Table2[[#This Row],[50D EMA]]</f>
        <v>-5.5131731320114195E-2</v>
      </c>
      <c r="U262" s="1">
        <f>(Table2[[#This Row],[Close Price]]-Table2[[#This Row],[200D EMA]])/Table2[[#This Row],[200D EMA]]</f>
        <v>-6.4541853926210094E-4</v>
      </c>
      <c r="V262">
        <v>0.54321853166659995</v>
      </c>
      <c r="W262">
        <v>6717.85</v>
      </c>
      <c r="X262">
        <v>7121</v>
      </c>
      <c r="Y262">
        <v>6700</v>
      </c>
      <c r="Z262">
        <v>7400</v>
      </c>
      <c r="AA262">
        <v>6700</v>
      </c>
      <c r="AB262">
        <v>7769.95</v>
      </c>
      <c r="AC262" s="1">
        <f>(Table2[[#This Row],[Close Price]]/Table2[[#This Row],[Day Low]])-1</f>
        <v>4.5624716241059238E-2</v>
      </c>
      <c r="AD262" s="1">
        <f>(Table2[[#This Row],[Day High]]/Table2[[#This Row],[Close Price]])-1</f>
        <v>1.3759280218098358E-2</v>
      </c>
      <c r="AE262" s="1">
        <f>(Table2[[#This Row],[Close Price]]/Table2[[#This Row],[Current Week Low]])-1</f>
        <v>4.8410447761194186E-2</v>
      </c>
      <c r="AF262" s="1">
        <f>(Table2[[#This Row],[Current Week High]]/Table2[[#This Row],[Close Price]])-1</f>
        <v>5.3478257774740579E-2</v>
      </c>
      <c r="AG262" s="1">
        <f>(Table2[[#This Row],[Close Price]]/Table2[[#This Row],[Current Month Low]])-1</f>
        <v>4.8410447761194186E-2</v>
      </c>
      <c r="AH262" s="1">
        <f>(Table2[[#This Row],[Current Month High]]/Table2[[#This Row],[Close Price]])-1</f>
        <v>0.10614505256714146</v>
      </c>
      <c r="AI262">
        <v>29.305914426245799</v>
      </c>
      <c r="AJ262">
        <v>78.736641221374001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0.04</v>
      </c>
      <c r="AM262" t="s">
        <v>3160</v>
      </c>
      <c r="AN262">
        <v>0.42</v>
      </c>
      <c r="AO262" t="s">
        <v>3160</v>
      </c>
      <c r="AP262">
        <v>0.12756157809999499</v>
      </c>
      <c r="AQ262">
        <f>(Table2[[#This Row],[Sharpe Ratio]]-AVERAGE(Table2[Sharpe Ratio]))/_xlfn.STDEV.P(Table2[Sharpe Ratio])</f>
        <v>0.82668010226458266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122</v>
      </c>
      <c r="AT262">
        <f>_xlfn.RANK.AVG(Table2[[#This Row],[6M Return vs Nifty Z-Score]],Table2[6M Return vs Nifty Z-Score])</f>
        <v>625</v>
      </c>
      <c r="AU262">
        <f>_xlfn.RANK.AVG(Table2[[#This Row],[Sharpe Ratio Z-Score]],Table2[Sharpe Ratio Z-Score])</f>
        <v>146</v>
      </c>
      <c r="AV262">
        <f>(Table2[[#This Row],[Rank 1Y]]+Table2[[#This Row],[Rank 6M]]+Table2[[#This Row],[Rank Sharpe]])/3</f>
        <v>297.66666666666669</v>
      </c>
    </row>
    <row r="263" spans="1:48" x14ac:dyDescent="0.3">
      <c r="A263" t="s">
        <v>1149</v>
      </c>
      <c r="B263" t="s">
        <v>1150</v>
      </c>
      <c r="C263" t="s">
        <v>3123</v>
      </c>
      <c r="D263" t="s">
        <v>475</v>
      </c>
      <c r="E263">
        <v>10383.342945054799</v>
      </c>
      <c r="F263">
        <v>656.6</v>
      </c>
      <c r="G263">
        <v>33.955545769237602</v>
      </c>
      <c r="H263">
        <f>(Table2[[#This Row],[1Y Return vs Nifty]]-AVERAGE(Table2[1Y Return vs Nifty]))/_xlfn.STDEV.P(Table2[1Y Return vs Nifty])</f>
        <v>0.39483651016715415</v>
      </c>
      <c r="I263">
        <v>-4.0866301187993503</v>
      </c>
      <c r="J263">
        <f>(Table2[[#This Row],[1M Return vs Nifty]]-AVERAGE(Table2[1M Return vs Nifty]))/_xlfn.STDEV.P(Table2[1M Return vs Nifty])</f>
        <v>-0.17644674263556778</v>
      </c>
      <c r="K263">
        <v>13.790305986549701</v>
      </c>
      <c r="L263">
        <f>(Table2[[#This Row],[6M Return vs Nifty]]-AVERAGE(Table2[6M Return vs Nifty]))/_xlfn.STDEV.P(Table2[6M Return vs Nifty])</f>
        <v>0.37035196481626464</v>
      </c>
      <c r="M263">
        <v>-7.9422157631317196</v>
      </c>
      <c r="N263">
        <f>(Table2[[#This Row],[1W Return vs Nifty]]-AVERAGE(Table2[1W Return vs Nifty]))/_xlfn.STDEV.P(Table2[1W Return vs Nifty])</f>
        <v>-0.98004591197950974</v>
      </c>
      <c r="O263">
        <v>706.61</v>
      </c>
      <c r="P263">
        <v>707.79420780698297</v>
      </c>
      <c r="Q263">
        <v>613.40544663226797</v>
      </c>
      <c r="R263">
        <v>27.524306732402</v>
      </c>
      <c r="S263" s="1">
        <f>(Table2[[#This Row],[Close Price]]-Table2[[#This Row],[20D EMA]])/Table2[[#This Row],[20D EMA]]</f>
        <v>-7.0774543241675023E-2</v>
      </c>
      <c r="T263" s="1">
        <f>(Table2[[#This Row],[Close Price]]-Table2[[#This Row],[50D EMA]])/Table2[[#This Row],[50D EMA]]</f>
        <v>-7.2329226832192048E-2</v>
      </c>
      <c r="U263" s="1">
        <f>(Table2[[#This Row],[Close Price]]-Table2[[#This Row],[200D EMA]])/Table2[[#This Row],[200D EMA]]</f>
        <v>7.0417622805405033E-2</v>
      </c>
      <c r="V263">
        <v>0.19695860568537499</v>
      </c>
      <c r="W263">
        <v>653.04999999999995</v>
      </c>
      <c r="X263">
        <v>678.8</v>
      </c>
      <c r="Y263">
        <v>653.04999999999995</v>
      </c>
      <c r="Z263">
        <v>717</v>
      </c>
      <c r="AA263">
        <v>653.04999999999995</v>
      </c>
      <c r="AB263">
        <v>762.25</v>
      </c>
      <c r="AC263" s="1">
        <f>(Table2[[#This Row],[Close Price]]/Table2[[#This Row],[Day Low]])-1</f>
        <v>5.436030931781799E-3</v>
      </c>
      <c r="AD263" s="1">
        <f>(Table2[[#This Row],[Day High]]/Table2[[#This Row],[Close Price]])-1</f>
        <v>3.3810539141029494E-2</v>
      </c>
      <c r="AE263" s="1">
        <f>(Table2[[#This Row],[Close Price]]/Table2[[#This Row],[Current Week Low]])-1</f>
        <v>5.436030931781799E-3</v>
      </c>
      <c r="AF263" s="1">
        <f>(Table2[[#This Row],[Current Week High]]/Table2[[#This Row],[Close Price]])-1</f>
        <v>9.1989034419738047E-2</v>
      </c>
      <c r="AG263" s="1">
        <f>(Table2[[#This Row],[Close Price]]/Table2[[#This Row],[Current Month Low]])-1</f>
        <v>5.436030931781799E-3</v>
      </c>
      <c r="AH263" s="1">
        <f>(Table2[[#This Row],[Current Month High]]/Table2[[#This Row],[Close Price]])-1</f>
        <v>0.16090466037161133</v>
      </c>
      <c r="AI263">
        <v>27.474870545232999</v>
      </c>
      <c r="AJ263">
        <v>58.216867469879503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0.13</v>
      </c>
      <c r="AM263" t="s">
        <v>3160</v>
      </c>
      <c r="AN263">
        <v>-4.01</v>
      </c>
      <c r="AO263" t="s">
        <v>3161</v>
      </c>
      <c r="AP263">
        <v>3.1485705563129998E-3</v>
      </c>
      <c r="AQ263">
        <f>(Table2[[#This Row],[Sharpe Ratio]]-AVERAGE(Table2[Sharpe Ratio]))/_xlfn.STDEV.P(Table2[Sharpe Ratio])</f>
        <v>-0.64586028769361348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190</v>
      </c>
      <c r="AT263">
        <f>_xlfn.RANK.AVG(Table2[[#This Row],[6M Return vs Nifty Z-Score]],Table2[6M Return vs Nifty Z-Score])</f>
        <v>203</v>
      </c>
      <c r="AU263">
        <f>_xlfn.RANK.AVG(Table2[[#This Row],[Sharpe Ratio Z-Score]],Table2[Sharpe Ratio Z-Score])</f>
        <v>502</v>
      </c>
      <c r="AV263">
        <f>(Table2[[#This Row],[Rank 1Y]]+Table2[[#This Row],[Rank 6M]]+Table2[[#This Row],[Rank Sharpe]])/3</f>
        <v>298.33333333333331</v>
      </c>
    </row>
    <row r="264" spans="1:48" x14ac:dyDescent="0.3">
      <c r="A264" t="s">
        <v>258</v>
      </c>
      <c r="B264" t="s">
        <v>259</v>
      </c>
      <c r="C264" t="s">
        <v>3113</v>
      </c>
      <c r="D264" t="s">
        <v>51</v>
      </c>
      <c r="E264">
        <v>96388.196897197195</v>
      </c>
      <c r="F264">
        <v>957.4</v>
      </c>
      <c r="G264">
        <v>33.102580420427699</v>
      </c>
      <c r="H264">
        <f>(Table2[[#This Row],[1Y Return vs Nifty]]-AVERAGE(Table2[1Y Return vs Nifty]))/_xlfn.STDEV.P(Table2[1Y Return vs Nifty])</f>
        <v>0.37767579010853031</v>
      </c>
      <c r="I264">
        <v>-3.8391089264431701</v>
      </c>
      <c r="J264">
        <f>(Table2[[#This Row],[1M Return vs Nifty]]-AVERAGE(Table2[1M Return vs Nifty]))/_xlfn.STDEV.P(Table2[1M Return vs Nifty])</f>
        <v>-0.15017851920026373</v>
      </c>
      <c r="K264">
        <v>-9.8947207219120905</v>
      </c>
      <c r="L264">
        <f>(Table2[[#This Row],[6M Return vs Nifty]]-AVERAGE(Table2[6M Return vs Nifty]))/_xlfn.STDEV.P(Table2[6M Return vs Nifty])</f>
        <v>-0.45802887438815226</v>
      </c>
      <c r="M264">
        <v>1.4151723083471099</v>
      </c>
      <c r="N264">
        <f>(Table2[[#This Row],[1W Return vs Nifty]]-AVERAGE(Table2[1W Return vs Nifty]))/_xlfn.STDEV.P(Table2[1W Return vs Nifty])</f>
        <v>0.97121955515331815</v>
      </c>
      <c r="O264">
        <v>991.17</v>
      </c>
      <c r="P264">
        <v>1033.6978741405401</v>
      </c>
      <c r="Q264">
        <v>996.45239629329001</v>
      </c>
      <c r="R264">
        <v>32.500000636548897</v>
      </c>
      <c r="S264" s="1">
        <f>(Table2[[#This Row],[Close Price]]-Table2[[#This Row],[20D EMA]])/Table2[[#This Row],[20D EMA]]</f>
        <v>-3.4070845566350864E-2</v>
      </c>
      <c r="T264" s="1">
        <f>(Table2[[#This Row],[Close Price]]-Table2[[#This Row],[50D EMA]])/Table2[[#This Row],[50D EMA]]</f>
        <v>-7.3810613380604434E-2</v>
      </c>
      <c r="U264" s="1">
        <f>(Table2[[#This Row],[Close Price]]-Table2[[#This Row],[200D EMA]])/Table2[[#This Row],[200D EMA]]</f>
        <v>-3.9191431962591797E-2</v>
      </c>
      <c r="V264">
        <v>0.58042044811898497</v>
      </c>
      <c r="W264">
        <v>953.5</v>
      </c>
      <c r="X264">
        <v>976.8</v>
      </c>
      <c r="Y264">
        <v>933</v>
      </c>
      <c r="Z264">
        <v>990</v>
      </c>
      <c r="AA264">
        <v>933</v>
      </c>
      <c r="AB264">
        <v>1013.9</v>
      </c>
      <c r="AC264" s="1">
        <f>(Table2[[#This Row],[Close Price]]/Table2[[#This Row],[Day Low]])-1</f>
        <v>4.0901940220241517E-3</v>
      </c>
      <c r="AD264" s="1">
        <f>(Table2[[#This Row],[Day High]]/Table2[[#This Row],[Close Price]])-1</f>
        <v>2.0263212868184555E-2</v>
      </c>
      <c r="AE264" s="1">
        <f>(Table2[[#This Row],[Close Price]]/Table2[[#This Row],[Current Week Low]])-1</f>
        <v>2.615219721329054E-2</v>
      </c>
      <c r="AF264" s="1">
        <f>(Table2[[#This Row],[Current Week High]]/Table2[[#This Row],[Close Price]])-1</f>
        <v>3.4050553582619658E-2</v>
      </c>
      <c r="AG264" s="1">
        <f>(Table2[[#This Row],[Close Price]]/Table2[[#This Row],[Current Month Low]])-1</f>
        <v>2.615219721329054E-2</v>
      </c>
      <c r="AH264" s="1">
        <f>(Table2[[#This Row],[Current Month High]]/Table2[[#This Row],[Close Price]])-1</f>
        <v>5.901399623981618E-2</v>
      </c>
      <c r="AI264">
        <v>38.322540213076998</v>
      </c>
      <c r="AJ264">
        <v>54.706310091298299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-0.11</v>
      </c>
      <c r="AM264" t="s">
        <v>3161</v>
      </c>
      <c r="AN264">
        <v>-4.47</v>
      </c>
      <c r="AO264" t="s">
        <v>3161</v>
      </c>
      <c r="AP264">
        <v>9.6100844924213003E-2</v>
      </c>
      <c r="AQ264">
        <f>(Table2[[#This Row],[Sharpe Ratio]]-AVERAGE(Table2[Sharpe Ratio]))/_xlfn.STDEV.P(Table2[Sharpe Ratio])</f>
        <v>0.45431389061447786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193</v>
      </c>
      <c r="AT264">
        <f>_xlfn.RANK.AVG(Table2[[#This Row],[6M Return vs Nifty Z-Score]],Table2[6M Return vs Nifty Z-Score])</f>
        <v>471</v>
      </c>
      <c r="AU264">
        <f>_xlfn.RANK.AVG(Table2[[#This Row],[Sharpe Ratio Z-Score]],Table2[Sharpe Ratio Z-Score])</f>
        <v>234</v>
      </c>
      <c r="AV264">
        <f>(Table2[[#This Row],[Rank 1Y]]+Table2[[#This Row],[Rank 6M]]+Table2[[#This Row],[Rank Sharpe]])/3</f>
        <v>299.33333333333331</v>
      </c>
    </row>
    <row r="265" spans="1:48" x14ac:dyDescent="0.3">
      <c r="A265" t="s">
        <v>591</v>
      </c>
      <c r="B265" t="s">
        <v>592</v>
      </c>
      <c r="C265" t="s">
        <v>3125</v>
      </c>
      <c r="D265" t="s">
        <v>160</v>
      </c>
      <c r="E265">
        <v>31400.3407307448</v>
      </c>
      <c r="F265">
        <v>931.95</v>
      </c>
      <c r="G265">
        <v>18.034999066688499</v>
      </c>
      <c r="H265">
        <f>(Table2[[#This Row],[1Y Return vs Nifty]]-AVERAGE(Table2[1Y Return vs Nifty]))/_xlfn.STDEV.P(Table2[1Y Return vs Nifty])</f>
        <v>7.4532707059694545E-2</v>
      </c>
      <c r="I265">
        <v>-9.6920322061957105</v>
      </c>
      <c r="J265">
        <f>(Table2[[#This Row],[1M Return vs Nifty]]-AVERAGE(Table2[1M Return vs Nifty]))/_xlfn.STDEV.P(Table2[1M Return vs Nifty])</f>
        <v>-0.77132087472428557</v>
      </c>
      <c r="K265">
        <v>10.648614763172199</v>
      </c>
      <c r="L265">
        <f>(Table2[[#This Row],[6M Return vs Nifty]]-AVERAGE(Table2[6M Return vs Nifty]))/_xlfn.STDEV.P(Table2[6M Return vs Nifty])</f>
        <v>0.26047170822306343</v>
      </c>
      <c r="M265">
        <v>-4.8860242453644496</v>
      </c>
      <c r="N265">
        <f>(Table2[[#This Row],[1W Return vs Nifty]]-AVERAGE(Table2[1W Return vs Nifty]))/_xlfn.STDEV.P(Table2[1W Return vs Nifty])</f>
        <v>-0.34274831098121278</v>
      </c>
      <c r="O265">
        <v>1009.87</v>
      </c>
      <c r="P265">
        <v>1039.87145742849</v>
      </c>
      <c r="Q265">
        <v>925.45763422770597</v>
      </c>
      <c r="R265">
        <v>18.395628050903898</v>
      </c>
      <c r="S265" s="1">
        <f>(Table2[[#This Row],[Close Price]]-Table2[[#This Row],[20D EMA]])/Table2[[#This Row],[20D EMA]]</f>
        <v>-7.7158446136631406E-2</v>
      </c>
      <c r="T265" s="1">
        <f>(Table2[[#This Row],[Close Price]]-Table2[[#This Row],[50D EMA]])/Table2[[#This Row],[50D EMA]]</f>
        <v>-0.1037834596358382</v>
      </c>
      <c r="U265" s="1">
        <f>(Table2[[#This Row],[Close Price]]-Table2[[#This Row],[200D EMA]])/Table2[[#This Row],[200D EMA]]</f>
        <v>7.0153030589152308E-3</v>
      </c>
      <c r="V265">
        <v>0.39118702748441803</v>
      </c>
      <c r="W265">
        <v>921</v>
      </c>
      <c r="X265">
        <v>1021.45</v>
      </c>
      <c r="Y265">
        <v>921</v>
      </c>
      <c r="Z265">
        <v>1021.45</v>
      </c>
      <c r="AA265">
        <v>921</v>
      </c>
      <c r="AB265">
        <v>1050</v>
      </c>
      <c r="AC265" s="1">
        <f>(Table2[[#This Row],[Close Price]]/Table2[[#This Row],[Day Low]])-1</f>
        <v>1.1889250814332231E-2</v>
      </c>
      <c r="AD265" s="1">
        <f>(Table2[[#This Row],[Day High]]/Table2[[#This Row],[Close Price]])-1</f>
        <v>9.6035195021192177E-2</v>
      </c>
      <c r="AE265" s="1">
        <f>(Table2[[#This Row],[Close Price]]/Table2[[#This Row],[Current Week Low]])-1</f>
        <v>1.1889250814332231E-2</v>
      </c>
      <c r="AF265" s="1">
        <f>(Table2[[#This Row],[Current Week High]]/Table2[[#This Row],[Close Price]])-1</f>
        <v>9.6035195021192177E-2</v>
      </c>
      <c r="AG265" s="1">
        <f>(Table2[[#This Row],[Close Price]]/Table2[[#This Row],[Current Month Low]])-1</f>
        <v>1.1889250814332231E-2</v>
      </c>
      <c r="AH265" s="1">
        <f>(Table2[[#This Row],[Current Month High]]/Table2[[#This Row],[Close Price]])-1</f>
        <v>0.12666988572348292</v>
      </c>
      <c r="AI265">
        <v>40.994688556253003</v>
      </c>
      <c r="AJ265">
        <v>45.039296552797403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0.05</v>
      </c>
      <c r="AM265" t="s">
        <v>3160</v>
      </c>
      <c r="AN265">
        <v>-9.84</v>
      </c>
      <c r="AO265" t="s">
        <v>3161</v>
      </c>
      <c r="AP265">
        <v>4.5063866507657001E-2</v>
      </c>
      <c r="AQ265">
        <f>(Table2[[#This Row],[Sharpe Ratio]]-AVERAGE(Table2[Sharpe Ratio]))/_xlfn.STDEV.P(Table2[Sharpe Ratio])</f>
        <v>-0.14975487665984824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282</v>
      </c>
      <c r="AT265">
        <f>_xlfn.RANK.AVG(Table2[[#This Row],[6M Return vs Nifty Z-Score]],Table2[6M Return vs Nifty Z-Score])</f>
        <v>228</v>
      </c>
      <c r="AU265">
        <f>_xlfn.RANK.AVG(Table2[[#This Row],[Sharpe Ratio Z-Score]],Table2[Sharpe Ratio Z-Score])</f>
        <v>388</v>
      </c>
      <c r="AV265">
        <f>(Table2[[#This Row],[Rank 1Y]]+Table2[[#This Row],[Rank 6M]]+Table2[[#This Row],[Rank Sharpe]])/3</f>
        <v>299.33333333333331</v>
      </c>
    </row>
    <row r="266" spans="1:48" x14ac:dyDescent="0.3">
      <c r="A266" t="s">
        <v>1237</v>
      </c>
      <c r="B266" t="s">
        <v>1238</v>
      </c>
      <c r="C266" t="s">
        <v>3121</v>
      </c>
      <c r="D266" t="s">
        <v>114</v>
      </c>
      <c r="E266">
        <v>9200.7329551749208</v>
      </c>
      <c r="F266">
        <v>1081.3499999999999</v>
      </c>
      <c r="G266">
        <v>33.084417944550196</v>
      </c>
      <c r="H266">
        <f>(Table2[[#This Row],[1Y Return vs Nifty]]-AVERAGE(Table2[1Y Return vs Nifty]))/_xlfn.STDEV.P(Table2[1Y Return vs Nifty])</f>
        <v>0.37731038116836618</v>
      </c>
      <c r="I266">
        <v>-7.1538713800894502</v>
      </c>
      <c r="J266">
        <f>(Table2[[#This Row],[1M Return vs Nifty]]-AVERAGE(Table2[1M Return vs Nifty]))/_xlfn.STDEV.P(Table2[1M Return vs Nifty])</f>
        <v>-0.50195817870529791</v>
      </c>
      <c r="K266">
        <v>3.5137770678143601</v>
      </c>
      <c r="L266">
        <f>(Table2[[#This Row],[6M Return vs Nifty]]-AVERAGE(Table2[6M Return vs Nifty]))/_xlfn.STDEV.P(Table2[6M Return vs Nifty])</f>
        <v>1.0931654482854648E-2</v>
      </c>
      <c r="M266">
        <v>-2.5104067585294398</v>
      </c>
      <c r="N266">
        <f>(Table2[[#This Row],[1W Return vs Nifty]]-AVERAGE(Table2[1W Return vs Nifty]))/_xlfn.STDEV.P(Table2[1W Return vs Nifty])</f>
        <v>0.15263141782439693</v>
      </c>
      <c r="O266">
        <v>1126.51</v>
      </c>
      <c r="P266">
        <v>1155.6486788208099</v>
      </c>
      <c r="Q266">
        <v>1064.5501142135699</v>
      </c>
      <c r="R266">
        <v>38.882275601140996</v>
      </c>
      <c r="S266" s="1">
        <f>(Table2[[#This Row],[Close Price]]-Table2[[#This Row],[20D EMA]])/Table2[[#This Row],[20D EMA]]</f>
        <v>-4.008841466121036E-2</v>
      </c>
      <c r="T266" s="1">
        <f>(Table2[[#This Row],[Close Price]]-Table2[[#This Row],[50D EMA]])/Table2[[#This Row],[50D EMA]]</f>
        <v>-6.4291752487115883E-2</v>
      </c>
      <c r="U266" s="1">
        <f>(Table2[[#This Row],[Close Price]]-Table2[[#This Row],[200D EMA]])/Table2[[#This Row],[200D EMA]]</f>
        <v>1.5781207067776967E-2</v>
      </c>
      <c r="V266">
        <v>0.38264267114161099</v>
      </c>
      <c r="W266">
        <v>1060.3</v>
      </c>
      <c r="X266">
        <v>1095</v>
      </c>
      <c r="Y266">
        <v>1042.1500000000001</v>
      </c>
      <c r="Z266">
        <v>1140</v>
      </c>
      <c r="AA266">
        <v>1042.1500000000001</v>
      </c>
      <c r="AB266">
        <v>1182.8</v>
      </c>
      <c r="AC266" s="1">
        <f>(Table2[[#This Row],[Close Price]]/Table2[[#This Row],[Day Low]])-1</f>
        <v>1.9852871828727636E-2</v>
      </c>
      <c r="AD266" s="1">
        <f>(Table2[[#This Row],[Day High]]/Table2[[#This Row],[Close Price]])-1</f>
        <v>1.2623110001387161E-2</v>
      </c>
      <c r="AE266" s="1">
        <f>(Table2[[#This Row],[Close Price]]/Table2[[#This Row],[Current Week Low]])-1</f>
        <v>3.7614546850261332E-2</v>
      </c>
      <c r="AF266" s="1">
        <f>(Table2[[#This Row],[Current Week High]]/Table2[[#This Row],[Close Price]])-1</f>
        <v>5.4237758357608579E-2</v>
      </c>
      <c r="AG266" s="1">
        <f>(Table2[[#This Row],[Close Price]]/Table2[[#This Row],[Current Month Low]])-1</f>
        <v>3.7614546850261332E-2</v>
      </c>
      <c r="AH266" s="1">
        <f>(Table2[[#This Row],[Current Month High]]/Table2[[#This Row],[Close Price]])-1</f>
        <v>9.3817912794192493E-2</v>
      </c>
      <c r="AI266">
        <v>29.005409904286299</v>
      </c>
      <c r="AJ266">
        <v>55.366379310344797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-0.15</v>
      </c>
      <c r="AM266" t="s">
        <v>3161</v>
      </c>
      <c r="AN266">
        <v>0.36</v>
      </c>
      <c r="AO266" t="s">
        <v>3160</v>
      </c>
      <c r="AP266">
        <v>4.2298898969503E-2</v>
      </c>
      <c r="AQ266">
        <f>(Table2[[#This Row],[Sharpe Ratio]]-AVERAGE(Table2[Sharpe Ratio]))/_xlfn.STDEV.P(Table2[Sharpe Ratio])</f>
        <v>-0.18248076647828634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194</v>
      </c>
      <c r="AT266">
        <f>_xlfn.RANK.AVG(Table2[[#This Row],[6M Return vs Nifty Z-Score]],Table2[6M Return vs Nifty Z-Score])</f>
        <v>309</v>
      </c>
      <c r="AU266">
        <f>_xlfn.RANK.AVG(Table2[[#This Row],[Sharpe Ratio Z-Score]],Table2[Sharpe Ratio Z-Score])</f>
        <v>395</v>
      </c>
      <c r="AV266">
        <f>(Table2[[#This Row],[Rank 1Y]]+Table2[[#This Row],[Rank 6M]]+Table2[[#This Row],[Rank Sharpe]])/3</f>
        <v>299.33333333333331</v>
      </c>
    </row>
    <row r="267" spans="1:48" x14ac:dyDescent="0.3">
      <c r="A267" t="s">
        <v>568</v>
      </c>
      <c r="B267" t="s">
        <v>569</v>
      </c>
      <c r="C267" t="s">
        <v>3115</v>
      </c>
      <c r="D267" t="s">
        <v>211</v>
      </c>
      <c r="E267">
        <v>33429.4571753524</v>
      </c>
      <c r="F267">
        <v>2375.3000000000002</v>
      </c>
      <c r="G267">
        <v>28.5095363244499</v>
      </c>
      <c r="H267">
        <f>(Table2[[#This Row],[1Y Return vs Nifty]]-AVERAGE(Table2[1Y Return vs Nifty]))/_xlfn.STDEV.P(Table2[1Y Return vs Nifty])</f>
        <v>0.28526881946433763</v>
      </c>
      <c r="I267">
        <v>7.8570553428918304</v>
      </c>
      <c r="J267">
        <f>(Table2[[#This Row],[1M Return vs Nifty]]-AVERAGE(Table2[1M Return vs Nifty]))/_xlfn.STDEV.P(Table2[1M Return vs Nifty])</f>
        <v>1.0910786573601992</v>
      </c>
      <c r="K267">
        <v>9.90228027988638</v>
      </c>
      <c r="L267">
        <f>(Table2[[#This Row],[6M Return vs Nifty]]-AVERAGE(Table2[6M Return vs Nifty]))/_xlfn.STDEV.P(Table2[6M Return vs Nifty])</f>
        <v>0.23436875325486722</v>
      </c>
      <c r="M267">
        <v>-0.973946282858833</v>
      </c>
      <c r="N267">
        <f>(Table2[[#This Row],[1W Return vs Nifty]]-AVERAGE(Table2[1W Return vs Nifty]))/_xlfn.STDEV.P(Table2[1W Return vs Nifty])</f>
        <v>0.47302448530104879</v>
      </c>
      <c r="O267">
        <v>2400.59</v>
      </c>
      <c r="P267">
        <v>2407.5073265890901</v>
      </c>
      <c r="Q267">
        <v>2262.3163199962701</v>
      </c>
      <c r="R267">
        <v>43.241632272822699</v>
      </c>
      <c r="S267" s="1">
        <f>(Table2[[#This Row],[Close Price]]-Table2[[#This Row],[20D EMA]])/Table2[[#This Row],[20D EMA]]</f>
        <v>-1.0534910167917038E-2</v>
      </c>
      <c r="T267" s="1">
        <f>(Table2[[#This Row],[Close Price]]-Table2[[#This Row],[50D EMA]])/Table2[[#This Row],[50D EMA]]</f>
        <v>-1.33778727206287E-2</v>
      </c>
      <c r="U267" s="1">
        <f>(Table2[[#This Row],[Close Price]]-Table2[[#This Row],[200D EMA]])/Table2[[#This Row],[200D EMA]]</f>
        <v>4.9941592608020613E-2</v>
      </c>
      <c r="V267">
        <v>1.2184760780755699</v>
      </c>
      <c r="W267">
        <v>2360</v>
      </c>
      <c r="X267">
        <v>2450.9</v>
      </c>
      <c r="Y267">
        <v>2360</v>
      </c>
      <c r="Z267">
        <v>2648</v>
      </c>
      <c r="AA267">
        <v>2351</v>
      </c>
      <c r="AB267">
        <v>2648</v>
      </c>
      <c r="AC267" s="1">
        <f>(Table2[[#This Row],[Close Price]]/Table2[[#This Row],[Day Low]])-1</f>
        <v>6.4830508474575943E-3</v>
      </c>
      <c r="AD267" s="1">
        <f>(Table2[[#This Row],[Day High]]/Table2[[#This Row],[Close Price]])-1</f>
        <v>3.1827558624173857E-2</v>
      </c>
      <c r="AE267" s="1">
        <f>(Table2[[#This Row],[Close Price]]/Table2[[#This Row],[Current Week Low]])-1</f>
        <v>6.4830508474575943E-3</v>
      </c>
      <c r="AF267" s="1">
        <f>(Table2[[#This Row],[Current Week High]]/Table2[[#This Row],[Close Price]])-1</f>
        <v>0.11480655075148394</v>
      </c>
      <c r="AG267" s="1">
        <f>(Table2[[#This Row],[Close Price]]/Table2[[#This Row],[Current Month Low]])-1</f>
        <v>1.0336027222458632E-2</v>
      </c>
      <c r="AH267" s="1">
        <f>(Table2[[#This Row],[Current Month High]]/Table2[[#This Row],[Close Price]])-1</f>
        <v>0.11480655075148394</v>
      </c>
      <c r="AI267">
        <v>28.880562455268699</v>
      </c>
      <c r="AJ267">
        <v>51.066874423633401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0.08</v>
      </c>
      <c r="AM267" t="s">
        <v>3160</v>
      </c>
      <c r="AN267">
        <v>1.78</v>
      </c>
      <c r="AO267" t="s">
        <v>3160</v>
      </c>
      <c r="AP267">
        <v>2.3369606385649E-2</v>
      </c>
      <c r="AQ267">
        <f>(Table2[[#This Row],[Sharpe Ratio]]-AVERAGE(Table2[Sharpe Ratio]))/_xlfn.STDEV.P(Table2[Sharpe Ratio])</f>
        <v>-0.40652605268579495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217</v>
      </c>
      <c r="AT267">
        <f>_xlfn.RANK.AVG(Table2[[#This Row],[6M Return vs Nifty Z-Score]],Table2[6M Return vs Nifty Z-Score])</f>
        <v>235</v>
      </c>
      <c r="AU267">
        <f>_xlfn.RANK.AVG(Table2[[#This Row],[Sharpe Ratio Z-Score]],Table2[Sharpe Ratio Z-Score])</f>
        <v>447</v>
      </c>
      <c r="AV267">
        <f>(Table2[[#This Row],[Rank 1Y]]+Table2[[#This Row],[Rank 6M]]+Table2[[#This Row],[Rank Sharpe]])/3</f>
        <v>299.66666666666669</v>
      </c>
    </row>
    <row r="268" spans="1:48" x14ac:dyDescent="0.3">
      <c r="A268" t="s">
        <v>1070</v>
      </c>
      <c r="B268" t="s">
        <v>1071</v>
      </c>
      <c r="C268" t="s">
        <v>3110</v>
      </c>
      <c r="D268" t="s">
        <v>1072</v>
      </c>
      <c r="E268">
        <v>11951.6952556245</v>
      </c>
      <c r="F268">
        <v>372.2</v>
      </c>
      <c r="G268">
        <v>26.345875371533499</v>
      </c>
      <c r="H268">
        <f>(Table2[[#This Row],[1Y Return vs Nifty]]-AVERAGE(Table2[1Y Return vs Nifty]))/_xlfn.STDEV.P(Table2[1Y Return vs Nifty])</f>
        <v>0.24173835252734044</v>
      </c>
      <c r="I268">
        <v>-3.2568347136211702</v>
      </c>
      <c r="J268">
        <f>(Table2[[#This Row],[1M Return vs Nifty]]-AVERAGE(Table2[1M Return vs Nifty]))/_xlfn.STDEV.P(Table2[1M Return vs Nifty])</f>
        <v>-8.8384581568393017E-2</v>
      </c>
      <c r="K268">
        <v>-10.592083358516801</v>
      </c>
      <c r="L268">
        <f>(Table2[[#This Row],[6M Return vs Nifty]]-AVERAGE(Table2[6M Return vs Nifty]))/_xlfn.STDEV.P(Table2[6M Return vs Nifty])</f>
        <v>-0.48241904515937756</v>
      </c>
      <c r="M268">
        <v>-5.69431918720952</v>
      </c>
      <c r="N268">
        <f>(Table2[[#This Row],[1W Return vs Nifty]]-AVERAGE(Table2[1W Return vs Nifty]))/_xlfn.STDEV.P(Table2[1W Return vs Nifty])</f>
        <v>-0.51129940614073688</v>
      </c>
      <c r="O268">
        <v>404.28</v>
      </c>
      <c r="P268">
        <v>425.50581253330398</v>
      </c>
      <c r="Q268">
        <v>410.70373556831601</v>
      </c>
      <c r="R268">
        <v>24.4493897030226</v>
      </c>
      <c r="S268" s="1">
        <f>(Table2[[#This Row],[Close Price]]-Table2[[#This Row],[20D EMA]])/Table2[[#This Row],[20D EMA]]</f>
        <v>-7.9350944889680392E-2</v>
      </c>
      <c r="T268" s="1">
        <f>(Table2[[#This Row],[Close Price]]-Table2[[#This Row],[50D EMA]])/Table2[[#This Row],[50D EMA]]</f>
        <v>-0.12527634397269671</v>
      </c>
      <c r="U268" s="1">
        <f>(Table2[[#This Row],[Close Price]]-Table2[[#This Row],[200D EMA]])/Table2[[#This Row],[200D EMA]]</f>
        <v>-9.3750633933329164E-2</v>
      </c>
      <c r="V268">
        <v>0.39848706196250999</v>
      </c>
      <c r="W268">
        <v>371.1</v>
      </c>
      <c r="X268">
        <v>381.7</v>
      </c>
      <c r="Y268">
        <v>371.1</v>
      </c>
      <c r="Z268">
        <v>406.95</v>
      </c>
      <c r="AA268">
        <v>371.1</v>
      </c>
      <c r="AB268">
        <v>427</v>
      </c>
      <c r="AC268" s="1">
        <f>(Table2[[#This Row],[Close Price]]/Table2[[#This Row],[Day Low]])-1</f>
        <v>2.9641606036108215E-3</v>
      </c>
      <c r="AD268" s="1">
        <f>(Table2[[#This Row],[Day High]]/Table2[[#This Row],[Close Price]])-1</f>
        <v>2.552391187533587E-2</v>
      </c>
      <c r="AE268" s="1">
        <f>(Table2[[#This Row],[Close Price]]/Table2[[#This Row],[Current Week Low]])-1</f>
        <v>2.9641606036108215E-3</v>
      </c>
      <c r="AF268" s="1">
        <f>(Table2[[#This Row],[Current Week High]]/Table2[[#This Row],[Close Price]])-1</f>
        <v>9.3363782912412763E-2</v>
      </c>
      <c r="AG268" s="1">
        <f>(Table2[[#This Row],[Close Price]]/Table2[[#This Row],[Current Month Low]])-1</f>
        <v>2.9641606036108215E-3</v>
      </c>
      <c r="AH268" s="1">
        <f>(Table2[[#This Row],[Current Month High]]/Table2[[#This Row],[Close Price]])-1</f>
        <v>0.14723267060720047</v>
      </c>
      <c r="AI268">
        <v>65.986029016657696</v>
      </c>
      <c r="AJ268">
        <v>51.239333604225898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-0.24</v>
      </c>
      <c r="AM268" t="s">
        <v>3161</v>
      </c>
      <c r="AN268">
        <v>-8.2799999999999994</v>
      </c>
      <c r="AO268" t="s">
        <v>3161</v>
      </c>
      <c r="AP268">
        <v>0.110576658386237</v>
      </c>
      <c r="AQ268">
        <f>(Table2[[#This Row],[Sharpe Ratio]]-AVERAGE(Table2[Sharpe Ratio]))/_xlfn.STDEV.P(Table2[Sharpe Ratio])</f>
        <v>0.62564822631765338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227</v>
      </c>
      <c r="AT268">
        <f>_xlfn.RANK.AVG(Table2[[#This Row],[6M Return vs Nifty Z-Score]],Table2[6M Return vs Nifty Z-Score])</f>
        <v>484</v>
      </c>
      <c r="AU268">
        <f>_xlfn.RANK.AVG(Table2[[#This Row],[Sharpe Ratio Z-Score]],Table2[Sharpe Ratio Z-Score])</f>
        <v>188</v>
      </c>
      <c r="AV268">
        <f>(Table2[[#This Row],[Rank 1Y]]+Table2[[#This Row],[Rank 6M]]+Table2[[#This Row],[Rank Sharpe]])/3</f>
        <v>299.66666666666669</v>
      </c>
    </row>
    <row r="269" spans="1:48" x14ac:dyDescent="0.3">
      <c r="A269" t="s">
        <v>1525</v>
      </c>
      <c r="B269" t="s">
        <v>1526</v>
      </c>
      <c r="C269" t="s">
        <v>3118</v>
      </c>
      <c r="D269" t="s">
        <v>211</v>
      </c>
      <c r="E269">
        <v>6364.6393960380401</v>
      </c>
      <c r="F269">
        <v>1569.95</v>
      </c>
      <c r="G269">
        <v>40.1053186426957</v>
      </c>
      <c r="H269">
        <f>(Table2[[#This Row],[1Y Return vs Nifty]]-AVERAGE(Table2[1Y Return vs Nifty]))/_xlfn.STDEV.P(Table2[1Y Return vs Nifty])</f>
        <v>0.51856314320421726</v>
      </c>
      <c r="I269">
        <v>-10.5589755229643</v>
      </c>
      <c r="J269">
        <f>(Table2[[#This Row],[1M Return vs Nifty]]-AVERAGE(Table2[1M Return vs Nifty]))/_xlfn.STDEV.P(Table2[1M Return vs Nifty])</f>
        <v>-0.86332536344640964</v>
      </c>
      <c r="K269">
        <v>4.9737641231433098</v>
      </c>
      <c r="L269">
        <f>(Table2[[#This Row],[6M Return vs Nifty]]-AVERAGE(Table2[6M Return vs Nifty]))/_xlfn.STDEV.P(Table2[6M Return vs Nifty])</f>
        <v>6.199451867159958E-2</v>
      </c>
      <c r="M269">
        <v>-5.5692615318632503</v>
      </c>
      <c r="N269">
        <f>(Table2[[#This Row],[1W Return vs Nifty]]-AVERAGE(Table2[1W Return vs Nifty]))/_xlfn.STDEV.P(Table2[1W Return vs Nifty])</f>
        <v>-0.48522154312877669</v>
      </c>
      <c r="O269">
        <v>1719.66</v>
      </c>
      <c r="P269">
        <v>1805.17383231605</v>
      </c>
      <c r="Q269">
        <v>1622.6158549914201</v>
      </c>
      <c r="R269">
        <v>31.752849422500901</v>
      </c>
      <c r="S269" s="1">
        <f>(Table2[[#This Row],[Close Price]]-Table2[[#This Row],[20D EMA]])/Table2[[#This Row],[20D EMA]]</f>
        <v>-8.7057906795529369E-2</v>
      </c>
      <c r="T269" s="1">
        <f>(Table2[[#This Row],[Close Price]]-Table2[[#This Row],[50D EMA]])/Table2[[#This Row],[50D EMA]]</f>
        <v>-0.13030536345314525</v>
      </c>
      <c r="U269" s="1">
        <f>(Table2[[#This Row],[Close Price]]-Table2[[#This Row],[200D EMA]])/Table2[[#This Row],[200D EMA]]</f>
        <v>-3.2457377283361073E-2</v>
      </c>
      <c r="V269">
        <v>0.99720302145294004</v>
      </c>
      <c r="W269">
        <v>1507.55</v>
      </c>
      <c r="X269">
        <v>1628</v>
      </c>
      <c r="Y269">
        <v>1507.55</v>
      </c>
      <c r="Z269">
        <v>1691.95</v>
      </c>
      <c r="AA269">
        <v>1507.55</v>
      </c>
      <c r="AB269">
        <v>1728</v>
      </c>
      <c r="AC269" s="1">
        <f>(Table2[[#This Row],[Close Price]]/Table2[[#This Row],[Day Low]])-1</f>
        <v>4.1391661968094073E-2</v>
      </c>
      <c r="AD269" s="1">
        <f>(Table2[[#This Row],[Day High]]/Table2[[#This Row],[Close Price]])-1</f>
        <v>3.6975699863052824E-2</v>
      </c>
      <c r="AE269" s="1">
        <f>(Table2[[#This Row],[Close Price]]/Table2[[#This Row],[Current Week Low]])-1</f>
        <v>4.1391661968094073E-2</v>
      </c>
      <c r="AF269" s="1">
        <f>(Table2[[#This Row],[Current Week High]]/Table2[[#This Row],[Close Price]])-1</f>
        <v>7.7709481193668495E-2</v>
      </c>
      <c r="AG269" s="1">
        <f>(Table2[[#This Row],[Close Price]]/Table2[[#This Row],[Current Month Low]])-1</f>
        <v>4.1391661968094073E-2</v>
      </c>
      <c r="AH269" s="1">
        <f>(Table2[[#This Row],[Current Month High]]/Table2[[#This Row],[Close Price]])-1</f>
        <v>0.10067199592343701</v>
      </c>
      <c r="AI269">
        <v>50.316889072900402</v>
      </c>
      <c r="AJ269">
        <v>75.295891022777994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-0.17</v>
      </c>
      <c r="AM269" t="s">
        <v>3161</v>
      </c>
      <c r="AN269">
        <v>3.08</v>
      </c>
      <c r="AO269" t="s">
        <v>3160</v>
      </c>
      <c r="AP269">
        <v>2.3745793847285E-2</v>
      </c>
      <c r="AQ269">
        <f>(Table2[[#This Row],[Sharpe Ratio]]-AVERAGE(Table2[Sharpe Ratio]))/_xlfn.STDEV.P(Table2[Sharpe Ratio])</f>
        <v>-0.40207353407546903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168</v>
      </c>
      <c r="AT269">
        <f>_xlfn.RANK.AVG(Table2[[#This Row],[6M Return vs Nifty Z-Score]],Table2[6M Return vs Nifty Z-Score])</f>
        <v>287</v>
      </c>
      <c r="AU269">
        <f>_xlfn.RANK.AVG(Table2[[#This Row],[Sharpe Ratio Z-Score]],Table2[Sharpe Ratio Z-Score])</f>
        <v>444</v>
      </c>
      <c r="AV269">
        <f>(Table2[[#This Row],[Rank 1Y]]+Table2[[#This Row],[Rank 6M]]+Table2[[#This Row],[Rank Sharpe]])/3</f>
        <v>299.66666666666669</v>
      </c>
    </row>
    <row r="270" spans="1:48" x14ac:dyDescent="0.3">
      <c r="A270" t="s">
        <v>1612</v>
      </c>
      <c r="B270" t="s">
        <v>1613</v>
      </c>
      <c r="C270" t="s">
        <v>3121</v>
      </c>
      <c r="D270" t="s">
        <v>114</v>
      </c>
      <c r="E270">
        <v>5601.5704729113704</v>
      </c>
      <c r="F270">
        <v>1183.5999999999999</v>
      </c>
      <c r="G270">
        <v>17.8730028143233</v>
      </c>
      <c r="H270">
        <f>(Table2[[#This Row],[1Y Return vs Nifty]]-AVERAGE(Table2[1Y Return vs Nifty]))/_xlfn.STDEV.P(Table2[1Y Return vs Nifty])</f>
        <v>7.1273521512164262E-2</v>
      </c>
      <c r="I270">
        <v>27.3338911412547</v>
      </c>
      <c r="J270">
        <f>(Table2[[#This Row],[1M Return vs Nifty]]-AVERAGE(Table2[1M Return vs Nifty]))/_xlfn.STDEV.P(Table2[1M Return vs Nifty])</f>
        <v>3.1580607597569355</v>
      </c>
      <c r="K270">
        <v>19.443446848058699</v>
      </c>
      <c r="L270">
        <f>(Table2[[#This Row],[6M Return vs Nifty]]-AVERAGE(Table2[6M Return vs Nifty]))/_xlfn.STDEV.P(Table2[6M Return vs Nifty])</f>
        <v>0.56806985758623796</v>
      </c>
      <c r="M270">
        <v>0.98704450074203298</v>
      </c>
      <c r="N270">
        <f>(Table2[[#This Row],[1W Return vs Nifty]]-AVERAGE(Table2[1W Return vs Nifty]))/_xlfn.STDEV.P(Table2[1W Return vs Nifty])</f>
        <v>0.88194346655704281</v>
      </c>
      <c r="O270">
        <v>1113.93</v>
      </c>
      <c r="P270">
        <v>1029.9672096460199</v>
      </c>
      <c r="Q270">
        <v>873.33058694907697</v>
      </c>
      <c r="R270">
        <v>65.618861112685195</v>
      </c>
      <c r="S270" s="1">
        <f>(Table2[[#This Row],[Close Price]]-Table2[[#This Row],[20D EMA]])/Table2[[#This Row],[20D EMA]]</f>
        <v>6.2544325047354715E-2</v>
      </c>
      <c r="T270" s="1">
        <f>(Table2[[#This Row],[Close Price]]-Table2[[#This Row],[50D EMA]])/Table2[[#This Row],[50D EMA]]</f>
        <v>0.14916279752904044</v>
      </c>
      <c r="U270" s="1">
        <f>(Table2[[#This Row],[Close Price]]-Table2[[#This Row],[200D EMA]])/Table2[[#This Row],[200D EMA]]</f>
        <v>0.35527143751466295</v>
      </c>
      <c r="V270">
        <v>0.72504893660222702</v>
      </c>
      <c r="W270">
        <v>1175</v>
      </c>
      <c r="X270">
        <v>1222.75</v>
      </c>
      <c r="Y270">
        <v>1161</v>
      </c>
      <c r="Z270">
        <v>1284.25</v>
      </c>
      <c r="AA270">
        <v>1060</v>
      </c>
      <c r="AB270">
        <v>1284.25</v>
      </c>
      <c r="AC270" s="1">
        <f>(Table2[[#This Row],[Close Price]]/Table2[[#This Row],[Day Low]])-1</f>
        <v>7.319148936170139E-3</v>
      </c>
      <c r="AD270" s="1">
        <f>(Table2[[#This Row],[Day High]]/Table2[[#This Row],[Close Price]])-1</f>
        <v>3.3077053058465866E-2</v>
      </c>
      <c r="AE270" s="1">
        <f>(Table2[[#This Row],[Close Price]]/Table2[[#This Row],[Current Week Low]])-1</f>
        <v>1.9465977605512386E-2</v>
      </c>
      <c r="AF270" s="1">
        <f>(Table2[[#This Row],[Current Week High]]/Table2[[#This Row],[Close Price]])-1</f>
        <v>8.5037174721189768E-2</v>
      </c>
      <c r="AG270" s="1">
        <f>(Table2[[#This Row],[Close Price]]/Table2[[#This Row],[Current Month Low]])-1</f>
        <v>0.11660377358490548</v>
      </c>
      <c r="AH270" s="1">
        <f>(Table2[[#This Row],[Current Month High]]/Table2[[#This Row],[Close Price]])-1</f>
        <v>8.5037174721189768E-2</v>
      </c>
      <c r="AI270">
        <v>8.5037174721189697</v>
      </c>
      <c r="AJ270">
        <v>89.709889405353394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0.36</v>
      </c>
      <c r="AM270" t="s">
        <v>3160</v>
      </c>
      <c r="AN270">
        <v>12.5</v>
      </c>
      <c r="AO270" t="s">
        <v>3160</v>
      </c>
      <c r="AP270">
        <v>1.8262730612222999E-2</v>
      </c>
      <c r="AQ270">
        <f>(Table2[[#This Row],[Sharpe Ratio]]-AVERAGE(Table2[Sharpe Ratio]))/_xlfn.STDEV.P(Table2[Sharpe Ratio])</f>
        <v>-0.4669705431079757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4.2123770623044043</v>
      </c>
      <c r="AS270">
        <f>_xlfn.RANK.AVG(Table2[[#This Row],[1Y Return vs Nifty Z-Score]],Table2[1Y Return vs Nifty Z-Score])</f>
        <v>285</v>
      </c>
      <c r="AT270">
        <f>_xlfn.RANK.AVG(Table2[[#This Row],[6M Return vs Nifty Z-Score]],Table2[6M Return vs Nifty Z-Score])</f>
        <v>157</v>
      </c>
      <c r="AU270">
        <f>_xlfn.RANK.AVG(Table2[[#This Row],[Sharpe Ratio Z-Score]],Table2[Sharpe Ratio Z-Score])</f>
        <v>459</v>
      </c>
      <c r="AV270">
        <f>(Table2[[#This Row],[Rank 1Y]]+Table2[[#This Row],[Rank 6M]]+Table2[[#This Row],[Rank Sharpe]])/3</f>
        <v>300.33333333333331</v>
      </c>
    </row>
    <row r="271" spans="1:48" x14ac:dyDescent="0.3">
      <c r="A271" t="s">
        <v>545</v>
      </c>
      <c r="B271" t="s">
        <v>546</v>
      </c>
      <c r="C271" t="s">
        <v>3115</v>
      </c>
      <c r="D271" t="s">
        <v>547</v>
      </c>
      <c r="E271">
        <v>35557.4446609648</v>
      </c>
      <c r="F271">
        <v>418.1</v>
      </c>
      <c r="G271">
        <v>32.513003714219302</v>
      </c>
      <c r="H271">
        <f>(Table2[[#This Row],[1Y Return vs Nifty]]-AVERAGE(Table2[1Y Return vs Nifty]))/_xlfn.STDEV.P(Table2[1Y Return vs Nifty])</f>
        <v>0.36581415842273629</v>
      </c>
      <c r="I271">
        <v>-15.016923300035399</v>
      </c>
      <c r="J271">
        <f>(Table2[[#This Row],[1M Return vs Nifty]]-AVERAGE(Table2[1M Return vs Nifty]))/_xlfn.STDEV.P(Table2[1M Return vs Nifty])</f>
        <v>-1.3364257358077047</v>
      </c>
      <c r="K271">
        <v>-15.6351130957829</v>
      </c>
      <c r="L271">
        <f>(Table2[[#This Row],[6M Return vs Nifty]]-AVERAGE(Table2[6M Return vs Nifty]))/_xlfn.STDEV.P(Table2[6M Return vs Nifty])</f>
        <v>-0.65879837786229722</v>
      </c>
      <c r="M271">
        <v>-4.0441039450806899</v>
      </c>
      <c r="N271">
        <f>(Table2[[#This Row],[1W Return vs Nifty]]-AVERAGE(Table2[1W Return vs Nifty]))/_xlfn.STDEV.P(Table2[1W Return vs Nifty])</f>
        <v>-0.16718543002845421</v>
      </c>
      <c r="O271">
        <v>451.64</v>
      </c>
      <c r="P271">
        <v>471.988472587128</v>
      </c>
      <c r="Q271">
        <v>446.18344261519701</v>
      </c>
      <c r="R271">
        <v>20.567410869297898</v>
      </c>
      <c r="S271" s="1">
        <f>(Table2[[#This Row],[Close Price]]-Table2[[#This Row],[20D EMA]])/Table2[[#This Row],[20D EMA]]</f>
        <v>-7.4262687095917018E-2</v>
      </c>
      <c r="T271" s="1">
        <f>(Table2[[#This Row],[Close Price]]-Table2[[#This Row],[50D EMA]])/Table2[[#This Row],[50D EMA]]</f>
        <v>-0.11417328116457397</v>
      </c>
      <c r="U271" s="1">
        <f>(Table2[[#This Row],[Close Price]]-Table2[[#This Row],[200D EMA]])/Table2[[#This Row],[200D EMA]]</f>
        <v>-6.2941471899075049E-2</v>
      </c>
      <c r="V271">
        <v>1.0746024811016901</v>
      </c>
      <c r="W271">
        <v>412.35</v>
      </c>
      <c r="X271">
        <v>422.6</v>
      </c>
      <c r="Y271">
        <v>412.35</v>
      </c>
      <c r="Z271">
        <v>447.35</v>
      </c>
      <c r="AA271">
        <v>412.35</v>
      </c>
      <c r="AB271">
        <v>463.45</v>
      </c>
      <c r="AC271" s="1">
        <f>(Table2[[#This Row],[Close Price]]/Table2[[#This Row],[Day Low]])-1</f>
        <v>1.3944464653813604E-2</v>
      </c>
      <c r="AD271" s="1">
        <f>(Table2[[#This Row],[Day High]]/Table2[[#This Row],[Close Price]])-1</f>
        <v>1.0762975364745353E-2</v>
      </c>
      <c r="AE271" s="1">
        <f>(Table2[[#This Row],[Close Price]]/Table2[[#This Row],[Current Week Low]])-1</f>
        <v>1.3944464653813604E-2</v>
      </c>
      <c r="AF271" s="1">
        <f>(Table2[[#This Row],[Current Week High]]/Table2[[#This Row],[Close Price]])-1</f>
        <v>6.9959339870844239E-2</v>
      </c>
      <c r="AG271" s="1">
        <f>(Table2[[#This Row],[Close Price]]/Table2[[#This Row],[Current Month Low]])-1</f>
        <v>1.3944464653813604E-2</v>
      </c>
      <c r="AH271" s="1">
        <f>(Table2[[#This Row],[Current Month High]]/Table2[[#This Row],[Close Price]])-1</f>
        <v>0.10846687395359944</v>
      </c>
      <c r="AI271">
        <v>48.373594833771797</v>
      </c>
      <c r="AJ271">
        <v>54.394387001477099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-0.04</v>
      </c>
      <c r="AM271" t="s">
        <v>3161</v>
      </c>
      <c r="AN271">
        <v>-10.48</v>
      </c>
      <c r="AO271" t="s">
        <v>3161</v>
      </c>
      <c r="AP271">
        <v>0.121048493627829</v>
      </c>
      <c r="AQ271">
        <f>(Table2[[#This Row],[Sharpe Ratio]]-AVERAGE(Table2[Sharpe Ratio]))/_xlfn.STDEV.P(Table2[Sharpe Ratio])</f>
        <v>0.7495918609478005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197</v>
      </c>
      <c r="AT271">
        <f>_xlfn.RANK.AVG(Table2[[#This Row],[6M Return vs Nifty Z-Score]],Table2[6M Return vs Nifty Z-Score])</f>
        <v>545</v>
      </c>
      <c r="AU271">
        <f>_xlfn.RANK.AVG(Table2[[#This Row],[Sharpe Ratio Z-Score]],Table2[Sharpe Ratio Z-Score])</f>
        <v>161</v>
      </c>
      <c r="AV271">
        <f>(Table2[[#This Row],[Rank 1Y]]+Table2[[#This Row],[Rank 6M]]+Table2[[#This Row],[Rank Sharpe]])/3</f>
        <v>301</v>
      </c>
    </row>
    <row r="272" spans="1:48" x14ac:dyDescent="0.3">
      <c r="A272" t="s">
        <v>1092</v>
      </c>
      <c r="B272" t="s">
        <v>1093</v>
      </c>
      <c r="C272" t="s">
        <v>3118</v>
      </c>
      <c r="D272" t="s">
        <v>117</v>
      </c>
      <c r="E272">
        <v>11426.4018823801</v>
      </c>
      <c r="F272">
        <v>826.35</v>
      </c>
      <c r="G272">
        <v>60.146491676757201</v>
      </c>
      <c r="H272">
        <f>(Table2[[#This Row],[1Y Return vs Nifty]]-AVERAGE(Table2[1Y Return vs Nifty]))/_xlfn.STDEV.P(Table2[1Y Return vs Nifty])</f>
        <v>0.9217693936853486</v>
      </c>
      <c r="I272">
        <v>-1.0373140248594299</v>
      </c>
      <c r="J272">
        <f>(Table2[[#This Row],[1M Return vs Nifty]]-AVERAGE(Table2[1M Return vs Nifty]))/_xlfn.STDEV.P(Table2[1M Return vs Nifty])</f>
        <v>0.14716238237712706</v>
      </c>
      <c r="K272">
        <v>7.0022074106677001</v>
      </c>
      <c r="L272">
        <f>(Table2[[#This Row],[6M Return vs Nifty]]-AVERAGE(Table2[6M Return vs Nifty]))/_xlfn.STDEV.P(Table2[6M Return vs Nifty])</f>
        <v>0.13293906830124821</v>
      </c>
      <c r="M272">
        <v>-9.8238568287472106</v>
      </c>
      <c r="N272">
        <f>(Table2[[#This Row],[1W Return vs Nifty]]-AVERAGE(Table2[1W Return vs Nifty]))/_xlfn.STDEV.P(Table2[1W Return vs Nifty])</f>
        <v>-1.3724183566006156</v>
      </c>
      <c r="O272">
        <v>895.33</v>
      </c>
      <c r="P272">
        <v>846.87446700256305</v>
      </c>
      <c r="Q272">
        <v>718.03697228988096</v>
      </c>
      <c r="R272">
        <v>27.216424193124599</v>
      </c>
      <c r="S272" s="1">
        <f>(Table2[[#This Row],[Close Price]]-Table2[[#This Row],[20D EMA]])/Table2[[#This Row],[20D EMA]]</f>
        <v>-7.7044218332905201E-2</v>
      </c>
      <c r="T272" s="1">
        <f>(Table2[[#This Row],[Close Price]]-Table2[[#This Row],[50D EMA]])/Table2[[#This Row],[50D EMA]]</f>
        <v>-2.4235548245075279E-2</v>
      </c>
      <c r="U272" s="1">
        <f>(Table2[[#This Row],[Close Price]]-Table2[[#This Row],[200D EMA]])/Table2[[#This Row],[200D EMA]]</f>
        <v>0.1508460314581011</v>
      </c>
      <c r="V272">
        <v>0.79572958281186601</v>
      </c>
      <c r="W272">
        <v>824</v>
      </c>
      <c r="X272">
        <v>877</v>
      </c>
      <c r="Y272">
        <v>824</v>
      </c>
      <c r="Z272">
        <v>947.6</v>
      </c>
      <c r="AA272">
        <v>824</v>
      </c>
      <c r="AB272">
        <v>974.65</v>
      </c>
      <c r="AC272" s="1">
        <f>(Table2[[#This Row],[Close Price]]/Table2[[#This Row],[Day Low]])-1</f>
        <v>2.8519417475727504E-3</v>
      </c>
      <c r="AD272" s="1">
        <f>(Table2[[#This Row],[Day High]]/Table2[[#This Row],[Close Price]])-1</f>
        <v>6.1293640709142672E-2</v>
      </c>
      <c r="AE272" s="1">
        <f>(Table2[[#This Row],[Close Price]]/Table2[[#This Row],[Current Week Low]])-1</f>
        <v>2.8519417475727504E-3</v>
      </c>
      <c r="AF272" s="1">
        <f>(Table2[[#This Row],[Current Week High]]/Table2[[#This Row],[Close Price]])-1</f>
        <v>0.14672959399770069</v>
      </c>
      <c r="AG272" s="1">
        <f>(Table2[[#This Row],[Close Price]]/Table2[[#This Row],[Current Month Low]])-1</f>
        <v>2.8519417475727504E-3</v>
      </c>
      <c r="AH272" s="1">
        <f>(Table2[[#This Row],[Current Month High]]/Table2[[#This Row],[Close Price]])-1</f>
        <v>0.1794639075452289</v>
      </c>
      <c r="AI272">
        <v>18.593816179584898</v>
      </c>
      <c r="AJ272">
        <v>89.074476604507495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0.31</v>
      </c>
      <c r="AM272" t="s">
        <v>3160</v>
      </c>
      <c r="AN272">
        <v>-4.92</v>
      </c>
      <c r="AO272" t="s">
        <v>3161</v>
      </c>
      <c r="AQ272">
        <f>(Table2[[#This Row],[Sharpe Ratio]]-AVERAGE(Table2[Sharpe Ratio]))/_xlfn.STDEV.P(Table2[Sharpe Ratio])</f>
        <v>-0.68312646593607884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-0.85367397817297053</v>
      </c>
      <c r="AS272">
        <f>_xlfn.RANK.AVG(Table2[[#This Row],[1Y Return vs Nifty Z-Score]],Table2[1Y Return vs Nifty Z-Score])</f>
        <v>109</v>
      </c>
      <c r="AT272">
        <f>_xlfn.RANK.AVG(Table2[[#This Row],[6M Return vs Nifty Z-Score]],Table2[6M Return vs Nifty Z-Score])</f>
        <v>257</v>
      </c>
      <c r="AU272">
        <f>_xlfn.RANK.AVG(Table2[[#This Row],[Sharpe Ratio Z-Score]],Table2[Sharpe Ratio Z-Score])</f>
        <v>539</v>
      </c>
      <c r="AV272">
        <f>(Table2[[#This Row],[Rank 1Y]]+Table2[[#This Row],[Rank 6M]]+Table2[[#This Row],[Rank Sharpe]])/3</f>
        <v>301.66666666666669</v>
      </c>
    </row>
    <row r="273" spans="1:48" x14ac:dyDescent="0.3">
      <c r="A273" t="s">
        <v>913</v>
      </c>
      <c r="B273" t="s">
        <v>914</v>
      </c>
      <c r="C273" t="s">
        <v>3108</v>
      </c>
      <c r="D273" t="s">
        <v>21</v>
      </c>
      <c r="E273">
        <v>16016.885901879899</v>
      </c>
      <c r="F273">
        <v>705.65</v>
      </c>
      <c r="G273">
        <v>19.719093361045399</v>
      </c>
      <c r="H273">
        <f>(Table2[[#This Row],[1Y Return vs Nifty]]-AVERAGE(Table2[1Y Return vs Nifty]))/_xlfn.STDEV.P(Table2[1Y Return vs Nifty])</f>
        <v>0.10841482287847605</v>
      </c>
      <c r="I273">
        <v>3.6862557652021102</v>
      </c>
      <c r="J273">
        <f>(Table2[[#This Row],[1M Return vs Nifty]]-AVERAGE(Table2[1M Return vs Nifty]))/_xlfn.STDEV.P(Table2[1M Return vs Nifty])</f>
        <v>0.64845193046171834</v>
      </c>
      <c r="K273">
        <v>7.3484632840676598</v>
      </c>
      <c r="L273">
        <f>(Table2[[#This Row],[6M Return vs Nifty]]-AVERAGE(Table2[6M Return vs Nifty]))/_xlfn.STDEV.P(Table2[6M Return vs Nifty])</f>
        <v>0.14504932405553209</v>
      </c>
      <c r="M273">
        <v>-1.62864277531073</v>
      </c>
      <c r="N273">
        <f>(Table2[[#This Row],[1W Return vs Nifty]]-AVERAGE(Table2[1W Return vs Nifty]))/_xlfn.STDEV.P(Table2[1W Return vs Nifty])</f>
        <v>0.33650277139798496</v>
      </c>
      <c r="O273">
        <v>711.35</v>
      </c>
      <c r="P273">
        <v>714.90997927249998</v>
      </c>
      <c r="Q273">
        <v>668.67184955795506</v>
      </c>
      <c r="R273">
        <v>45.885152926599197</v>
      </c>
      <c r="S273" s="1">
        <f>(Table2[[#This Row],[Close Price]]-Table2[[#This Row],[20D EMA]])/Table2[[#This Row],[20D EMA]]</f>
        <v>-8.0129331552682165E-3</v>
      </c>
      <c r="T273" s="1">
        <f>(Table2[[#This Row],[Close Price]]-Table2[[#This Row],[50D EMA]])/Table2[[#This Row],[50D EMA]]</f>
        <v>-1.2952650740619201E-2</v>
      </c>
      <c r="U273" s="1">
        <f>(Table2[[#This Row],[Close Price]]-Table2[[#This Row],[200D EMA]])/Table2[[#This Row],[200D EMA]]</f>
        <v>5.5300893056123721E-2</v>
      </c>
      <c r="V273">
        <v>0.88723746724027497</v>
      </c>
      <c r="W273">
        <v>696</v>
      </c>
      <c r="X273">
        <v>710</v>
      </c>
      <c r="Y273">
        <v>694.2</v>
      </c>
      <c r="Z273">
        <v>758.95</v>
      </c>
      <c r="AA273">
        <v>691.6</v>
      </c>
      <c r="AB273">
        <v>758.95</v>
      </c>
      <c r="AC273" s="1">
        <f>(Table2[[#This Row],[Close Price]]/Table2[[#This Row],[Day Low]])-1</f>
        <v>1.3864942528735602E-2</v>
      </c>
      <c r="AD273" s="1">
        <f>(Table2[[#This Row],[Day High]]/Table2[[#This Row],[Close Price]])-1</f>
        <v>6.1645291575143091E-3</v>
      </c>
      <c r="AE273" s="1">
        <f>(Table2[[#This Row],[Close Price]]/Table2[[#This Row],[Current Week Low]])-1</f>
        <v>1.6493805819648433E-2</v>
      </c>
      <c r="AF273" s="1">
        <f>(Table2[[#This Row],[Current Week High]]/Table2[[#This Row],[Close Price]])-1</f>
        <v>7.5533196343796627E-2</v>
      </c>
      <c r="AG273" s="1">
        <f>(Table2[[#This Row],[Close Price]]/Table2[[#This Row],[Current Month Low]])-1</f>
        <v>2.0315211104684705E-2</v>
      </c>
      <c r="AH273" s="1">
        <f>(Table2[[#This Row],[Current Month High]]/Table2[[#This Row],[Close Price]])-1</f>
        <v>7.5533196343796627E-2</v>
      </c>
      <c r="AI273">
        <v>18.968327074328599</v>
      </c>
      <c r="AJ273">
        <v>44.378516624040898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-0.09</v>
      </c>
      <c r="AM273" t="s">
        <v>3161</v>
      </c>
      <c r="AN273">
        <v>0.92</v>
      </c>
      <c r="AO273" t="s">
        <v>3160</v>
      </c>
      <c r="AP273">
        <v>4.8580336846207002E-2</v>
      </c>
      <c r="AQ273">
        <f>(Table2[[#This Row],[Sharpe Ratio]]-AVERAGE(Table2[Sharpe Ratio]))/_xlfn.STDEV.P(Table2[Sharpe Ratio])</f>
        <v>-0.10813427198322889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273</v>
      </c>
      <c r="AT273">
        <f>_xlfn.RANK.AVG(Table2[[#This Row],[6M Return vs Nifty Z-Score]],Table2[6M Return vs Nifty Z-Score])</f>
        <v>253</v>
      </c>
      <c r="AU273">
        <f>_xlfn.RANK.AVG(Table2[[#This Row],[Sharpe Ratio Z-Score]],Table2[Sharpe Ratio Z-Score])</f>
        <v>381</v>
      </c>
      <c r="AV273">
        <f>(Table2[[#This Row],[Rank 1Y]]+Table2[[#This Row],[Rank 6M]]+Table2[[#This Row],[Rank Sharpe]])/3</f>
        <v>302.33333333333331</v>
      </c>
    </row>
    <row r="274" spans="1:48" x14ac:dyDescent="0.3">
      <c r="A274" t="s">
        <v>1243</v>
      </c>
      <c r="B274" t="s">
        <v>1244</v>
      </c>
      <c r="C274" t="s">
        <v>3113</v>
      </c>
      <c r="D274" t="s">
        <v>51</v>
      </c>
      <c r="E274">
        <v>9171.6669591497102</v>
      </c>
      <c r="F274">
        <v>528.45000000000005</v>
      </c>
      <c r="G274">
        <v>13.588911950586199</v>
      </c>
      <c r="H274">
        <f>(Table2[[#This Row],[1Y Return vs Nifty]]-AVERAGE(Table2[1Y Return vs Nifty]))/_xlfn.STDEV.P(Table2[1Y Return vs Nifty])</f>
        <v>-1.4917651576961162E-2</v>
      </c>
      <c r="I274">
        <v>8.8010093037128101</v>
      </c>
      <c r="J274">
        <f>(Table2[[#This Row],[1M Return vs Nifty]]-AVERAGE(Table2[1M Return vs Nifty]))/_xlfn.STDEV.P(Table2[1M Return vs Nifty])</f>
        <v>1.1912559121618995</v>
      </c>
      <c r="K274">
        <v>39.200780373337999</v>
      </c>
      <c r="L274">
        <f>(Table2[[#This Row],[6M Return vs Nifty]]-AVERAGE(Table2[6M Return vs Nifty]))/_xlfn.STDEV.P(Table2[6M Return vs Nifty])</f>
        <v>1.2590801202120023</v>
      </c>
      <c r="M274">
        <v>0.57065206585610895</v>
      </c>
      <c r="N274">
        <f>(Table2[[#This Row],[1W Return vs Nifty]]-AVERAGE(Table2[1W Return vs Nifty]))/_xlfn.STDEV.P(Table2[1W Return vs Nifty])</f>
        <v>0.79511451677299771</v>
      </c>
      <c r="O274">
        <v>512.59</v>
      </c>
      <c r="P274">
        <v>501.23709516281701</v>
      </c>
      <c r="Q274">
        <v>439.70094723750702</v>
      </c>
      <c r="R274">
        <v>57.293667367362303</v>
      </c>
      <c r="S274" s="1">
        <f>(Table2[[#This Row],[Close Price]]-Table2[[#This Row],[20D EMA]])/Table2[[#This Row],[20D EMA]]</f>
        <v>3.0940907938118208E-2</v>
      </c>
      <c r="T274" s="1">
        <f>(Table2[[#This Row],[Close Price]]-Table2[[#This Row],[50D EMA]])/Table2[[#This Row],[50D EMA]]</f>
        <v>5.4291482214307095E-2</v>
      </c>
      <c r="U274" s="1">
        <f>(Table2[[#This Row],[Close Price]]-Table2[[#This Row],[200D EMA]])/Table2[[#This Row],[200D EMA]]</f>
        <v>0.20183957601199959</v>
      </c>
      <c r="V274">
        <v>1.44651105601202</v>
      </c>
      <c r="W274">
        <v>515</v>
      </c>
      <c r="X274">
        <v>534</v>
      </c>
      <c r="Y274">
        <v>515</v>
      </c>
      <c r="Z274">
        <v>563.9</v>
      </c>
      <c r="AA274">
        <v>468.5</v>
      </c>
      <c r="AB274">
        <v>568</v>
      </c>
      <c r="AC274" s="1">
        <f>(Table2[[#This Row],[Close Price]]/Table2[[#This Row],[Day Low]])-1</f>
        <v>2.6116504854369005E-2</v>
      </c>
      <c r="AD274" s="1">
        <f>(Table2[[#This Row],[Day High]]/Table2[[#This Row],[Close Price]])-1</f>
        <v>1.0502412716434817E-2</v>
      </c>
      <c r="AE274" s="1">
        <f>(Table2[[#This Row],[Close Price]]/Table2[[#This Row],[Current Week Low]])-1</f>
        <v>2.6116504854369005E-2</v>
      </c>
      <c r="AF274" s="1">
        <f>(Table2[[#This Row],[Current Week High]]/Table2[[#This Row],[Close Price]])-1</f>
        <v>6.7082978522092773E-2</v>
      </c>
      <c r="AG274" s="1">
        <f>(Table2[[#This Row],[Close Price]]/Table2[[#This Row],[Current Month Low]])-1</f>
        <v>0.12796157950907161</v>
      </c>
      <c r="AH274" s="1">
        <f>(Table2[[#This Row],[Current Month High]]/Table2[[#This Row],[Close Price]])-1</f>
        <v>7.4841517645945599E-2</v>
      </c>
      <c r="AI274">
        <v>7.4841517645945599</v>
      </c>
      <c r="AJ274">
        <v>65.399061032863798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0.14000000000000001</v>
      </c>
      <c r="AM274" t="s">
        <v>3160</v>
      </c>
      <c r="AN274">
        <v>7.42</v>
      </c>
      <c r="AO274" t="s">
        <v>3160</v>
      </c>
      <c r="AQ274">
        <f>(Table2[[#This Row],[Sharpe Ratio]]-AVERAGE(Table2[Sharpe Ratio]))/_xlfn.STDEV.P(Table2[Sharpe Ratio])</f>
        <v>-0.68312646593607884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2.5474064316338594</v>
      </c>
      <c r="AS274">
        <f>_xlfn.RANK.AVG(Table2[[#This Row],[1Y Return vs Nifty Z-Score]],Table2[1Y Return vs Nifty Z-Score])</f>
        <v>305</v>
      </c>
      <c r="AT274">
        <f>_xlfn.RANK.AVG(Table2[[#This Row],[6M Return vs Nifty Z-Score]],Table2[6M Return vs Nifty Z-Score])</f>
        <v>66</v>
      </c>
      <c r="AU274">
        <f>_xlfn.RANK.AVG(Table2[[#This Row],[Sharpe Ratio Z-Score]],Table2[Sharpe Ratio Z-Score])</f>
        <v>539</v>
      </c>
      <c r="AV274">
        <f>(Table2[[#This Row],[Rank 1Y]]+Table2[[#This Row],[Rank 6M]]+Table2[[#This Row],[Rank Sharpe]])/3</f>
        <v>303.33333333333331</v>
      </c>
    </row>
    <row r="275" spans="1:48" x14ac:dyDescent="0.3">
      <c r="A275" t="s">
        <v>336</v>
      </c>
      <c r="B275" t="s">
        <v>337</v>
      </c>
      <c r="C275" t="s">
        <v>3109</v>
      </c>
      <c r="D275" t="s">
        <v>34</v>
      </c>
      <c r="E275">
        <v>72363.785681567999</v>
      </c>
      <c r="F275">
        <v>536.95000000000005</v>
      </c>
      <c r="G275">
        <v>-0.719432008759888</v>
      </c>
      <c r="H275">
        <f>(Table2[[#This Row],[1Y Return vs Nifty]]-AVERAGE(Table2[1Y Return vs Nifty]))/_xlfn.STDEV.P(Table2[1Y Return vs Nifty])</f>
        <v>-0.30278571741507665</v>
      </c>
      <c r="I275">
        <v>8.5857512894095596</v>
      </c>
      <c r="J275">
        <f>(Table2[[#This Row],[1M Return vs Nifty]]-AVERAGE(Table2[1M Return vs Nifty]))/_xlfn.STDEV.P(Table2[1M Return vs Nifty])</f>
        <v>1.1684116233067416</v>
      </c>
      <c r="K275">
        <v>-5.6659355929361999</v>
      </c>
      <c r="L275">
        <f>(Table2[[#This Row],[6M Return vs Nifty]]-AVERAGE(Table2[6M Return vs Nifty]))/_xlfn.STDEV.P(Table2[6M Return vs Nifty])</f>
        <v>-0.3101276447600389</v>
      </c>
      <c r="M275">
        <v>-4.0893793535300702</v>
      </c>
      <c r="N275">
        <f>(Table2[[#This Row],[1W Return vs Nifty]]-AVERAGE(Table2[1W Return vs Nifty]))/_xlfn.STDEV.P(Table2[1W Return vs Nifty])</f>
        <v>-0.17662656256915557</v>
      </c>
      <c r="O275">
        <v>552.23</v>
      </c>
      <c r="P275">
        <v>544.28544109707605</v>
      </c>
      <c r="Q275">
        <v>519.57595200745004</v>
      </c>
      <c r="R275">
        <v>34.032492389822998</v>
      </c>
      <c r="S275" s="1">
        <f>(Table2[[#This Row],[Close Price]]-Table2[[#This Row],[20D EMA]])/Table2[[#This Row],[20D EMA]]</f>
        <v>-2.7669630407619963E-2</v>
      </c>
      <c r="T275" s="1">
        <f>(Table2[[#This Row],[Close Price]]-Table2[[#This Row],[50D EMA]])/Table2[[#This Row],[50D EMA]]</f>
        <v>-1.3477195131823648E-2</v>
      </c>
      <c r="U275" s="1">
        <f>(Table2[[#This Row],[Close Price]]-Table2[[#This Row],[200D EMA]])/Table2[[#This Row],[200D EMA]]</f>
        <v>3.3438899405222822E-2</v>
      </c>
      <c r="V275">
        <v>0.61977994683215898</v>
      </c>
      <c r="W275">
        <v>533.04999999999995</v>
      </c>
      <c r="X275">
        <v>549.5</v>
      </c>
      <c r="Y275">
        <v>533.04999999999995</v>
      </c>
      <c r="Z275">
        <v>574</v>
      </c>
      <c r="AA275">
        <v>533.04999999999995</v>
      </c>
      <c r="AB275">
        <v>596.85</v>
      </c>
      <c r="AC275" s="1">
        <f>(Table2[[#This Row],[Close Price]]/Table2[[#This Row],[Day Low]])-1</f>
        <v>7.3163868305039514E-3</v>
      </c>
      <c r="AD275" s="1">
        <f>(Table2[[#This Row],[Day High]]/Table2[[#This Row],[Close Price]])-1</f>
        <v>2.3372753515224831E-2</v>
      </c>
      <c r="AE275" s="1">
        <f>(Table2[[#This Row],[Close Price]]/Table2[[#This Row],[Current Week Low]])-1</f>
        <v>7.3163868305039514E-3</v>
      </c>
      <c r="AF275" s="1">
        <f>(Table2[[#This Row],[Current Week High]]/Table2[[#This Row],[Close Price]])-1</f>
        <v>6.9000838066858972E-2</v>
      </c>
      <c r="AG275" s="1">
        <f>(Table2[[#This Row],[Close Price]]/Table2[[#This Row],[Current Month Low]])-1</f>
        <v>7.3163868305039514E-3</v>
      </c>
      <c r="AH275" s="1">
        <f>(Table2[[#This Row],[Current Month High]]/Table2[[#This Row],[Close Price]])-1</f>
        <v>0.11155601080175059</v>
      </c>
      <c r="AI275">
        <v>17.8322003910978</v>
      </c>
      <c r="AJ275">
        <v>37.362496802251201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-0.04</v>
      </c>
      <c r="AM275" t="s">
        <v>3161</v>
      </c>
      <c r="AN275">
        <v>-7.58</v>
      </c>
      <c r="AO275" t="s">
        <v>3161</v>
      </c>
      <c r="AP275">
        <v>0.154751573073107</v>
      </c>
      <c r="AQ275">
        <f>(Table2[[#This Row],[Sharpe Ratio]]-AVERAGE(Table2[Sharpe Ratio]))/_xlfn.STDEV.P(Table2[Sharpe Ratio])</f>
        <v>1.1484982673516222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1.5273699659140925</v>
      </c>
      <c r="AS275">
        <f>_xlfn.RANK.AVG(Table2[[#This Row],[1Y Return vs Nifty Z-Score]],Table2[1Y Return vs Nifty Z-Score])</f>
        <v>414</v>
      </c>
      <c r="AT275">
        <f>_xlfn.RANK.AVG(Table2[[#This Row],[6M Return vs Nifty Z-Score]],Table2[6M Return vs Nifty Z-Score])</f>
        <v>409</v>
      </c>
      <c r="AU275">
        <f>_xlfn.RANK.AVG(Table2[[#This Row],[Sharpe Ratio Z-Score]],Table2[Sharpe Ratio Z-Score])</f>
        <v>92</v>
      </c>
      <c r="AV275">
        <f>(Table2[[#This Row],[Rank 1Y]]+Table2[[#This Row],[Rank 6M]]+Table2[[#This Row],[Rank Sharpe]])/3</f>
        <v>305</v>
      </c>
    </row>
    <row r="276" spans="1:48" x14ac:dyDescent="0.3">
      <c r="A276" t="s">
        <v>1744</v>
      </c>
      <c r="B276" t="s">
        <v>1745</v>
      </c>
      <c r="C276" t="s">
        <v>3116</v>
      </c>
      <c r="D276" t="s">
        <v>128</v>
      </c>
      <c r="E276">
        <v>4482.97848737206</v>
      </c>
      <c r="F276">
        <v>7467.65</v>
      </c>
      <c r="G276">
        <v>-14.8227934134615</v>
      </c>
      <c r="H276">
        <f>(Table2[[#This Row],[1Y Return vs Nifty]]-AVERAGE(Table2[1Y Return vs Nifty]))/_xlfn.STDEV.P(Table2[1Y Return vs Nifty])</f>
        <v>-0.58652976081539521</v>
      </c>
      <c r="I276">
        <v>-10.288575836228899</v>
      </c>
      <c r="J276">
        <f>(Table2[[#This Row],[1M Return vs Nifty]]-AVERAGE(Table2[1M Return vs Nifty]))/_xlfn.STDEV.P(Table2[1M Return vs Nifty])</f>
        <v>-0.83462915638475044</v>
      </c>
      <c r="K276">
        <v>11.4111856163457</v>
      </c>
      <c r="L276">
        <f>(Table2[[#This Row],[6M Return vs Nifty]]-AVERAGE(Table2[6M Return vs Nifty]))/_xlfn.STDEV.P(Table2[6M Return vs Nifty])</f>
        <v>0.28714252819216268</v>
      </c>
      <c r="M276">
        <v>-6.5412992898268003</v>
      </c>
      <c r="N276">
        <f>(Table2[[#This Row],[1W Return vs Nifty]]-AVERAGE(Table2[1W Return vs Nifty]))/_xlfn.STDEV.P(Table2[1W Return vs Nifty])</f>
        <v>-0.68791739109137384</v>
      </c>
      <c r="O276">
        <v>8030.12</v>
      </c>
      <c r="P276">
        <v>8175.3708111798596</v>
      </c>
      <c r="Q276">
        <v>7346.3699780908901</v>
      </c>
      <c r="R276">
        <v>27.949200818580699</v>
      </c>
      <c r="S276" s="1">
        <f>(Table2[[#This Row],[Close Price]]-Table2[[#This Row],[20D EMA]])/Table2[[#This Row],[20D EMA]]</f>
        <v>-7.0045030460316945E-2</v>
      </c>
      <c r="T276" s="1">
        <f>(Table2[[#This Row],[Close Price]]-Table2[[#This Row],[50D EMA]])/Table2[[#This Row],[50D EMA]]</f>
        <v>-8.6567426423282023E-2</v>
      </c>
      <c r="U276" s="1">
        <f>(Table2[[#This Row],[Close Price]]-Table2[[#This Row],[200D EMA]])/Table2[[#This Row],[200D EMA]]</f>
        <v>1.6508836645963039E-2</v>
      </c>
      <c r="V276">
        <v>0.233342974708347</v>
      </c>
      <c r="W276">
        <v>7355.05</v>
      </c>
      <c r="X276">
        <v>7550.5</v>
      </c>
      <c r="Y276">
        <v>7355.05</v>
      </c>
      <c r="Z276">
        <v>8000</v>
      </c>
      <c r="AA276">
        <v>7355.05</v>
      </c>
      <c r="AB276">
        <v>8349.9500000000007</v>
      </c>
      <c r="AC276" s="1">
        <f>(Table2[[#This Row],[Close Price]]/Table2[[#This Row],[Day Low]])-1</f>
        <v>1.5309209318767225E-2</v>
      </c>
      <c r="AD276" s="1">
        <f>(Table2[[#This Row],[Day High]]/Table2[[#This Row],[Close Price]])-1</f>
        <v>1.1094521034060278E-2</v>
      </c>
      <c r="AE276" s="1">
        <f>(Table2[[#This Row],[Close Price]]/Table2[[#This Row],[Current Week Low]])-1</f>
        <v>1.5309209318767225E-2</v>
      </c>
      <c r="AF276" s="1">
        <f>(Table2[[#This Row],[Current Week High]]/Table2[[#This Row],[Close Price]])-1</f>
        <v>7.1287486692600766E-2</v>
      </c>
      <c r="AG276" s="1">
        <f>(Table2[[#This Row],[Close Price]]/Table2[[#This Row],[Current Month Low]])-1</f>
        <v>1.5309209318767225E-2</v>
      </c>
      <c r="AH276" s="1">
        <f>(Table2[[#This Row],[Current Month High]]/Table2[[#This Row],[Close Price]])-1</f>
        <v>0.1181496186886104</v>
      </c>
      <c r="AI276">
        <v>30.175490281413801</v>
      </c>
      <c r="AJ276">
        <v>57.7433698418901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-0.01</v>
      </c>
      <c r="AM276" t="s">
        <v>3161</v>
      </c>
      <c r="AN276">
        <v>-7.48</v>
      </c>
      <c r="AO276" t="s">
        <v>3161</v>
      </c>
      <c r="AP276">
        <v>0.11908583534892</v>
      </c>
      <c r="AQ276">
        <f>(Table2[[#This Row],[Sharpe Ratio]]-AVERAGE(Table2[Sharpe Ratio]))/_xlfn.STDEV.P(Table2[Sharpe Ratio])</f>
        <v>0.72636202634739022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527</v>
      </c>
      <c r="AT276">
        <f>_xlfn.RANK.AVG(Table2[[#This Row],[6M Return vs Nifty Z-Score]],Table2[6M Return vs Nifty Z-Score])</f>
        <v>224</v>
      </c>
      <c r="AU276">
        <f>_xlfn.RANK.AVG(Table2[[#This Row],[Sharpe Ratio Z-Score]],Table2[Sharpe Ratio Z-Score])</f>
        <v>164</v>
      </c>
      <c r="AV276">
        <f>(Table2[[#This Row],[Rank 1Y]]+Table2[[#This Row],[Rank 6M]]+Table2[[#This Row],[Rank Sharpe]])/3</f>
        <v>305</v>
      </c>
    </row>
    <row r="277" spans="1:48" x14ac:dyDescent="0.3">
      <c r="A277" t="s">
        <v>838</v>
      </c>
      <c r="B277" t="s">
        <v>839</v>
      </c>
      <c r="C277" t="s">
        <v>3118</v>
      </c>
      <c r="D277" t="s">
        <v>242</v>
      </c>
      <c r="E277">
        <v>17652.673925081901</v>
      </c>
      <c r="F277">
        <v>405.55</v>
      </c>
      <c r="G277">
        <v>19.5166837070004</v>
      </c>
      <c r="H277">
        <f>(Table2[[#This Row],[1Y Return vs Nifty]]-AVERAGE(Table2[1Y Return vs Nifty]))/_xlfn.STDEV.P(Table2[1Y Return vs Nifty])</f>
        <v>0.10434256435698333</v>
      </c>
      <c r="I277">
        <v>-1.6691827520693201</v>
      </c>
      <c r="J277">
        <f>(Table2[[#This Row],[1M Return vs Nifty]]-AVERAGE(Table2[1M Return vs Nifty]))/_xlfn.STDEV.P(Table2[1M Return vs Nifty])</f>
        <v>8.010521951308372E-2</v>
      </c>
      <c r="K277">
        <v>4.6312814547284198</v>
      </c>
      <c r="L277">
        <f>(Table2[[#This Row],[6M Return vs Nifty]]-AVERAGE(Table2[6M Return vs Nifty]))/_xlfn.STDEV.P(Table2[6M Return vs Nifty])</f>
        <v>5.0016230288537009E-2</v>
      </c>
      <c r="M277">
        <v>-4.6749844861599303</v>
      </c>
      <c r="N277">
        <f>(Table2[[#This Row],[1W Return vs Nifty]]-AVERAGE(Table2[1W Return vs Nifty]))/_xlfn.STDEV.P(Table2[1W Return vs Nifty])</f>
        <v>-0.29874088164492724</v>
      </c>
      <c r="O277">
        <v>428.29</v>
      </c>
      <c r="P277">
        <v>437.22488410876201</v>
      </c>
      <c r="Q277">
        <v>404.43015095397601</v>
      </c>
      <c r="R277">
        <v>27.400828626291801</v>
      </c>
      <c r="S277" s="1">
        <f>(Table2[[#This Row],[Close Price]]-Table2[[#This Row],[20D EMA]])/Table2[[#This Row],[20D EMA]]</f>
        <v>-5.3094865628429355E-2</v>
      </c>
      <c r="T277" s="1">
        <f>(Table2[[#This Row],[Close Price]]-Table2[[#This Row],[50D EMA]])/Table2[[#This Row],[50D EMA]]</f>
        <v>-7.2445291336351997E-2</v>
      </c>
      <c r="U277" s="1">
        <f>(Table2[[#This Row],[Close Price]]-Table2[[#This Row],[200D EMA]])/Table2[[#This Row],[200D EMA]]</f>
        <v>2.7689553891629593E-3</v>
      </c>
      <c r="V277">
        <v>0.52089426701627595</v>
      </c>
      <c r="W277">
        <v>403.1</v>
      </c>
      <c r="X277">
        <v>413.5</v>
      </c>
      <c r="Y277">
        <v>402.9</v>
      </c>
      <c r="Z277">
        <v>432</v>
      </c>
      <c r="AA277">
        <v>402.9</v>
      </c>
      <c r="AB277">
        <v>454.55</v>
      </c>
      <c r="AC277" s="1">
        <f>(Table2[[#This Row],[Close Price]]/Table2[[#This Row],[Day Low]])-1</f>
        <v>6.0778963036467459E-3</v>
      </c>
      <c r="AD277" s="1">
        <f>(Table2[[#This Row],[Day High]]/Table2[[#This Row],[Close Price]])-1</f>
        <v>1.9603008260387078E-2</v>
      </c>
      <c r="AE277" s="1">
        <f>(Table2[[#This Row],[Close Price]]/Table2[[#This Row],[Current Week Low]])-1</f>
        <v>6.5773144700920216E-3</v>
      </c>
      <c r="AF277" s="1">
        <f>(Table2[[#This Row],[Current Week High]]/Table2[[#This Row],[Close Price]])-1</f>
        <v>6.5220071507828825E-2</v>
      </c>
      <c r="AG277" s="1">
        <f>(Table2[[#This Row],[Close Price]]/Table2[[#This Row],[Current Month Low]])-1</f>
        <v>6.5773144700920216E-3</v>
      </c>
      <c r="AH277" s="1">
        <f>(Table2[[#This Row],[Current Month High]]/Table2[[#This Row],[Close Price]])-1</f>
        <v>0.1208235729256566</v>
      </c>
      <c r="AI277">
        <v>42.386882012082303</v>
      </c>
      <c r="AJ277">
        <v>43.126874889712298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-0.02</v>
      </c>
      <c r="AM277" t="s">
        <v>3161</v>
      </c>
      <c r="AN277">
        <v>-4.99</v>
      </c>
      <c r="AO277" t="s">
        <v>3161</v>
      </c>
      <c r="AP277">
        <v>5.6667360039406998E-2</v>
      </c>
      <c r="AQ277">
        <f>(Table2[[#This Row],[Sharpe Ratio]]-AVERAGE(Table2[Sharpe Ratio]))/_xlfn.STDEV.P(Table2[Sharpe Ratio])</f>
        <v>-1.2417043361980587E-2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274</v>
      </c>
      <c r="AT277">
        <f>_xlfn.RANK.AVG(Table2[[#This Row],[6M Return vs Nifty Z-Score]],Table2[6M Return vs Nifty Z-Score])</f>
        <v>292</v>
      </c>
      <c r="AU277">
        <f>_xlfn.RANK.AVG(Table2[[#This Row],[Sharpe Ratio Z-Score]],Table2[Sharpe Ratio Z-Score])</f>
        <v>355</v>
      </c>
      <c r="AV277">
        <f>(Table2[[#This Row],[Rank 1Y]]+Table2[[#This Row],[Rank 6M]]+Table2[[#This Row],[Rank Sharpe]])/3</f>
        <v>307</v>
      </c>
    </row>
    <row r="278" spans="1:48" x14ac:dyDescent="0.3">
      <c r="A278" t="s">
        <v>806</v>
      </c>
      <c r="B278" t="s">
        <v>807</v>
      </c>
      <c r="C278" t="s">
        <v>3119</v>
      </c>
      <c r="D278" t="s">
        <v>808</v>
      </c>
      <c r="E278">
        <v>18526.475623550199</v>
      </c>
      <c r="F278">
        <v>436.2</v>
      </c>
      <c r="G278">
        <v>17.2477678419916</v>
      </c>
      <c r="H278">
        <f>(Table2[[#This Row],[1Y Return vs Nifty]]-AVERAGE(Table2[1Y Return vs Nifty]))/_xlfn.STDEV.P(Table2[1Y Return vs Nifty])</f>
        <v>5.8694484924082413E-2</v>
      </c>
      <c r="I278">
        <v>-10.8496693421927</v>
      </c>
      <c r="J278">
        <f>(Table2[[#This Row],[1M Return vs Nifty]]-AVERAGE(Table2[1M Return vs Nifty]))/_xlfn.STDEV.P(Table2[1M Return vs Nifty])</f>
        <v>-0.89417528834401339</v>
      </c>
      <c r="K278">
        <v>-20.838995800919999</v>
      </c>
      <c r="L278">
        <f>(Table2[[#This Row],[6M Return vs Nifty]]-AVERAGE(Table2[6M Return vs Nifty]))/_xlfn.STDEV.P(Table2[6M Return vs Nifty])</f>
        <v>-0.84080352294675409</v>
      </c>
      <c r="M278">
        <v>-11.732529361128099</v>
      </c>
      <c r="N278">
        <f>(Table2[[#This Row],[1W Return vs Nifty]]-AVERAGE(Table2[1W Return vs Nifty]))/_xlfn.STDEV.P(Table2[1W Return vs Nifty])</f>
        <v>-1.7704275843947992</v>
      </c>
      <c r="O278">
        <v>483.55</v>
      </c>
      <c r="P278">
        <v>506.55470468943901</v>
      </c>
      <c r="Q278">
        <v>488.40548322804102</v>
      </c>
      <c r="R278">
        <v>26.1159786374043</v>
      </c>
      <c r="S278" s="1">
        <f>(Table2[[#This Row],[Close Price]]-Table2[[#This Row],[20D EMA]])/Table2[[#This Row],[20D EMA]]</f>
        <v>-9.7921621342157011E-2</v>
      </c>
      <c r="T278" s="1">
        <f>(Table2[[#This Row],[Close Price]]-Table2[[#This Row],[50D EMA]])/Table2[[#This Row],[50D EMA]]</f>
        <v>-0.13888866106291997</v>
      </c>
      <c r="U278" s="1">
        <f>(Table2[[#This Row],[Close Price]]-Table2[[#This Row],[200D EMA]])/Table2[[#This Row],[200D EMA]]</f>
        <v>-0.10688963375881227</v>
      </c>
      <c r="V278">
        <v>1.37460923793518</v>
      </c>
      <c r="W278">
        <v>434.05</v>
      </c>
      <c r="X278">
        <v>454</v>
      </c>
      <c r="Y278">
        <v>434.05</v>
      </c>
      <c r="Z278">
        <v>482.3</v>
      </c>
      <c r="AA278">
        <v>434.05</v>
      </c>
      <c r="AB278">
        <v>526.5</v>
      </c>
      <c r="AC278" s="1">
        <f>(Table2[[#This Row],[Close Price]]/Table2[[#This Row],[Day Low]])-1</f>
        <v>4.9533463886648477E-3</v>
      </c>
      <c r="AD278" s="1">
        <f>(Table2[[#This Row],[Day High]]/Table2[[#This Row],[Close Price]])-1</f>
        <v>4.080696928014671E-2</v>
      </c>
      <c r="AE278" s="1">
        <f>(Table2[[#This Row],[Close Price]]/Table2[[#This Row],[Current Week Low]])-1</f>
        <v>4.9533463886648477E-3</v>
      </c>
      <c r="AF278" s="1">
        <f>(Table2[[#This Row],[Current Week High]]/Table2[[#This Row],[Close Price]])-1</f>
        <v>0.10568546538285206</v>
      </c>
      <c r="AG278" s="1">
        <f>(Table2[[#This Row],[Close Price]]/Table2[[#This Row],[Current Month Low]])-1</f>
        <v>4.9533463886648477E-3</v>
      </c>
      <c r="AH278" s="1">
        <f>(Table2[[#This Row],[Current Month High]]/Table2[[#This Row],[Close Price]])-1</f>
        <v>0.20701513067400268</v>
      </c>
      <c r="AI278">
        <v>71.503897294818898</v>
      </c>
      <c r="AJ278">
        <v>45.158069883527403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-0.12</v>
      </c>
      <c r="AM278" t="s">
        <v>3161</v>
      </c>
      <c r="AN278">
        <v>-6.42</v>
      </c>
      <c r="AO278" t="s">
        <v>3161</v>
      </c>
      <c r="AP278">
        <v>0.23527550639070399</v>
      </c>
      <c r="AQ278">
        <f>(Table2[[#This Row],[Sharpe Ratio]]-AVERAGE(Table2[Sharpe Ratio]))/_xlfn.STDEV.P(Table2[Sharpe Ratio])</f>
        <v>2.1015717964746115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289</v>
      </c>
      <c r="AT278">
        <f>_xlfn.RANK.AVG(Table2[[#This Row],[6M Return vs Nifty Z-Score]],Table2[6M Return vs Nifty Z-Score])</f>
        <v>622</v>
      </c>
      <c r="AU278">
        <f>_xlfn.RANK.AVG(Table2[[#This Row],[Sharpe Ratio Z-Score]],Table2[Sharpe Ratio Z-Score])</f>
        <v>12</v>
      </c>
      <c r="AV278">
        <f>(Table2[[#This Row],[Rank 1Y]]+Table2[[#This Row],[Rank 6M]]+Table2[[#This Row],[Rank Sharpe]])/3</f>
        <v>307.66666666666669</v>
      </c>
    </row>
    <row r="279" spans="1:48" x14ac:dyDescent="0.3">
      <c r="A279" t="s">
        <v>1099</v>
      </c>
      <c r="B279" t="s">
        <v>1100</v>
      </c>
      <c r="C279" t="s">
        <v>3120</v>
      </c>
      <c r="D279" t="s">
        <v>69</v>
      </c>
      <c r="E279">
        <v>11308.5250722612</v>
      </c>
      <c r="F279">
        <v>75.349999999999994</v>
      </c>
      <c r="G279">
        <v>23.456174861320601</v>
      </c>
      <c r="H279">
        <f>(Table2[[#This Row],[1Y Return vs Nifty]]-AVERAGE(Table2[1Y Return vs Nifty]))/_xlfn.STDEV.P(Table2[1Y Return vs Nifty])</f>
        <v>0.18360077216933937</v>
      </c>
      <c r="I279">
        <v>-3.7350238852255799</v>
      </c>
      <c r="J279">
        <f>(Table2[[#This Row],[1M Return vs Nifty]]-AVERAGE(Table2[1M Return vs Nifty]))/_xlfn.STDEV.P(Table2[1M Return vs Nifty])</f>
        <v>-0.13913247868571213</v>
      </c>
      <c r="K279">
        <v>-2.5572211888244798</v>
      </c>
      <c r="L279">
        <f>(Table2[[#This Row],[6M Return vs Nifty]]-AVERAGE(Table2[6M Return vs Nifty]))/_xlfn.STDEV.P(Table2[6M Return vs Nifty])</f>
        <v>-0.20140074828561347</v>
      </c>
      <c r="M279">
        <v>-4.4381780051623503</v>
      </c>
      <c r="N279">
        <f>(Table2[[#This Row],[1W Return vs Nifty]]-AVERAGE(Table2[1W Return vs Nifty]))/_xlfn.STDEV.P(Table2[1W Return vs Nifty])</f>
        <v>-0.24936040225963668</v>
      </c>
      <c r="O279">
        <v>78.98</v>
      </c>
      <c r="P279">
        <v>83.492597609040303</v>
      </c>
      <c r="Q279">
        <v>80.541066889547906</v>
      </c>
      <c r="R279">
        <v>36.261962233554499</v>
      </c>
      <c r="S279" s="1">
        <f>(Table2[[#This Row],[Close Price]]-Table2[[#This Row],[20D EMA]])/Table2[[#This Row],[20D EMA]]</f>
        <v>-4.5961002785515438E-2</v>
      </c>
      <c r="T279" s="1">
        <f>(Table2[[#This Row],[Close Price]]-Table2[[#This Row],[50D EMA]])/Table2[[#This Row],[50D EMA]]</f>
        <v>-9.7524784738026338E-2</v>
      </c>
      <c r="U279" s="1">
        <f>(Table2[[#This Row],[Close Price]]-Table2[[#This Row],[200D EMA]])/Table2[[#This Row],[200D EMA]]</f>
        <v>-6.4452422720781902E-2</v>
      </c>
      <c r="V279">
        <v>0.98537061843641205</v>
      </c>
      <c r="W279">
        <v>74.77</v>
      </c>
      <c r="X279">
        <v>77.040000000000006</v>
      </c>
      <c r="Y279">
        <v>74.77</v>
      </c>
      <c r="Z279">
        <v>85.44</v>
      </c>
      <c r="AA279">
        <v>74.77</v>
      </c>
      <c r="AB279">
        <v>85.44</v>
      </c>
      <c r="AC279" s="1">
        <f>(Table2[[#This Row],[Close Price]]/Table2[[#This Row],[Day Low]])-1</f>
        <v>7.7571218403102993E-3</v>
      </c>
      <c r="AD279" s="1">
        <f>(Table2[[#This Row],[Day High]]/Table2[[#This Row],[Close Price]])-1</f>
        <v>2.2428666224286742E-2</v>
      </c>
      <c r="AE279" s="1">
        <f>(Table2[[#This Row],[Close Price]]/Table2[[#This Row],[Current Week Low]])-1</f>
        <v>7.7571218403102993E-3</v>
      </c>
      <c r="AF279" s="1">
        <f>(Table2[[#This Row],[Current Week High]]/Table2[[#This Row],[Close Price]])-1</f>
        <v>0.13390842733908426</v>
      </c>
      <c r="AG279" s="1">
        <f>(Table2[[#This Row],[Close Price]]/Table2[[#This Row],[Current Month Low]])-1</f>
        <v>7.7571218403102993E-3</v>
      </c>
      <c r="AH279" s="1">
        <f>(Table2[[#This Row],[Current Month High]]/Table2[[#This Row],[Close Price]])-1</f>
        <v>0.13390842733908426</v>
      </c>
      <c r="AI279">
        <v>74.917053749170506</v>
      </c>
      <c r="AJ279">
        <v>51.002004008016002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-0.25</v>
      </c>
      <c r="AM279" t="s">
        <v>3161</v>
      </c>
      <c r="AN279">
        <v>-0.04</v>
      </c>
      <c r="AO279" t="s">
        <v>3161</v>
      </c>
      <c r="AP279">
        <v>6.7692890950890997E-2</v>
      </c>
      <c r="AQ279">
        <f>(Table2[[#This Row],[Sharpe Ratio]]-AVERAGE(Table2[Sharpe Ratio]))/_xlfn.STDEV.P(Table2[Sharpe Ratio])</f>
        <v>0.11808007995683652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247</v>
      </c>
      <c r="AT279">
        <f>_xlfn.RANK.AVG(Table2[[#This Row],[6M Return vs Nifty Z-Score]],Table2[6M Return vs Nifty Z-Score])</f>
        <v>375</v>
      </c>
      <c r="AU279">
        <f>_xlfn.RANK.AVG(Table2[[#This Row],[Sharpe Ratio Z-Score]],Table2[Sharpe Ratio Z-Score])</f>
        <v>310</v>
      </c>
      <c r="AV279">
        <f>(Table2[[#This Row],[Rank 1Y]]+Table2[[#This Row],[Rank 6M]]+Table2[[#This Row],[Rank Sharpe]])/3</f>
        <v>310.66666666666669</v>
      </c>
    </row>
    <row r="280" spans="1:48" x14ac:dyDescent="0.3">
      <c r="A280" t="s">
        <v>1184</v>
      </c>
      <c r="B280" t="s">
        <v>1185</v>
      </c>
      <c r="C280" t="s">
        <v>3119</v>
      </c>
      <c r="D280" t="s">
        <v>131</v>
      </c>
      <c r="E280">
        <v>9762.0246390394004</v>
      </c>
      <c r="F280">
        <v>547.65</v>
      </c>
      <c r="G280">
        <v>-16.447667727470101</v>
      </c>
      <c r="H280">
        <f>(Table2[[#This Row],[1Y Return vs Nifty]]-AVERAGE(Table2[1Y Return vs Nifty]))/_xlfn.STDEV.P(Table2[1Y Return vs Nifty])</f>
        <v>-0.61922043608380462</v>
      </c>
      <c r="I280">
        <v>37.302597286999003</v>
      </c>
      <c r="J280">
        <f>(Table2[[#This Row],[1M Return vs Nifty]]-AVERAGE(Table2[1M Return vs Nifty]))/_xlfn.STDEV.P(Table2[1M Return vs Nifty])</f>
        <v>4.2159911854494796</v>
      </c>
      <c r="K280">
        <v>31.2860692601697</v>
      </c>
      <c r="L280">
        <f>(Table2[[#This Row],[6M Return vs Nifty]]-AVERAGE(Table2[6M Return vs Nifty]))/_xlfn.STDEV.P(Table2[6M Return vs Nifty])</f>
        <v>0.98226409147412808</v>
      </c>
      <c r="M280">
        <v>0.27085170040325202</v>
      </c>
      <c r="N280">
        <f>(Table2[[#This Row],[1W Return vs Nifty]]-AVERAGE(Table2[1W Return vs Nifty]))/_xlfn.STDEV.P(Table2[1W Return vs Nifty])</f>
        <v>0.73259812911509969</v>
      </c>
      <c r="O280">
        <v>501.51</v>
      </c>
      <c r="P280">
        <v>468.84232757252101</v>
      </c>
      <c r="Q280">
        <v>470.322686654405</v>
      </c>
      <c r="R280">
        <v>68.732033760755897</v>
      </c>
      <c r="S280" s="1">
        <f>(Table2[[#This Row],[Close Price]]-Table2[[#This Row],[20D EMA]])/Table2[[#This Row],[20D EMA]]</f>
        <v>9.2002153496440725E-2</v>
      </c>
      <c r="T280" s="1">
        <f>(Table2[[#This Row],[Close Price]]-Table2[[#This Row],[50D EMA]])/Table2[[#This Row],[50D EMA]]</f>
        <v>0.16808992659752742</v>
      </c>
      <c r="U280" s="1">
        <f>(Table2[[#This Row],[Close Price]]-Table2[[#This Row],[200D EMA]])/Table2[[#This Row],[200D EMA]]</f>
        <v>0.16441331779178109</v>
      </c>
      <c r="V280">
        <v>1.5283085533751899</v>
      </c>
      <c r="W280">
        <v>537.04999999999995</v>
      </c>
      <c r="X280">
        <v>558</v>
      </c>
      <c r="Y280">
        <v>522.75</v>
      </c>
      <c r="Z280">
        <v>559</v>
      </c>
      <c r="AA280">
        <v>496.1</v>
      </c>
      <c r="AB280">
        <v>580.25</v>
      </c>
      <c r="AC280" s="1">
        <f>(Table2[[#This Row],[Close Price]]/Table2[[#This Row],[Day Low]])-1</f>
        <v>1.9737454613164562E-2</v>
      </c>
      <c r="AD280" s="1">
        <f>(Table2[[#This Row],[Day High]]/Table2[[#This Row],[Close Price]])-1</f>
        <v>1.8898931799506968E-2</v>
      </c>
      <c r="AE280" s="1">
        <f>(Table2[[#This Row],[Close Price]]/Table2[[#This Row],[Current Week Low]])-1</f>
        <v>4.7632711621233836E-2</v>
      </c>
      <c r="AF280" s="1">
        <f>(Table2[[#This Row],[Current Week High]]/Table2[[#This Row],[Close Price]])-1</f>
        <v>2.0724915548251621E-2</v>
      </c>
      <c r="AG280" s="1">
        <f>(Table2[[#This Row],[Close Price]]/Table2[[#This Row],[Current Month Low]])-1</f>
        <v>0.10391050191493645</v>
      </c>
      <c r="AH280" s="1">
        <f>(Table2[[#This Row],[Current Month High]]/Table2[[#This Row],[Close Price]])-1</f>
        <v>5.9527070209075106E-2</v>
      </c>
      <c r="AI280">
        <v>28.768373961471699</v>
      </c>
      <c r="AJ280">
        <v>45.516141889198799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0.35</v>
      </c>
      <c r="AM280" t="s">
        <v>3160</v>
      </c>
      <c r="AN280">
        <v>10.09</v>
      </c>
      <c r="AO280" t="s">
        <v>3160</v>
      </c>
      <c r="AP280">
        <v>7.0439141501579997E-2</v>
      </c>
      <c r="AQ280">
        <f>(Table2[[#This Row],[Sharpe Ratio]]-AVERAGE(Table2[Sharpe Ratio]))/_xlfn.STDEV.P(Table2[Sharpe Ratio])</f>
        <v>0.15058443731203217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540</v>
      </c>
      <c r="AT280">
        <f>_xlfn.RANK.AVG(Table2[[#This Row],[6M Return vs Nifty Z-Score]],Table2[6M Return vs Nifty Z-Score])</f>
        <v>97</v>
      </c>
      <c r="AU280">
        <f>_xlfn.RANK.AVG(Table2[[#This Row],[Sharpe Ratio Z-Score]],Table2[Sharpe Ratio Z-Score])</f>
        <v>300</v>
      </c>
      <c r="AV280">
        <f>(Table2[[#This Row],[Rank 1Y]]+Table2[[#This Row],[Rank 6M]]+Table2[[#This Row],[Rank Sharpe]])/3</f>
        <v>312.33333333333331</v>
      </c>
    </row>
    <row r="281" spans="1:48" x14ac:dyDescent="0.3">
      <c r="A281" t="s">
        <v>1986</v>
      </c>
      <c r="B281" t="s">
        <v>1987</v>
      </c>
      <c r="C281" t="s">
        <v>3119</v>
      </c>
      <c r="D281" t="s">
        <v>120</v>
      </c>
      <c r="E281">
        <v>3336.8716367800398</v>
      </c>
      <c r="F281">
        <v>764</v>
      </c>
      <c r="G281">
        <v>38.651425744871503</v>
      </c>
      <c r="H281">
        <f>(Table2[[#This Row],[1Y Return vs Nifty]]-AVERAGE(Table2[1Y Return vs Nifty]))/_xlfn.STDEV.P(Table2[1Y Return vs Nifty])</f>
        <v>0.48931242504832306</v>
      </c>
      <c r="I281">
        <v>-1.9788254789501101</v>
      </c>
      <c r="J281">
        <f>(Table2[[#This Row],[1M Return vs Nifty]]-AVERAGE(Table2[1M Return vs Nifty]))/_xlfn.STDEV.P(Table2[1M Return vs Nifty])</f>
        <v>4.7244338966269679E-2</v>
      </c>
      <c r="K281">
        <v>-14.102101850887401</v>
      </c>
      <c r="L281">
        <f>(Table2[[#This Row],[6M Return vs Nifty]]-AVERAGE(Table2[6M Return vs Nifty]))/_xlfn.STDEV.P(Table2[6M Return vs Nifty])</f>
        <v>-0.60518150180014596</v>
      </c>
      <c r="M281">
        <v>-5.9231562499697397</v>
      </c>
      <c r="N281">
        <f>(Table2[[#This Row],[1W Return vs Nifty]]-AVERAGE(Table2[1W Return vs Nifty]))/_xlfn.STDEV.P(Table2[1W Return vs Nifty])</f>
        <v>-0.55901804885954376</v>
      </c>
      <c r="O281">
        <v>795.97</v>
      </c>
      <c r="P281">
        <v>808.99351010991995</v>
      </c>
      <c r="Q281">
        <v>783.81795045649005</v>
      </c>
      <c r="R281">
        <v>36.640013543298402</v>
      </c>
      <c r="S281" s="1">
        <f>(Table2[[#This Row],[Close Price]]-Table2[[#This Row],[20D EMA]])/Table2[[#This Row],[20D EMA]]</f>
        <v>-4.0164830332801521E-2</v>
      </c>
      <c r="T281" s="1">
        <f>(Table2[[#This Row],[Close Price]]-Table2[[#This Row],[50D EMA]])/Table2[[#This Row],[50D EMA]]</f>
        <v>-5.5616651490574473E-2</v>
      </c>
      <c r="U281" s="1">
        <f>(Table2[[#This Row],[Close Price]]-Table2[[#This Row],[200D EMA]])/Table2[[#This Row],[200D EMA]]</f>
        <v>-2.5283869098619415E-2</v>
      </c>
      <c r="V281">
        <v>0.66113807317628603</v>
      </c>
      <c r="W281">
        <v>752.4</v>
      </c>
      <c r="X281">
        <v>773.6</v>
      </c>
      <c r="Y281">
        <v>742.05</v>
      </c>
      <c r="Z281">
        <v>828.25</v>
      </c>
      <c r="AA281">
        <v>742.05</v>
      </c>
      <c r="AB281">
        <v>861.8</v>
      </c>
      <c r="AC281" s="1">
        <f>(Table2[[#This Row],[Close Price]]/Table2[[#This Row],[Day Low]])-1</f>
        <v>1.5417331206804885E-2</v>
      </c>
      <c r="AD281" s="1">
        <f>(Table2[[#This Row],[Day High]]/Table2[[#This Row],[Close Price]])-1</f>
        <v>1.2565445026178068E-2</v>
      </c>
      <c r="AE281" s="1">
        <f>(Table2[[#This Row],[Close Price]]/Table2[[#This Row],[Current Week Low]])-1</f>
        <v>2.9580216966511808E-2</v>
      </c>
      <c r="AF281" s="1">
        <f>(Table2[[#This Row],[Current Week High]]/Table2[[#This Row],[Close Price]])-1</f>
        <v>8.4096858638743388E-2</v>
      </c>
      <c r="AG281" s="1">
        <f>(Table2[[#This Row],[Close Price]]/Table2[[#This Row],[Current Month Low]])-1</f>
        <v>2.9580216966511808E-2</v>
      </c>
      <c r="AH281" s="1">
        <f>(Table2[[#This Row],[Current Month High]]/Table2[[#This Row],[Close Price]])-1</f>
        <v>0.12801047120418851</v>
      </c>
      <c r="AI281">
        <v>41.753926701570599</v>
      </c>
      <c r="AJ281">
        <v>78.797098057570693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0.03</v>
      </c>
      <c r="AM281" t="s">
        <v>3160</v>
      </c>
      <c r="AN281">
        <v>-0.18</v>
      </c>
      <c r="AO281" t="s">
        <v>3161</v>
      </c>
      <c r="AP281">
        <v>9.0709583165365995E-2</v>
      </c>
      <c r="AQ281">
        <f>(Table2[[#This Row],[Sharpe Ratio]]-AVERAGE(Table2[Sharpe Ratio]))/_xlfn.STDEV.P(Table2[Sharpe Ratio])</f>
        <v>0.39050343502403717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174</v>
      </c>
      <c r="AT281">
        <f>_xlfn.RANK.AVG(Table2[[#This Row],[6M Return vs Nifty Z-Score]],Table2[6M Return vs Nifty Z-Score])</f>
        <v>522</v>
      </c>
      <c r="AU281">
        <f>_xlfn.RANK.AVG(Table2[[#This Row],[Sharpe Ratio Z-Score]],Table2[Sharpe Ratio Z-Score])</f>
        <v>245</v>
      </c>
      <c r="AV281">
        <f>(Table2[[#This Row],[Rank 1Y]]+Table2[[#This Row],[Rank 6M]]+Table2[[#This Row],[Rank Sharpe]])/3</f>
        <v>313.66666666666669</v>
      </c>
    </row>
    <row r="282" spans="1:48" x14ac:dyDescent="0.3">
      <c r="A282" t="s">
        <v>2069</v>
      </c>
      <c r="B282" t="s">
        <v>2070</v>
      </c>
      <c r="C282" t="s">
        <v>3123</v>
      </c>
      <c r="D282" t="s">
        <v>280</v>
      </c>
      <c r="E282">
        <v>2985.6525205080702</v>
      </c>
      <c r="F282">
        <v>119.91</v>
      </c>
      <c r="G282">
        <v>15.075815229028001</v>
      </c>
      <c r="H282">
        <f>(Table2[[#This Row],[1Y Return vs Nifty]]-AVERAGE(Table2[1Y Return vs Nifty]))/_xlfn.STDEV.P(Table2[1Y Return vs Nifty])</f>
        <v>1.4997198951482233E-2</v>
      </c>
      <c r="I282">
        <v>-16.115119211726899</v>
      </c>
      <c r="J282">
        <f>(Table2[[#This Row],[1M Return vs Nifty]]-AVERAGE(Table2[1M Return vs Nifty]))/_xlfn.STDEV.P(Table2[1M Return vs Nifty])</f>
        <v>-1.4529719406374646</v>
      </c>
      <c r="K282">
        <v>17.636879260012901</v>
      </c>
      <c r="L282">
        <f>(Table2[[#This Row],[6M Return vs Nifty]]-AVERAGE(Table2[6M Return vs Nifty]))/_xlfn.STDEV.P(Table2[6M Return vs Nifty])</f>
        <v>0.50488538272431083</v>
      </c>
      <c r="M282">
        <v>-9.3217247545247108</v>
      </c>
      <c r="N282">
        <f>(Table2[[#This Row],[1W Return vs Nifty]]-AVERAGE(Table2[1W Return vs Nifty]))/_xlfn.STDEV.P(Table2[1W Return vs Nifty])</f>
        <v>-1.2677104008243092</v>
      </c>
      <c r="O282">
        <v>133.62</v>
      </c>
      <c r="P282">
        <v>141.311224651153</v>
      </c>
      <c r="Q282">
        <v>128.55885855372901</v>
      </c>
      <c r="R282">
        <v>24.261159007959598</v>
      </c>
      <c r="S282" s="1">
        <f>(Table2[[#This Row],[Close Price]]-Table2[[#This Row],[20D EMA]])/Table2[[#This Row],[20D EMA]]</f>
        <v>-0.10260440053884155</v>
      </c>
      <c r="T282" s="1">
        <f>(Table2[[#This Row],[Close Price]]-Table2[[#This Row],[50D EMA]])/Table2[[#This Row],[50D EMA]]</f>
        <v>-0.1514474501511468</v>
      </c>
      <c r="U282" s="1">
        <f>(Table2[[#This Row],[Close Price]]-Table2[[#This Row],[200D EMA]])/Table2[[#This Row],[200D EMA]]</f>
        <v>-6.7275477170749526E-2</v>
      </c>
      <c r="V282">
        <v>0.33812491601745498</v>
      </c>
      <c r="W282">
        <v>118.59</v>
      </c>
      <c r="X282">
        <v>123.74</v>
      </c>
      <c r="Y282">
        <v>118.59</v>
      </c>
      <c r="Z282">
        <v>131.5</v>
      </c>
      <c r="AA282">
        <v>118.59</v>
      </c>
      <c r="AB282">
        <v>141</v>
      </c>
      <c r="AC282" s="1">
        <f>(Table2[[#This Row],[Close Price]]/Table2[[#This Row],[Day Low]])-1</f>
        <v>1.1130786744244725E-2</v>
      </c>
      <c r="AD282" s="1">
        <f>(Table2[[#This Row],[Day High]]/Table2[[#This Row],[Close Price]])-1</f>
        <v>3.1940622133266539E-2</v>
      </c>
      <c r="AE282" s="1">
        <f>(Table2[[#This Row],[Close Price]]/Table2[[#This Row],[Current Week Low]])-1</f>
        <v>1.1130786744244725E-2</v>
      </c>
      <c r="AF282" s="1">
        <f>(Table2[[#This Row],[Current Week High]]/Table2[[#This Row],[Close Price]])-1</f>
        <v>9.6655825202235146E-2</v>
      </c>
      <c r="AG282" s="1">
        <f>(Table2[[#This Row],[Close Price]]/Table2[[#This Row],[Current Month Low]])-1</f>
        <v>1.1130786744244725E-2</v>
      </c>
      <c r="AH282" s="1">
        <f>(Table2[[#This Row],[Current Month High]]/Table2[[#This Row],[Close Price]])-1</f>
        <v>0.17588191143357523</v>
      </c>
      <c r="AI282">
        <v>47.610708031023201</v>
      </c>
      <c r="AJ282">
        <v>46.948529411764703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-0.18</v>
      </c>
      <c r="AM282" t="s">
        <v>3161</v>
      </c>
      <c r="AN282">
        <v>-8.52</v>
      </c>
      <c r="AO282" t="s">
        <v>3161</v>
      </c>
      <c r="AP282">
        <v>1.5317588889309E-2</v>
      </c>
      <c r="AQ282">
        <f>(Table2[[#This Row],[Sharpe Ratio]]-AVERAGE(Table2[Sharpe Ratio]))/_xlfn.STDEV.P(Table2[Sharpe Ratio])</f>
        <v>-0.50182895724621801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298</v>
      </c>
      <c r="AT282">
        <f>_xlfn.RANK.AVG(Table2[[#This Row],[6M Return vs Nifty Z-Score]],Table2[6M Return vs Nifty Z-Score])</f>
        <v>171</v>
      </c>
      <c r="AU282">
        <f>_xlfn.RANK.AVG(Table2[[#This Row],[Sharpe Ratio Z-Score]],Table2[Sharpe Ratio Z-Score])</f>
        <v>472</v>
      </c>
      <c r="AV282">
        <f>(Table2[[#This Row],[Rank 1Y]]+Table2[[#This Row],[Rank 6M]]+Table2[[#This Row],[Rank Sharpe]])/3</f>
        <v>313.66666666666669</v>
      </c>
    </row>
    <row r="283" spans="1:48" x14ac:dyDescent="0.3">
      <c r="A283" t="s">
        <v>1700</v>
      </c>
      <c r="B283" t="s">
        <v>1701</v>
      </c>
      <c r="C283" t="s">
        <v>3113</v>
      </c>
      <c r="D283" t="s">
        <v>51</v>
      </c>
      <c r="E283">
        <v>4979.5007887499996</v>
      </c>
      <c r="F283">
        <v>403.85</v>
      </c>
      <c r="G283">
        <v>23.6404419548413</v>
      </c>
      <c r="H283">
        <f>(Table2[[#This Row],[1Y Return vs Nifty]]-AVERAGE(Table2[1Y Return vs Nifty]))/_xlfn.STDEV.P(Table2[1Y Return vs Nifty])</f>
        <v>0.18730802242556252</v>
      </c>
      <c r="I283">
        <v>17.479493474685999</v>
      </c>
      <c r="J283">
        <f>(Table2[[#This Row],[1M Return vs Nifty]]-AVERAGE(Table2[1M Return vs Nifty]))/_xlfn.STDEV.P(Table2[1M Return vs Nifty])</f>
        <v>2.1122613384561828</v>
      </c>
      <c r="K283">
        <v>34.380777354369599</v>
      </c>
      <c r="L283">
        <f>(Table2[[#This Row],[6M Return vs Nifty]]-AVERAGE(Table2[6M Return vs Nifty]))/_xlfn.STDEV.P(Table2[6M Return vs Nifty])</f>
        <v>1.0905011190156733</v>
      </c>
      <c r="M283">
        <v>9.29749853002793</v>
      </c>
      <c r="N283">
        <f>(Table2[[#This Row],[1W Return vs Nifty]]-AVERAGE(Table2[1W Return vs Nifty]))/_xlfn.STDEV.P(Table2[1W Return vs Nifty])</f>
        <v>2.6148952090380724</v>
      </c>
      <c r="O283">
        <v>376.35</v>
      </c>
      <c r="P283">
        <v>365.96369991330602</v>
      </c>
      <c r="Q283">
        <v>334.60209178700302</v>
      </c>
      <c r="R283">
        <v>72.005694944708196</v>
      </c>
      <c r="S283" s="1">
        <f>(Table2[[#This Row],[Close Price]]-Table2[[#This Row],[20D EMA]])/Table2[[#This Row],[20D EMA]]</f>
        <v>7.3070280324166334E-2</v>
      </c>
      <c r="T283" s="1">
        <f>(Table2[[#This Row],[Close Price]]-Table2[[#This Row],[50D EMA]])/Table2[[#This Row],[50D EMA]]</f>
        <v>0.10352474875423158</v>
      </c>
      <c r="U283" s="1">
        <f>(Table2[[#This Row],[Close Price]]-Table2[[#This Row],[200D EMA]])/Table2[[#This Row],[200D EMA]]</f>
        <v>0.20695599314148341</v>
      </c>
      <c r="V283">
        <v>1.3404404043162601</v>
      </c>
      <c r="W283">
        <v>389.05</v>
      </c>
      <c r="X283">
        <v>410</v>
      </c>
      <c r="Y283">
        <v>371.3</v>
      </c>
      <c r="Z283">
        <v>416</v>
      </c>
      <c r="AA283">
        <v>365.65</v>
      </c>
      <c r="AB283">
        <v>416</v>
      </c>
      <c r="AC283" s="1">
        <f>(Table2[[#This Row],[Close Price]]/Table2[[#This Row],[Day Low]])-1</f>
        <v>3.8041382855674044E-2</v>
      </c>
      <c r="AD283" s="1">
        <f>(Table2[[#This Row],[Day High]]/Table2[[#This Row],[Close Price]])-1</f>
        <v>1.5228426395939021E-2</v>
      </c>
      <c r="AE283" s="1">
        <f>(Table2[[#This Row],[Close Price]]/Table2[[#This Row],[Current Week Low]])-1</f>
        <v>8.7664960948020454E-2</v>
      </c>
      <c r="AF283" s="1">
        <f>(Table2[[#This Row],[Current Week High]]/Table2[[#This Row],[Close Price]])-1</f>
        <v>3.0085427757830852E-2</v>
      </c>
      <c r="AG283" s="1">
        <f>(Table2[[#This Row],[Close Price]]/Table2[[#This Row],[Current Month Low]])-1</f>
        <v>0.10447148912894866</v>
      </c>
      <c r="AH283" s="1">
        <f>(Table2[[#This Row],[Current Month High]]/Table2[[#This Row],[Close Price]])-1</f>
        <v>3.0085427757830852E-2</v>
      </c>
      <c r="AI283">
        <v>3.0085427757830798</v>
      </c>
      <c r="AJ283">
        <v>55.1479062620053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0.3</v>
      </c>
      <c r="AM283" t="s">
        <v>3160</v>
      </c>
      <c r="AN283">
        <v>13.31</v>
      </c>
      <c r="AO283" t="s">
        <v>3160</v>
      </c>
      <c r="AP283">
        <v>-2.5339542990181999E-2</v>
      </c>
      <c r="AQ283">
        <f>(Table2[[#This Row],[Sharpe Ratio]]-AVERAGE(Table2[Sharpe Ratio]))/_xlfn.STDEV.P(Table2[Sharpe Ratio])</f>
        <v>-0.98304285934875424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5.0219228295867371</v>
      </c>
      <c r="AS283">
        <f>_xlfn.RANK.AVG(Table2[[#This Row],[1Y Return vs Nifty Z-Score]],Table2[1Y Return vs Nifty Z-Score])</f>
        <v>246</v>
      </c>
      <c r="AT283">
        <f>_xlfn.RANK.AVG(Table2[[#This Row],[6M Return vs Nifty Z-Score]],Table2[6M Return vs Nifty Z-Score])</f>
        <v>84</v>
      </c>
      <c r="AU283">
        <f>_xlfn.RANK.AVG(Table2[[#This Row],[Sharpe Ratio Z-Score]],Table2[Sharpe Ratio Z-Score])</f>
        <v>612</v>
      </c>
      <c r="AV283">
        <f>(Table2[[#This Row],[Rank 1Y]]+Table2[[#This Row],[Rank 6M]]+Table2[[#This Row],[Rank Sharpe]])/3</f>
        <v>314</v>
      </c>
    </row>
    <row r="284" spans="1:48" x14ac:dyDescent="0.3">
      <c r="A284" t="s">
        <v>1552</v>
      </c>
      <c r="B284" t="s">
        <v>1553</v>
      </c>
      <c r="C284" t="s">
        <v>3115</v>
      </c>
      <c r="D284" t="s">
        <v>211</v>
      </c>
      <c r="E284">
        <v>6085.8451184362802</v>
      </c>
      <c r="F284">
        <v>423.45</v>
      </c>
      <c r="G284">
        <v>-17.775578121781201</v>
      </c>
      <c r="H284">
        <f>(Table2[[#This Row],[1Y Return vs Nifty]]-AVERAGE(Table2[1Y Return vs Nifty]))/_xlfn.STDEV.P(Table2[1Y Return vs Nifty])</f>
        <v>-0.64593652551405445</v>
      </c>
      <c r="I284">
        <v>0.44850833434482001</v>
      </c>
      <c r="J284">
        <f>(Table2[[#This Row],[1M Return vs Nifty]]-AVERAGE(Table2[1M Return vs Nifty]))/_xlfn.STDEV.P(Table2[1M Return vs Nifty])</f>
        <v>0.3048455017303347</v>
      </c>
      <c r="K284">
        <v>7.0170686433269003</v>
      </c>
      <c r="L284">
        <f>(Table2[[#This Row],[6M Return vs Nifty]]-AVERAGE(Table2[6M Return vs Nifty]))/_xlfn.STDEV.P(Table2[6M Return vs Nifty])</f>
        <v>0.13345883805001704</v>
      </c>
      <c r="M284">
        <v>-5.1006847664302404</v>
      </c>
      <c r="N284">
        <f>(Table2[[#This Row],[1W Return vs Nifty]]-AVERAGE(Table2[1W Return vs Nifty]))/_xlfn.STDEV.P(Table2[1W Return vs Nifty])</f>
        <v>-0.38751076592193434</v>
      </c>
      <c r="O284">
        <v>446.02</v>
      </c>
      <c r="P284">
        <v>464.27415904668999</v>
      </c>
      <c r="Q284">
        <v>433.23746603158497</v>
      </c>
      <c r="R284">
        <v>36.051378932419297</v>
      </c>
      <c r="S284" s="1">
        <f>(Table2[[#This Row],[Close Price]]-Table2[[#This Row],[20D EMA]])/Table2[[#This Row],[20D EMA]]</f>
        <v>-5.0603111968073169E-2</v>
      </c>
      <c r="T284" s="1">
        <f>(Table2[[#This Row],[Close Price]]-Table2[[#This Row],[50D EMA]])/Table2[[#This Row],[50D EMA]]</f>
        <v>-8.7931146395301515E-2</v>
      </c>
      <c r="U284" s="1">
        <f>(Table2[[#This Row],[Close Price]]-Table2[[#This Row],[200D EMA]])/Table2[[#This Row],[200D EMA]]</f>
        <v>-2.2591458031636241E-2</v>
      </c>
      <c r="V284">
        <v>0.40826065511586601</v>
      </c>
      <c r="W284">
        <v>414.3</v>
      </c>
      <c r="X284">
        <v>427</v>
      </c>
      <c r="Y284">
        <v>405.05</v>
      </c>
      <c r="Z284">
        <v>448</v>
      </c>
      <c r="AA284">
        <v>405.05</v>
      </c>
      <c r="AB284">
        <v>470.1</v>
      </c>
      <c r="AC284" s="1">
        <f>(Table2[[#This Row],[Close Price]]/Table2[[#This Row],[Day Low]])-1</f>
        <v>2.2085445329471431E-2</v>
      </c>
      <c r="AD284" s="1">
        <f>(Table2[[#This Row],[Day High]]/Table2[[#This Row],[Close Price]])-1</f>
        <v>8.3835163537608892E-3</v>
      </c>
      <c r="AE284" s="1">
        <f>(Table2[[#This Row],[Close Price]]/Table2[[#This Row],[Current Week Low]])-1</f>
        <v>4.5426490556721433E-2</v>
      </c>
      <c r="AF284" s="1">
        <f>(Table2[[#This Row],[Current Week High]]/Table2[[#This Row],[Close Price]])-1</f>
        <v>5.7976148305585173E-2</v>
      </c>
      <c r="AG284" s="1">
        <f>(Table2[[#This Row],[Close Price]]/Table2[[#This Row],[Current Month Low]])-1</f>
        <v>4.5426490556721433E-2</v>
      </c>
      <c r="AH284" s="1">
        <f>(Table2[[#This Row],[Current Month High]]/Table2[[#This Row],[Close Price]])-1</f>
        <v>0.11016648955012398</v>
      </c>
      <c r="AI284">
        <v>32.140748612586997</v>
      </c>
      <c r="AJ284">
        <v>55.938132940526501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-7.0000000000000007E-2</v>
      </c>
      <c r="AM284" t="s">
        <v>3161</v>
      </c>
      <c r="AN284">
        <v>-1.48</v>
      </c>
      <c r="AO284" t="s">
        <v>3161</v>
      </c>
      <c r="AP284">
        <v>0.13380944924947299</v>
      </c>
      <c r="AQ284">
        <f>(Table2[[#This Row],[Sharpe Ratio]]-AVERAGE(Table2[Sharpe Ratio]))/_xlfn.STDEV.P(Table2[Sharpe Ratio])</f>
        <v>0.90062930420498788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558</v>
      </c>
      <c r="AT284">
        <f>_xlfn.RANK.AVG(Table2[[#This Row],[6M Return vs Nifty Z-Score]],Table2[6M Return vs Nifty Z-Score])</f>
        <v>256</v>
      </c>
      <c r="AU284">
        <f>_xlfn.RANK.AVG(Table2[[#This Row],[Sharpe Ratio Z-Score]],Table2[Sharpe Ratio Z-Score])</f>
        <v>130</v>
      </c>
      <c r="AV284">
        <f>(Table2[[#This Row],[Rank 1Y]]+Table2[[#This Row],[Rank 6M]]+Table2[[#This Row],[Rank Sharpe]])/3</f>
        <v>314.66666666666669</v>
      </c>
    </row>
    <row r="285" spans="1:48" x14ac:dyDescent="0.3">
      <c r="A285" t="s">
        <v>334</v>
      </c>
      <c r="B285" t="s">
        <v>335</v>
      </c>
      <c r="C285" t="s">
        <v>3113</v>
      </c>
      <c r="D285" t="s">
        <v>51</v>
      </c>
      <c r="E285">
        <v>72580.793053892106</v>
      </c>
      <c r="F285">
        <v>1249</v>
      </c>
      <c r="G285">
        <v>8.1448345001601492</v>
      </c>
      <c r="H285">
        <f>(Table2[[#This Row],[1Y Return vs Nifty]]-AVERAGE(Table2[1Y Return vs Nifty]))/_xlfn.STDEV.P(Table2[1Y Return vs Nifty])</f>
        <v>-0.12444647268860212</v>
      </c>
      <c r="I285">
        <v>-10.3264975030747</v>
      </c>
      <c r="J285">
        <f>(Table2[[#This Row],[1M Return vs Nifty]]-AVERAGE(Table2[1M Return vs Nifty]))/_xlfn.STDEV.P(Table2[1M Return vs Nifty])</f>
        <v>-0.83865359893151725</v>
      </c>
      <c r="K285">
        <v>1.9031432322776101</v>
      </c>
      <c r="L285">
        <f>(Table2[[#This Row],[6M Return vs Nifty]]-AVERAGE(Table2[6M Return vs Nifty]))/_xlfn.STDEV.P(Table2[6M Return vs Nifty])</f>
        <v>-4.5400061953686018E-2</v>
      </c>
      <c r="M285">
        <v>-5.0748544070086101</v>
      </c>
      <c r="N285">
        <f>(Table2[[#This Row],[1W Return vs Nifty]]-AVERAGE(Table2[1W Return vs Nifty]))/_xlfn.STDEV.P(Table2[1W Return vs Nifty])</f>
        <v>-0.38212444572680637</v>
      </c>
      <c r="O285">
        <v>1365.32</v>
      </c>
      <c r="P285">
        <v>1416.6522336642299</v>
      </c>
      <c r="Q285">
        <v>1291.4782386950001</v>
      </c>
      <c r="R285">
        <v>6.8270350610150103</v>
      </c>
      <c r="S285" s="1">
        <f>(Table2[[#This Row],[Close Price]]-Table2[[#This Row],[20D EMA]])/Table2[[#This Row],[20D EMA]]</f>
        <v>-8.5196144493598525E-2</v>
      </c>
      <c r="T285" s="1">
        <f>(Table2[[#This Row],[Close Price]]-Table2[[#This Row],[50D EMA]])/Table2[[#This Row],[50D EMA]]</f>
        <v>-0.11834395886320699</v>
      </c>
      <c r="U285" s="1">
        <f>(Table2[[#This Row],[Close Price]]-Table2[[#This Row],[200D EMA]])/Table2[[#This Row],[200D EMA]]</f>
        <v>-3.2891176500134491E-2</v>
      </c>
      <c r="V285">
        <v>1.0613304750783099</v>
      </c>
      <c r="W285">
        <v>1241.8499999999999</v>
      </c>
      <c r="X285">
        <v>1272.25</v>
      </c>
      <c r="Y285">
        <v>1240.55</v>
      </c>
      <c r="Z285">
        <v>1360.7</v>
      </c>
      <c r="AA285">
        <v>1240.55</v>
      </c>
      <c r="AB285">
        <v>1417.3</v>
      </c>
      <c r="AC285" s="1">
        <f>(Table2[[#This Row],[Close Price]]/Table2[[#This Row],[Day Low]])-1</f>
        <v>5.7575391552926458E-3</v>
      </c>
      <c r="AD285" s="1">
        <f>(Table2[[#This Row],[Day High]]/Table2[[#This Row],[Close Price]])-1</f>
        <v>1.8614891913530718E-2</v>
      </c>
      <c r="AE285" s="1">
        <f>(Table2[[#This Row],[Close Price]]/Table2[[#This Row],[Current Week Low]])-1</f>
        <v>6.8114949014550508E-3</v>
      </c>
      <c r="AF285" s="1">
        <f>(Table2[[#This Row],[Current Week High]]/Table2[[#This Row],[Close Price]])-1</f>
        <v>8.9431545236188903E-2</v>
      </c>
      <c r="AG285" s="1">
        <f>(Table2[[#This Row],[Close Price]]/Table2[[#This Row],[Current Month Low]])-1</f>
        <v>6.8114949014550508E-3</v>
      </c>
      <c r="AH285" s="1">
        <f>(Table2[[#This Row],[Current Month High]]/Table2[[#This Row],[Close Price]])-1</f>
        <v>0.13474779823859073</v>
      </c>
      <c r="AI285">
        <v>27.4619695756605</v>
      </c>
      <c r="AJ285">
        <v>30.3077725612936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-0.16</v>
      </c>
      <c r="AM285" t="s">
        <v>3161</v>
      </c>
      <c r="AN285">
        <v>-11.57</v>
      </c>
      <c r="AO285" t="s">
        <v>3161</v>
      </c>
      <c r="AP285">
        <v>8.1660041196950001E-2</v>
      </c>
      <c r="AQ285">
        <f>(Table2[[#This Row],[Sharpe Ratio]]-AVERAGE(Table2[Sharpe Ratio]))/_xlfn.STDEV.P(Table2[Sharpe Ratio])</f>
        <v>0.28339392676433534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341</v>
      </c>
      <c r="AT285">
        <f>_xlfn.RANK.AVG(Table2[[#This Row],[6M Return vs Nifty Z-Score]],Table2[6M Return vs Nifty Z-Score])</f>
        <v>327</v>
      </c>
      <c r="AU285">
        <f>_xlfn.RANK.AVG(Table2[[#This Row],[Sharpe Ratio Z-Score]],Table2[Sharpe Ratio Z-Score])</f>
        <v>279</v>
      </c>
      <c r="AV285">
        <f>(Table2[[#This Row],[Rank 1Y]]+Table2[[#This Row],[Rank 6M]]+Table2[[#This Row],[Rank Sharpe]])/3</f>
        <v>315.66666666666669</v>
      </c>
    </row>
    <row r="286" spans="1:48" x14ac:dyDescent="0.3">
      <c r="A286" t="s">
        <v>1580</v>
      </c>
      <c r="B286" t="s">
        <v>1581</v>
      </c>
      <c r="C286" t="s">
        <v>3113</v>
      </c>
      <c r="D286" t="s">
        <v>163</v>
      </c>
      <c r="E286">
        <v>5960.4763197386801</v>
      </c>
      <c r="F286">
        <v>657.35</v>
      </c>
      <c r="G286">
        <v>46.6604448243394</v>
      </c>
      <c r="H286">
        <f>(Table2[[#This Row],[1Y Return vs Nifty]]-AVERAGE(Table2[1Y Return vs Nifty]))/_xlfn.STDEV.P(Table2[1Y Return vs Nifty])</f>
        <v>0.65044503677597365</v>
      </c>
      <c r="I286">
        <v>13.2781545319861</v>
      </c>
      <c r="J286">
        <f>(Table2[[#This Row],[1M Return vs Nifty]]-AVERAGE(Table2[1M Return vs Nifty]))/_xlfn.STDEV.P(Table2[1M Return vs Nifty])</f>
        <v>1.6663936168936764</v>
      </c>
      <c r="K286">
        <v>6.0571405223142998</v>
      </c>
      <c r="L286">
        <f>(Table2[[#This Row],[6M Return vs Nifty]]-AVERAGE(Table2[6M Return vs Nifty]))/_xlfn.STDEV.P(Table2[6M Return vs Nifty])</f>
        <v>9.9885472385360802E-2</v>
      </c>
      <c r="M286">
        <v>-1.3516655525844401</v>
      </c>
      <c r="N286">
        <f>(Table2[[#This Row],[1W Return vs Nifty]]-AVERAGE(Table2[1W Return vs Nifty]))/_xlfn.STDEV.P(Table2[1W Return vs Nifty])</f>
        <v>0.39425992390248238</v>
      </c>
      <c r="O286">
        <v>642.87</v>
      </c>
      <c r="P286">
        <v>634.97290141869303</v>
      </c>
      <c r="Q286">
        <v>578.96619092460003</v>
      </c>
      <c r="R286">
        <v>55.289162831147699</v>
      </c>
      <c r="S286" s="1">
        <f>(Table2[[#This Row],[Close Price]]-Table2[[#This Row],[20D EMA]])/Table2[[#This Row],[20D EMA]]</f>
        <v>2.252399396456518E-2</v>
      </c>
      <c r="T286" s="1">
        <f>(Table2[[#This Row],[Close Price]]-Table2[[#This Row],[50D EMA]])/Table2[[#This Row],[50D EMA]]</f>
        <v>3.5241029233390578E-2</v>
      </c>
      <c r="U286" s="1">
        <f>(Table2[[#This Row],[Close Price]]-Table2[[#This Row],[200D EMA]])/Table2[[#This Row],[200D EMA]]</f>
        <v>0.13538581406665953</v>
      </c>
      <c r="V286">
        <v>0.846871130023232</v>
      </c>
      <c r="W286">
        <v>635</v>
      </c>
      <c r="X286">
        <v>663</v>
      </c>
      <c r="Y286">
        <v>630</v>
      </c>
      <c r="Z286">
        <v>665.35</v>
      </c>
      <c r="AA286">
        <v>630</v>
      </c>
      <c r="AB286">
        <v>697.9</v>
      </c>
      <c r="AC286" s="1">
        <f>(Table2[[#This Row],[Close Price]]/Table2[[#This Row],[Day Low]])-1</f>
        <v>3.5196850393700796E-2</v>
      </c>
      <c r="AD286" s="1">
        <f>(Table2[[#This Row],[Day High]]/Table2[[#This Row],[Close Price]])-1</f>
        <v>8.5951167566744591E-3</v>
      </c>
      <c r="AE286" s="1">
        <f>(Table2[[#This Row],[Close Price]]/Table2[[#This Row],[Current Week Low]])-1</f>
        <v>4.3412698412698347E-2</v>
      </c>
      <c r="AF286" s="1">
        <f>(Table2[[#This Row],[Current Week High]]/Table2[[#This Row],[Close Price]])-1</f>
        <v>1.2170076823609932E-2</v>
      </c>
      <c r="AG286" s="1">
        <f>(Table2[[#This Row],[Close Price]]/Table2[[#This Row],[Current Month Low]])-1</f>
        <v>4.3412698412698347E-2</v>
      </c>
      <c r="AH286" s="1">
        <f>(Table2[[#This Row],[Current Month High]]/Table2[[#This Row],[Close Price]])-1</f>
        <v>6.1687076899672899E-2</v>
      </c>
      <c r="AI286">
        <v>9.7893055449912598</v>
      </c>
      <c r="AJ286">
        <v>69.267413415733202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0.06</v>
      </c>
      <c r="AM286" t="s">
        <v>3160</v>
      </c>
      <c r="AN286">
        <v>7.97</v>
      </c>
      <c r="AO286" t="s">
        <v>3160</v>
      </c>
      <c r="AQ286">
        <f>(Table2[[#This Row],[Sharpe Ratio]]-AVERAGE(Table2[Sharpe Ratio]))/_xlfn.STDEV.P(Table2[Sharpe Ratio])</f>
        <v>-0.68312646593607884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2.1278575840214144</v>
      </c>
      <c r="AS286">
        <f>_xlfn.RANK.AVG(Table2[[#This Row],[1Y Return vs Nifty Z-Score]],Table2[1Y Return vs Nifty Z-Score])</f>
        <v>143</v>
      </c>
      <c r="AT286">
        <f>_xlfn.RANK.AVG(Table2[[#This Row],[6M Return vs Nifty Z-Score]],Table2[6M Return vs Nifty Z-Score])</f>
        <v>266</v>
      </c>
      <c r="AU286">
        <f>_xlfn.RANK.AVG(Table2[[#This Row],[Sharpe Ratio Z-Score]],Table2[Sharpe Ratio Z-Score])</f>
        <v>539</v>
      </c>
      <c r="AV286">
        <f>(Table2[[#This Row],[Rank 1Y]]+Table2[[#This Row],[Rank 6M]]+Table2[[#This Row],[Rank Sharpe]])/3</f>
        <v>316</v>
      </c>
    </row>
    <row r="287" spans="1:48" x14ac:dyDescent="0.3">
      <c r="A287" t="s">
        <v>173</v>
      </c>
      <c r="B287" t="s">
        <v>174</v>
      </c>
      <c r="C287" t="s">
        <v>3119</v>
      </c>
      <c r="D287" t="s">
        <v>175</v>
      </c>
      <c r="E287">
        <v>141633.434042876</v>
      </c>
      <c r="F287">
        <v>6680.15</v>
      </c>
      <c r="G287">
        <v>35.824335725867698</v>
      </c>
      <c r="H287">
        <f>(Table2[[#This Row],[1Y Return vs Nifty]]-AVERAGE(Table2[1Y Return vs Nifty]))/_xlfn.STDEV.P(Table2[1Y Return vs Nifty])</f>
        <v>0.43243449857177363</v>
      </c>
      <c r="I287">
        <v>-15.999707923341701</v>
      </c>
      <c r="J287">
        <f>(Table2[[#This Row],[1M Return vs Nifty]]-AVERAGE(Table2[1M Return vs Nifty]))/_xlfn.STDEV.P(Table2[1M Return vs Nifty])</f>
        <v>-1.4407239004539145</v>
      </c>
      <c r="K287">
        <v>-23.286840099783401</v>
      </c>
      <c r="L287">
        <f>(Table2[[#This Row],[6M Return vs Nifty]]-AVERAGE(Table2[6M Return vs Nifty]))/_xlfn.STDEV.P(Table2[6M Return vs Nifty])</f>
        <v>-0.92641657035825531</v>
      </c>
      <c r="M287">
        <v>-1.7755898956898</v>
      </c>
      <c r="N287">
        <f>(Table2[[#This Row],[1W Return vs Nifty]]-AVERAGE(Table2[1W Return vs Nifty]))/_xlfn.STDEV.P(Table2[1W Return vs Nifty])</f>
        <v>0.30586036998211907</v>
      </c>
      <c r="O287">
        <v>7346.43</v>
      </c>
      <c r="P287">
        <v>7657.9198423027301</v>
      </c>
      <c r="Q287">
        <v>7127.4098521638898</v>
      </c>
      <c r="R287">
        <v>22.041595175327998</v>
      </c>
      <c r="S287" s="1">
        <f>(Table2[[#This Row],[Close Price]]-Table2[[#This Row],[20D EMA]])/Table2[[#This Row],[20D EMA]]</f>
        <v>-9.0694391697736271E-2</v>
      </c>
      <c r="T287" s="1">
        <f>(Table2[[#This Row],[Close Price]]-Table2[[#This Row],[50D EMA]])/Table2[[#This Row],[50D EMA]]</f>
        <v>-0.12768086666322637</v>
      </c>
      <c r="U287" s="1">
        <f>(Table2[[#This Row],[Close Price]]-Table2[[#This Row],[200D EMA]])/Table2[[#This Row],[200D EMA]]</f>
        <v>-6.2752088267816059E-2</v>
      </c>
      <c r="V287">
        <v>1.7828980938110801</v>
      </c>
      <c r="W287">
        <v>6629.85</v>
      </c>
      <c r="X287">
        <v>6834.15</v>
      </c>
      <c r="Y287">
        <v>6629.85</v>
      </c>
      <c r="Z287">
        <v>7308.75</v>
      </c>
      <c r="AA287">
        <v>6629.85</v>
      </c>
      <c r="AB287">
        <v>7500</v>
      </c>
      <c r="AC287" s="1">
        <f>(Table2[[#This Row],[Close Price]]/Table2[[#This Row],[Day Low]])-1</f>
        <v>7.5868986477822808E-3</v>
      </c>
      <c r="AD287" s="1">
        <f>(Table2[[#This Row],[Day High]]/Table2[[#This Row],[Close Price]])-1</f>
        <v>2.3053374549972583E-2</v>
      </c>
      <c r="AE287" s="1">
        <f>(Table2[[#This Row],[Close Price]]/Table2[[#This Row],[Current Week Low]])-1</f>
        <v>7.5868986477822808E-3</v>
      </c>
      <c r="AF287" s="1">
        <f>(Table2[[#This Row],[Current Week High]]/Table2[[#This Row],[Close Price]])-1</f>
        <v>9.4099683390343136E-2</v>
      </c>
      <c r="AG287" s="1">
        <f>(Table2[[#This Row],[Close Price]]/Table2[[#This Row],[Current Month Low]])-1</f>
        <v>7.5868986477822808E-3</v>
      </c>
      <c r="AH287" s="1">
        <f>(Table2[[#This Row],[Current Month High]]/Table2[[#This Row],[Close Price]])-1</f>
        <v>0.12272928003113703</v>
      </c>
      <c r="AI287">
        <v>36.972223677612</v>
      </c>
      <c r="AJ287">
        <v>59.2198877381987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-7.0000000000000007E-2</v>
      </c>
      <c r="AM287" t="s">
        <v>3161</v>
      </c>
      <c r="AN287">
        <v>-10.84</v>
      </c>
      <c r="AO287" t="s">
        <v>3161</v>
      </c>
      <c r="AP287">
        <v>0.143803644826445</v>
      </c>
      <c r="AQ287">
        <f>(Table2[[#This Row],[Sharpe Ratio]]-AVERAGE(Table2[Sharpe Ratio]))/_xlfn.STDEV.P(Table2[Sharpe Ratio])</f>
        <v>1.0189196417090121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182</v>
      </c>
      <c r="AT287">
        <f>_xlfn.RANK.AVG(Table2[[#This Row],[6M Return vs Nifty Z-Score]],Table2[6M Return vs Nifty Z-Score])</f>
        <v>650</v>
      </c>
      <c r="AU287">
        <f>_xlfn.RANK.AVG(Table2[[#This Row],[Sharpe Ratio Z-Score]],Table2[Sharpe Ratio Z-Score])</f>
        <v>120</v>
      </c>
      <c r="AV287">
        <f>(Table2[[#This Row],[Rank 1Y]]+Table2[[#This Row],[Rank 6M]]+Table2[[#This Row],[Rank Sharpe]])/3</f>
        <v>317.33333333333331</v>
      </c>
    </row>
    <row r="288" spans="1:48" x14ac:dyDescent="0.3">
      <c r="A288" t="s">
        <v>149</v>
      </c>
      <c r="B288" t="s">
        <v>150</v>
      </c>
      <c r="C288" t="s">
        <v>3116</v>
      </c>
      <c r="D288" t="s">
        <v>151</v>
      </c>
      <c r="E288">
        <v>169290.60573763499</v>
      </c>
      <c r="F288">
        <v>433.4</v>
      </c>
      <c r="G288">
        <v>59.477239909720502</v>
      </c>
      <c r="H288">
        <f>(Table2[[#This Row],[1Y Return vs Nifty]]-AVERAGE(Table2[1Y Return vs Nifty]))/_xlfn.STDEV.P(Table2[1Y Return vs Nifty])</f>
        <v>0.90830478783836988</v>
      </c>
      <c r="I288">
        <v>-6.9714916656551802</v>
      </c>
      <c r="J288">
        <f>(Table2[[#This Row],[1M Return vs Nifty]]-AVERAGE(Table2[1M Return vs Nifty]))/_xlfn.STDEV.P(Table2[1M Return vs Nifty])</f>
        <v>-0.48260310432470732</v>
      </c>
      <c r="K288">
        <v>-6.8324841060626902</v>
      </c>
      <c r="L288">
        <f>(Table2[[#This Row],[6M Return vs Nifty]]-AVERAGE(Table2[6M Return vs Nifty]))/_xlfn.STDEV.P(Table2[6M Return vs Nifty])</f>
        <v>-0.3509275327302368</v>
      </c>
      <c r="M288">
        <v>-2.93552319532807</v>
      </c>
      <c r="N288">
        <f>(Table2[[#This Row],[1W Return vs Nifty]]-AVERAGE(Table2[1W Return vs Nifty]))/_xlfn.STDEV.P(Table2[1W Return vs Nifty])</f>
        <v>6.3983280513081289E-2</v>
      </c>
      <c r="O288">
        <v>460.26</v>
      </c>
      <c r="P288">
        <v>464.65865974705599</v>
      </c>
      <c r="Q288">
        <v>412.70672046238002</v>
      </c>
      <c r="R288">
        <v>23.7904833264353</v>
      </c>
      <c r="S288" s="1">
        <f>(Table2[[#This Row],[Close Price]]-Table2[[#This Row],[20D EMA]])/Table2[[#This Row],[20D EMA]]</f>
        <v>-5.8358319210880839E-2</v>
      </c>
      <c r="T288" s="1">
        <f>(Table2[[#This Row],[Close Price]]-Table2[[#This Row],[50D EMA]])/Table2[[#This Row],[50D EMA]]</f>
        <v>-6.7272306436884532E-2</v>
      </c>
      <c r="U288" s="1">
        <f>(Table2[[#This Row],[Close Price]]-Table2[[#This Row],[200D EMA]])/Table2[[#This Row],[200D EMA]]</f>
        <v>5.0140398766552768E-2</v>
      </c>
      <c r="V288">
        <v>0.64401620683997796</v>
      </c>
      <c r="W288">
        <v>430.25</v>
      </c>
      <c r="X288">
        <v>439.9</v>
      </c>
      <c r="Y288">
        <v>430.25</v>
      </c>
      <c r="Z288">
        <v>461.9</v>
      </c>
      <c r="AA288">
        <v>430.25</v>
      </c>
      <c r="AB288">
        <v>476.45</v>
      </c>
      <c r="AC288" s="1">
        <f>(Table2[[#This Row],[Close Price]]/Table2[[#This Row],[Day Low]])-1</f>
        <v>7.3213248111563267E-3</v>
      </c>
      <c r="AD288" s="1">
        <f>(Table2[[#This Row],[Day High]]/Table2[[#This Row],[Close Price]])-1</f>
        <v>1.4997692662667372E-2</v>
      </c>
      <c r="AE288" s="1">
        <f>(Table2[[#This Row],[Close Price]]/Table2[[#This Row],[Current Week Low]])-1</f>
        <v>7.3213248111563267E-3</v>
      </c>
      <c r="AF288" s="1">
        <f>(Table2[[#This Row],[Current Week High]]/Table2[[#This Row],[Close Price]])-1</f>
        <v>6.5759113982464257E-2</v>
      </c>
      <c r="AG288" s="1">
        <f>(Table2[[#This Row],[Close Price]]/Table2[[#This Row],[Current Month Low]])-1</f>
        <v>7.3213248111563267E-3</v>
      </c>
      <c r="AH288" s="1">
        <f>(Table2[[#This Row],[Current Month High]]/Table2[[#This Row],[Close Price]])-1</f>
        <v>9.9330872173511775E-2</v>
      </c>
      <c r="AI288">
        <v>20.823719427780301</v>
      </c>
      <c r="AJ288">
        <v>87.822318526543796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-0.01</v>
      </c>
      <c r="AM288" t="s">
        <v>3161</v>
      </c>
      <c r="AN288">
        <v>-8.24</v>
      </c>
      <c r="AO288" t="s">
        <v>3161</v>
      </c>
      <c r="AP288">
        <v>3.3497055624459003E-2</v>
      </c>
      <c r="AQ288">
        <f>(Table2[[#This Row],[Sharpe Ratio]]-AVERAGE(Table2[Sharpe Ratio]))/_xlfn.STDEV.P(Table2[Sharpe Ratio])</f>
        <v>-0.28665853765797067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110</v>
      </c>
      <c r="AT288">
        <f>_xlfn.RANK.AVG(Table2[[#This Row],[6M Return vs Nifty Z-Score]],Table2[6M Return vs Nifty Z-Score])</f>
        <v>429</v>
      </c>
      <c r="AU288">
        <f>_xlfn.RANK.AVG(Table2[[#This Row],[Sharpe Ratio Z-Score]],Table2[Sharpe Ratio Z-Score])</f>
        <v>416</v>
      </c>
      <c r="AV288">
        <f>(Table2[[#This Row],[Rank 1Y]]+Table2[[#This Row],[Rank 6M]]+Table2[[#This Row],[Rank Sharpe]])/3</f>
        <v>318.33333333333331</v>
      </c>
    </row>
    <row r="289" spans="1:48" x14ac:dyDescent="0.3">
      <c r="A289" t="s">
        <v>1343</v>
      </c>
      <c r="B289" t="s">
        <v>1344</v>
      </c>
      <c r="C289" t="s">
        <v>3115</v>
      </c>
      <c r="D289" t="s">
        <v>211</v>
      </c>
      <c r="E289">
        <v>8197.6140651087007</v>
      </c>
      <c r="F289">
        <v>415.6</v>
      </c>
      <c r="G289">
        <v>12.990401750676501</v>
      </c>
      <c r="H289">
        <f>(Table2[[#This Row],[1Y Return vs Nifty]]-AVERAGE(Table2[1Y Return vs Nifty]))/_xlfn.STDEV.P(Table2[1Y Return vs Nifty])</f>
        <v>-2.6959015282077378E-2</v>
      </c>
      <c r="I289">
        <v>10.2355224575794</v>
      </c>
      <c r="J289">
        <f>(Table2[[#This Row],[1M Return vs Nifty]]-AVERAGE(Table2[1M Return vs Nifty]))/_xlfn.STDEV.P(Table2[1M Return vs Nifty])</f>
        <v>1.3434938344502914</v>
      </c>
      <c r="K289">
        <v>29.4566034694687</v>
      </c>
      <c r="L289">
        <f>(Table2[[#This Row],[6M Return vs Nifty]]-AVERAGE(Table2[6M Return vs Nifty]))/_xlfn.STDEV.P(Table2[6M Return vs Nifty])</f>
        <v>0.9182787548455974</v>
      </c>
      <c r="M289">
        <v>-6.02480519610965</v>
      </c>
      <c r="N289">
        <f>(Table2[[#This Row],[1W Return vs Nifty]]-AVERAGE(Table2[1W Return vs Nifty]))/_xlfn.STDEV.P(Table2[1W Return vs Nifty])</f>
        <v>-0.58021457045917713</v>
      </c>
      <c r="O289">
        <v>428.65</v>
      </c>
      <c r="P289">
        <v>425.98726804206399</v>
      </c>
      <c r="Q289">
        <v>366.81314066858602</v>
      </c>
      <c r="R289">
        <v>37.5857478447086</v>
      </c>
      <c r="S289" s="1">
        <f>(Table2[[#This Row],[Close Price]]-Table2[[#This Row],[20D EMA]])/Table2[[#This Row],[20D EMA]]</f>
        <v>-3.0444418523270629E-2</v>
      </c>
      <c r="T289" s="1">
        <f>(Table2[[#This Row],[Close Price]]-Table2[[#This Row],[50D EMA]])/Table2[[#This Row],[50D EMA]]</f>
        <v>-2.4383987084417455E-2</v>
      </c>
      <c r="U289" s="1">
        <f>(Table2[[#This Row],[Close Price]]-Table2[[#This Row],[200D EMA]])/Table2[[#This Row],[200D EMA]]</f>
        <v>0.13300194001362867</v>
      </c>
      <c r="V289">
        <v>0.69586302058807203</v>
      </c>
      <c r="W289">
        <v>403</v>
      </c>
      <c r="X289">
        <v>419.9</v>
      </c>
      <c r="Y289">
        <v>403</v>
      </c>
      <c r="Z289">
        <v>442.85</v>
      </c>
      <c r="AA289">
        <v>403</v>
      </c>
      <c r="AB289">
        <v>462</v>
      </c>
      <c r="AC289" s="1">
        <f>(Table2[[#This Row],[Close Price]]/Table2[[#This Row],[Day Low]])-1</f>
        <v>3.1265508684863663E-2</v>
      </c>
      <c r="AD289" s="1">
        <f>(Table2[[#This Row],[Day High]]/Table2[[#This Row],[Close Price]])-1</f>
        <v>1.0346487006737126E-2</v>
      </c>
      <c r="AE289" s="1">
        <f>(Table2[[#This Row],[Close Price]]/Table2[[#This Row],[Current Week Low]])-1</f>
        <v>3.1265508684863663E-2</v>
      </c>
      <c r="AF289" s="1">
        <f>(Table2[[#This Row],[Current Week High]]/Table2[[#This Row],[Close Price]])-1</f>
        <v>6.5567853705486012E-2</v>
      </c>
      <c r="AG289" s="1">
        <f>(Table2[[#This Row],[Close Price]]/Table2[[#This Row],[Current Month Low]])-1</f>
        <v>3.1265508684863663E-2</v>
      </c>
      <c r="AH289" s="1">
        <f>(Table2[[#This Row],[Current Month High]]/Table2[[#This Row],[Close Price]])-1</f>
        <v>0.11164581328200196</v>
      </c>
      <c r="AI289">
        <v>16.7709335899903</v>
      </c>
      <c r="AJ289">
        <v>73.094543940025005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</v>
      </c>
      <c r="AM289" t="s">
        <v>3162</v>
      </c>
      <c r="AN289">
        <v>-1.28</v>
      </c>
      <c r="AO289" t="s">
        <v>3161</v>
      </c>
      <c r="AQ289">
        <f>(Table2[[#This Row],[Sharpe Ratio]]-AVERAGE(Table2[Sharpe Ratio]))/_xlfn.STDEV.P(Table2[Sharpe Ratio])</f>
        <v>-0.68312646593607884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0.97147253761855545</v>
      </c>
      <c r="AS289">
        <f>_xlfn.RANK.AVG(Table2[[#This Row],[1Y Return vs Nifty Z-Score]],Table2[1Y Return vs Nifty Z-Score])</f>
        <v>309</v>
      </c>
      <c r="AT289">
        <f>_xlfn.RANK.AVG(Table2[[#This Row],[6M Return vs Nifty Z-Score]],Table2[6M Return vs Nifty Z-Score])</f>
        <v>107</v>
      </c>
      <c r="AU289">
        <f>_xlfn.RANK.AVG(Table2[[#This Row],[Sharpe Ratio Z-Score]],Table2[Sharpe Ratio Z-Score])</f>
        <v>539</v>
      </c>
      <c r="AV289">
        <f>(Table2[[#This Row],[Rank 1Y]]+Table2[[#This Row],[Rank 6M]]+Table2[[#This Row],[Rank Sharpe]])/3</f>
        <v>318.33333333333331</v>
      </c>
    </row>
    <row r="290" spans="1:48" x14ac:dyDescent="0.3">
      <c r="A290" t="s">
        <v>1027</v>
      </c>
      <c r="B290" t="s">
        <v>1028</v>
      </c>
      <c r="C290" t="s">
        <v>3119</v>
      </c>
      <c r="D290" t="s">
        <v>266</v>
      </c>
      <c r="E290">
        <v>12954.517240892699</v>
      </c>
      <c r="F290">
        <v>4101.5</v>
      </c>
      <c r="G290">
        <v>17.892348940500099</v>
      </c>
      <c r="H290">
        <f>(Table2[[#This Row],[1Y Return vs Nifty]]-AVERAGE(Table2[1Y Return vs Nifty]))/_xlfn.STDEV.P(Table2[1Y Return vs Nifty])</f>
        <v>7.166274418809368E-2</v>
      </c>
      <c r="I290">
        <v>-0.905635436995885</v>
      </c>
      <c r="J290">
        <f>(Table2[[#This Row],[1M Return vs Nifty]]-AVERAGE(Table2[1M Return vs Nifty]))/_xlfn.STDEV.P(Table2[1M Return vs Nifty])</f>
        <v>0.16113679214268567</v>
      </c>
      <c r="K290">
        <v>-18.765145183450802</v>
      </c>
      <c r="L290">
        <f>(Table2[[#This Row],[6M Return vs Nifty]]-AVERAGE(Table2[6M Return vs Nifty]))/_xlfn.STDEV.P(Table2[6M Return vs Nifty])</f>
        <v>-0.7682708576460231</v>
      </c>
      <c r="M290">
        <v>-1.37093364141714</v>
      </c>
      <c r="N290">
        <f>(Table2[[#This Row],[1W Return vs Nifty]]-AVERAGE(Table2[1W Return vs Nifty]))/_xlfn.STDEV.P(Table2[1W Return vs Nifty])</f>
        <v>0.39024201248642271</v>
      </c>
      <c r="O290">
        <v>4236.16</v>
      </c>
      <c r="P290">
        <v>4252.6300136209102</v>
      </c>
      <c r="Q290">
        <v>4022.6614461361301</v>
      </c>
      <c r="R290">
        <v>35.590192155245497</v>
      </c>
      <c r="S290" s="1">
        <f>(Table2[[#This Row],[Close Price]]-Table2[[#This Row],[20D EMA]])/Table2[[#This Row],[20D EMA]]</f>
        <v>-3.1788223296570446E-2</v>
      </c>
      <c r="T290" s="1">
        <f>(Table2[[#This Row],[Close Price]]-Table2[[#This Row],[50D EMA]])/Table2[[#This Row],[50D EMA]]</f>
        <v>-3.553801133342193E-2</v>
      </c>
      <c r="U290" s="1">
        <f>(Table2[[#This Row],[Close Price]]-Table2[[#This Row],[200D EMA]])/Table2[[#This Row],[200D EMA]]</f>
        <v>1.9598605281485076E-2</v>
      </c>
      <c r="V290">
        <v>1.26001531747492</v>
      </c>
      <c r="W290">
        <v>3990.95</v>
      </c>
      <c r="X290">
        <v>4166.25</v>
      </c>
      <c r="Y290">
        <v>3990.95</v>
      </c>
      <c r="Z290">
        <v>4385</v>
      </c>
      <c r="AA290">
        <v>3990.95</v>
      </c>
      <c r="AB290">
        <v>4408.8999999999996</v>
      </c>
      <c r="AC290" s="1">
        <f>(Table2[[#This Row],[Close Price]]/Table2[[#This Row],[Day Low]])-1</f>
        <v>2.7700171638331827E-2</v>
      </c>
      <c r="AD290" s="1">
        <f>(Table2[[#This Row],[Day High]]/Table2[[#This Row],[Close Price]])-1</f>
        <v>1.5786907229062619E-2</v>
      </c>
      <c r="AE290" s="1">
        <f>(Table2[[#This Row],[Close Price]]/Table2[[#This Row],[Current Week Low]])-1</f>
        <v>2.7700171638331827E-2</v>
      </c>
      <c r="AF290" s="1">
        <f>(Table2[[#This Row],[Current Week High]]/Table2[[#This Row],[Close Price]])-1</f>
        <v>6.9121053273192734E-2</v>
      </c>
      <c r="AG290" s="1">
        <f>(Table2[[#This Row],[Close Price]]/Table2[[#This Row],[Current Month Low]])-1</f>
        <v>2.7700171638331827E-2</v>
      </c>
      <c r="AH290" s="1">
        <f>(Table2[[#This Row],[Current Month High]]/Table2[[#This Row],[Close Price]])-1</f>
        <v>7.4948189686699918E-2</v>
      </c>
      <c r="AI290">
        <v>21.906619529440398</v>
      </c>
      <c r="AJ290">
        <v>42.361291890109499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0.08</v>
      </c>
      <c r="AM290" t="s">
        <v>3160</v>
      </c>
      <c r="AN290">
        <v>-4.0199999999999996</v>
      </c>
      <c r="AO290" t="s">
        <v>3161</v>
      </c>
      <c r="AP290">
        <v>0.15990663533734401</v>
      </c>
      <c r="AQ290">
        <f>(Table2[[#This Row],[Sharpe Ratio]]-AVERAGE(Table2[Sharpe Ratio]))/_xlfn.STDEV.P(Table2[Sharpe Ratio])</f>
        <v>1.2095130884439673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284</v>
      </c>
      <c r="AT290">
        <f>_xlfn.RANK.AVG(Table2[[#This Row],[6M Return vs Nifty Z-Score]],Table2[6M Return vs Nifty Z-Score])</f>
        <v>591</v>
      </c>
      <c r="AU290">
        <f>_xlfn.RANK.AVG(Table2[[#This Row],[Sharpe Ratio Z-Score]],Table2[Sharpe Ratio Z-Score])</f>
        <v>81</v>
      </c>
      <c r="AV290">
        <f>(Table2[[#This Row],[Rank 1Y]]+Table2[[#This Row],[Rank 6M]]+Table2[[#This Row],[Rank Sharpe]])/3</f>
        <v>318.66666666666669</v>
      </c>
    </row>
    <row r="291" spans="1:48" x14ac:dyDescent="0.3">
      <c r="A291" t="s">
        <v>154</v>
      </c>
      <c r="B291" t="s">
        <v>155</v>
      </c>
      <c r="C291" t="s">
        <v>3108</v>
      </c>
      <c r="D291" t="s">
        <v>21</v>
      </c>
      <c r="E291">
        <v>165230.369747777</v>
      </c>
      <c r="F291">
        <v>1687.5</v>
      </c>
      <c r="G291">
        <v>22.739086344845401</v>
      </c>
      <c r="H291">
        <f>(Table2[[#This Row],[1Y Return vs Nifty]]-AVERAGE(Table2[1Y Return vs Nifty]))/_xlfn.STDEV.P(Table2[1Y Return vs Nifty])</f>
        <v>0.16917374379631767</v>
      </c>
      <c r="I291">
        <v>5.5140486763557499</v>
      </c>
      <c r="J291">
        <f>(Table2[[#This Row],[1M Return vs Nifty]]-AVERAGE(Table2[1M Return vs Nifty]))/_xlfn.STDEV.P(Table2[1M Return vs Nifty])</f>
        <v>0.84242672561606069</v>
      </c>
      <c r="K291">
        <v>26.486875288397499</v>
      </c>
      <c r="L291">
        <f>(Table2[[#This Row],[6M Return vs Nifty]]-AVERAGE(Table2[6M Return vs Nifty]))/_xlfn.STDEV.P(Table2[6M Return vs Nifty])</f>
        <v>0.81441288409418822</v>
      </c>
      <c r="M291">
        <v>4.3288471867740101</v>
      </c>
      <c r="N291">
        <f>(Table2[[#This Row],[1W Return vs Nifty]]-AVERAGE(Table2[1W Return vs Nifty]))/_xlfn.STDEV.P(Table2[1W Return vs Nifty])</f>
        <v>1.5787986284265234</v>
      </c>
      <c r="O291">
        <v>1672.11</v>
      </c>
      <c r="P291">
        <v>1644.33381692544</v>
      </c>
      <c r="Q291">
        <v>1479.91182811881</v>
      </c>
      <c r="R291">
        <v>54.152051809916699</v>
      </c>
      <c r="S291" s="1">
        <f>(Table2[[#This Row],[Close Price]]-Table2[[#This Row],[20D EMA]])/Table2[[#This Row],[20D EMA]]</f>
        <v>9.2039399321815554E-3</v>
      </c>
      <c r="T291" s="1">
        <f>(Table2[[#This Row],[Close Price]]-Table2[[#This Row],[50D EMA]])/Table2[[#This Row],[50D EMA]]</f>
        <v>2.6251471951888511E-2</v>
      </c>
      <c r="U291" s="1">
        <f>(Table2[[#This Row],[Close Price]]-Table2[[#This Row],[200D EMA]])/Table2[[#This Row],[200D EMA]]</f>
        <v>0.14027063500469866</v>
      </c>
      <c r="V291">
        <v>0.85076731957108598</v>
      </c>
      <c r="W291">
        <v>1663</v>
      </c>
      <c r="X291">
        <v>1692</v>
      </c>
      <c r="Y291">
        <v>1663</v>
      </c>
      <c r="Z291">
        <v>1715.45</v>
      </c>
      <c r="AA291">
        <v>1598.8</v>
      </c>
      <c r="AB291">
        <v>1715.5</v>
      </c>
      <c r="AC291" s="1">
        <f>(Table2[[#This Row],[Close Price]]/Table2[[#This Row],[Day Low]])-1</f>
        <v>1.4732411304870796E-2</v>
      </c>
      <c r="AD291" s="1">
        <f>(Table2[[#This Row],[Day High]]/Table2[[#This Row],[Close Price]])-1</f>
        <v>2.666666666666595E-3</v>
      </c>
      <c r="AE291" s="1">
        <f>(Table2[[#This Row],[Close Price]]/Table2[[#This Row],[Current Week Low]])-1</f>
        <v>1.4732411304870796E-2</v>
      </c>
      <c r="AF291" s="1">
        <f>(Table2[[#This Row],[Current Week High]]/Table2[[#This Row],[Close Price]])-1</f>
        <v>1.6562962962962891E-2</v>
      </c>
      <c r="AG291" s="1">
        <f>(Table2[[#This Row],[Close Price]]/Table2[[#This Row],[Current Month Low]])-1</f>
        <v>5.5479109331999066E-2</v>
      </c>
      <c r="AH291" s="1">
        <f>(Table2[[#This Row],[Current Month High]]/Table2[[#This Row],[Close Price]])-1</f>
        <v>1.6592592592592492E-2</v>
      </c>
      <c r="AI291">
        <v>4.4059259259259198</v>
      </c>
      <c r="AJ291">
        <v>47.573240052470403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0.04</v>
      </c>
      <c r="AM291" t="s">
        <v>3160</v>
      </c>
      <c r="AN291">
        <v>-0.65</v>
      </c>
      <c r="AO291" t="s">
        <v>3161</v>
      </c>
      <c r="AP291">
        <v>-1.2249193634715E-2</v>
      </c>
      <c r="AQ291">
        <f>(Table2[[#This Row],[Sharpe Ratio]]-AVERAGE(Table2[Sharpe Ratio]))/_xlfn.STDEV.P(Table2[Sharpe Ratio])</f>
        <v>-0.82810674354253133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2.5767052383905584</v>
      </c>
      <c r="AS291">
        <f>_xlfn.RANK.AVG(Table2[[#This Row],[1Y Return vs Nifty Z-Score]],Table2[1Y Return vs Nifty Z-Score])</f>
        <v>251</v>
      </c>
      <c r="AT291">
        <f>_xlfn.RANK.AVG(Table2[[#This Row],[6M Return vs Nifty Z-Score]],Table2[6M Return vs Nifty Z-Score])</f>
        <v>117</v>
      </c>
      <c r="AU291">
        <f>_xlfn.RANK.AVG(Table2[[#This Row],[Sharpe Ratio Z-Score]],Table2[Sharpe Ratio Z-Score])</f>
        <v>590</v>
      </c>
      <c r="AV291">
        <f>(Table2[[#This Row],[Rank 1Y]]+Table2[[#This Row],[Rank 6M]]+Table2[[#This Row],[Rank Sharpe]])/3</f>
        <v>319.33333333333331</v>
      </c>
    </row>
    <row r="292" spans="1:48" x14ac:dyDescent="0.3">
      <c r="A292" t="s">
        <v>320</v>
      </c>
      <c r="B292" t="s">
        <v>321</v>
      </c>
      <c r="C292" t="s">
        <v>3119</v>
      </c>
      <c r="D292" t="s">
        <v>175</v>
      </c>
      <c r="E292">
        <v>77938.764330924198</v>
      </c>
      <c r="F292">
        <v>223.71</v>
      </c>
      <c r="G292">
        <v>41.785712180190103</v>
      </c>
      <c r="H292">
        <f>(Table2[[#This Row],[1Y Return vs Nifty]]-AVERAGE(Table2[1Y Return vs Nifty]))/_xlfn.STDEV.P(Table2[1Y Return vs Nifty])</f>
        <v>0.55237080388527138</v>
      </c>
      <c r="I292">
        <v>-10.749879658984799</v>
      </c>
      <c r="J292">
        <f>(Table2[[#This Row],[1M Return vs Nifty]]-AVERAGE(Table2[1M Return vs Nifty]))/_xlfn.STDEV.P(Table2[1M Return vs Nifty])</f>
        <v>-0.88358509333852342</v>
      </c>
      <c r="K292">
        <v>-29.134052518689199</v>
      </c>
      <c r="L292">
        <f>(Table2[[#This Row],[6M Return vs Nifty]]-AVERAGE(Table2[6M Return vs Nifty]))/_xlfn.STDEV.P(Table2[6M Return vs Nifty])</f>
        <v>-1.1309220915130693</v>
      </c>
      <c r="M292">
        <v>-5.93496985898972</v>
      </c>
      <c r="N292">
        <f>(Table2[[#This Row],[1W Return vs Nifty]]-AVERAGE(Table2[1W Return vs Nifty]))/_xlfn.STDEV.P(Table2[1W Return vs Nifty])</f>
        <v>-0.56148150203117797</v>
      </c>
      <c r="O292">
        <v>238.84</v>
      </c>
      <c r="P292">
        <v>253.911920468045</v>
      </c>
      <c r="Q292">
        <v>252.485933521493</v>
      </c>
      <c r="R292">
        <v>33.057364135813998</v>
      </c>
      <c r="S292" s="1">
        <f>(Table2[[#This Row],[Close Price]]-Table2[[#This Row],[20D EMA]])/Table2[[#This Row],[20D EMA]]</f>
        <v>-6.3347847931669712E-2</v>
      </c>
      <c r="T292" s="1">
        <f>(Table2[[#This Row],[Close Price]]-Table2[[#This Row],[50D EMA]])/Table2[[#This Row],[50D EMA]]</f>
        <v>-0.11894644572957701</v>
      </c>
      <c r="U292" s="1">
        <f>(Table2[[#This Row],[Close Price]]-Table2[[#This Row],[200D EMA]])/Table2[[#This Row],[200D EMA]]</f>
        <v>-0.1139704423139415</v>
      </c>
      <c r="V292">
        <v>0.77638256957697405</v>
      </c>
      <c r="W292">
        <v>220.71</v>
      </c>
      <c r="X292">
        <v>227.8</v>
      </c>
      <c r="Y292">
        <v>220.71</v>
      </c>
      <c r="Z292">
        <v>242.45</v>
      </c>
      <c r="AA292">
        <v>220.71</v>
      </c>
      <c r="AB292">
        <v>249.4</v>
      </c>
      <c r="AC292" s="1">
        <f>(Table2[[#This Row],[Close Price]]/Table2[[#This Row],[Day Low]])-1</f>
        <v>1.3592496941688292E-2</v>
      </c>
      <c r="AD292" s="1">
        <f>(Table2[[#This Row],[Day High]]/Table2[[#This Row],[Close Price]])-1</f>
        <v>1.8282598006347461E-2</v>
      </c>
      <c r="AE292" s="1">
        <f>(Table2[[#This Row],[Close Price]]/Table2[[#This Row],[Current Week Low]])-1</f>
        <v>1.3592496941688292E-2</v>
      </c>
      <c r="AF292" s="1">
        <f>(Table2[[#This Row],[Current Week High]]/Table2[[#This Row],[Close Price]])-1</f>
        <v>8.3769165437396431E-2</v>
      </c>
      <c r="AG292" s="1">
        <f>(Table2[[#This Row],[Close Price]]/Table2[[#This Row],[Current Month Low]])-1</f>
        <v>1.3592496941688292E-2</v>
      </c>
      <c r="AH292" s="1">
        <f>(Table2[[#This Row],[Current Month High]]/Table2[[#This Row],[Close Price]])-1</f>
        <v>0.11483617182960071</v>
      </c>
      <c r="AI292">
        <v>49.903893433462898</v>
      </c>
      <c r="AJ292">
        <v>65.343680709534297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-0.16</v>
      </c>
      <c r="AM292" t="s">
        <v>3161</v>
      </c>
      <c r="AN292">
        <v>-4.8</v>
      </c>
      <c r="AO292" t="s">
        <v>3161</v>
      </c>
      <c r="AP292">
        <v>0.14633226306321301</v>
      </c>
      <c r="AQ292">
        <f>(Table2[[#This Row],[Sharpe Ratio]]-AVERAGE(Table2[Sharpe Ratio]))/_xlfn.STDEV.P(Table2[Sharpe Ratio])</f>
        <v>1.0488481239307639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157</v>
      </c>
      <c r="AT292">
        <f>_xlfn.RANK.AVG(Table2[[#This Row],[6M Return vs Nifty Z-Score]],Table2[6M Return vs Nifty Z-Score])</f>
        <v>689</v>
      </c>
      <c r="AU292">
        <f>_xlfn.RANK.AVG(Table2[[#This Row],[Sharpe Ratio Z-Score]],Table2[Sharpe Ratio Z-Score])</f>
        <v>112</v>
      </c>
      <c r="AV292">
        <f>(Table2[[#This Row],[Rank 1Y]]+Table2[[#This Row],[Rank 6M]]+Table2[[#This Row],[Rank Sharpe]])/3</f>
        <v>319.33333333333331</v>
      </c>
    </row>
    <row r="293" spans="1:48" x14ac:dyDescent="0.3">
      <c r="A293" t="s">
        <v>1896</v>
      </c>
      <c r="B293" t="s">
        <v>1897</v>
      </c>
      <c r="C293" t="s">
        <v>3108</v>
      </c>
      <c r="D293" t="s">
        <v>239</v>
      </c>
      <c r="E293">
        <v>3750.1630832262999</v>
      </c>
      <c r="F293">
        <v>1372.95</v>
      </c>
      <c r="G293">
        <v>4.09557078860077</v>
      </c>
      <c r="H293">
        <f>(Table2[[#This Row],[1Y Return vs Nifty]]-AVERAGE(Table2[1Y Return vs Nifty]))/_xlfn.STDEV.P(Table2[1Y Return vs Nifty])</f>
        <v>-0.20591318302398462</v>
      </c>
      <c r="I293">
        <v>4.6269621639797496</v>
      </c>
      <c r="J293">
        <f>(Table2[[#This Row],[1M Return vs Nifty]]-AVERAGE(Table2[1M Return vs Nifty]))/_xlfn.STDEV.P(Table2[1M Return vs Nifty])</f>
        <v>0.74828453725747446</v>
      </c>
      <c r="K293">
        <v>-0.65462970788671104</v>
      </c>
      <c r="L293">
        <f>(Table2[[#This Row],[6M Return vs Nifty]]-AVERAGE(Table2[6M Return vs Nifty]))/_xlfn.STDEV.P(Table2[6M Return vs Nifty])</f>
        <v>-0.13485784981046289</v>
      </c>
      <c r="M293">
        <v>-0.14828568036778</v>
      </c>
      <c r="N293">
        <f>(Table2[[#This Row],[1W Return vs Nifty]]-AVERAGE(Table2[1W Return vs Nifty]))/_xlfn.STDEV.P(Table2[1W Return vs Nifty])</f>
        <v>0.64519678476177467</v>
      </c>
      <c r="O293">
        <v>1406.46</v>
      </c>
      <c r="P293">
        <v>1397.9742362040399</v>
      </c>
      <c r="Q293">
        <v>1290.8932775707599</v>
      </c>
      <c r="R293">
        <v>25.607737492359</v>
      </c>
      <c r="S293" s="1">
        <f>(Table2[[#This Row],[Close Price]]-Table2[[#This Row],[20D EMA]])/Table2[[#This Row],[20D EMA]]</f>
        <v>-2.3825775350880929E-2</v>
      </c>
      <c r="T293" s="1">
        <f>(Table2[[#This Row],[Close Price]]-Table2[[#This Row],[50D EMA]])/Table2[[#This Row],[50D EMA]]</f>
        <v>-1.7900355783371884E-2</v>
      </c>
      <c r="U293" s="1">
        <f>(Table2[[#This Row],[Close Price]]-Table2[[#This Row],[200D EMA]])/Table2[[#This Row],[200D EMA]]</f>
        <v>6.3565845337468063E-2</v>
      </c>
      <c r="V293">
        <v>0.78863521322747698</v>
      </c>
      <c r="W293">
        <v>1366.05</v>
      </c>
      <c r="X293">
        <v>1408</v>
      </c>
      <c r="Y293">
        <v>1365.05</v>
      </c>
      <c r="Z293">
        <v>1420.9</v>
      </c>
      <c r="AA293">
        <v>1365.05</v>
      </c>
      <c r="AB293">
        <v>1429.3</v>
      </c>
      <c r="AC293" s="1">
        <f>(Table2[[#This Row],[Close Price]]/Table2[[#This Row],[Day Low]])-1</f>
        <v>5.0510596244648376E-3</v>
      </c>
      <c r="AD293" s="1">
        <f>(Table2[[#This Row],[Day High]]/Table2[[#This Row],[Close Price]])-1</f>
        <v>2.5528970465056977E-2</v>
      </c>
      <c r="AE293" s="1">
        <f>(Table2[[#This Row],[Close Price]]/Table2[[#This Row],[Current Week Low]])-1</f>
        <v>5.7873337972969008E-3</v>
      </c>
      <c r="AF293" s="1">
        <f>(Table2[[#This Row],[Current Week High]]/Table2[[#This Row],[Close Price]])-1</f>
        <v>3.4924796970028149E-2</v>
      </c>
      <c r="AG293" s="1">
        <f>(Table2[[#This Row],[Close Price]]/Table2[[#This Row],[Current Month Low]])-1</f>
        <v>5.7873337972969008E-3</v>
      </c>
      <c r="AH293" s="1">
        <f>(Table2[[#This Row],[Current Month High]]/Table2[[#This Row],[Close Price]])-1</f>
        <v>4.1043009577916179E-2</v>
      </c>
      <c r="AI293">
        <v>13.0995302086747</v>
      </c>
      <c r="AJ293">
        <v>45.732937055514199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</v>
      </c>
      <c r="AM293" t="s">
        <v>3162</v>
      </c>
      <c r="AN293">
        <v>-3.33</v>
      </c>
      <c r="AO293" t="s">
        <v>3161</v>
      </c>
      <c r="AP293">
        <v>9.8510582699234003E-2</v>
      </c>
      <c r="AQ293">
        <f>(Table2[[#This Row],[Sharpe Ratio]]-AVERAGE(Table2[Sharpe Ratio]))/_xlfn.STDEV.P(Table2[Sharpe Ratio])</f>
        <v>0.48283531512614353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1.5355456043109452</v>
      </c>
      <c r="AS293">
        <f>_xlfn.RANK.AVG(Table2[[#This Row],[1Y Return vs Nifty Z-Score]],Table2[1Y Return vs Nifty Z-Score])</f>
        <v>376</v>
      </c>
      <c r="AT293">
        <f>_xlfn.RANK.AVG(Table2[[#This Row],[6M Return vs Nifty Z-Score]],Table2[6M Return vs Nifty Z-Score])</f>
        <v>355</v>
      </c>
      <c r="AU293">
        <f>_xlfn.RANK.AVG(Table2[[#This Row],[Sharpe Ratio Z-Score]],Table2[Sharpe Ratio Z-Score])</f>
        <v>228</v>
      </c>
      <c r="AV293">
        <f>(Table2[[#This Row],[Rank 1Y]]+Table2[[#This Row],[Rank 6M]]+Table2[[#This Row],[Rank Sharpe]])/3</f>
        <v>319.66666666666669</v>
      </c>
    </row>
    <row r="294" spans="1:48" x14ac:dyDescent="0.3">
      <c r="A294" t="s">
        <v>197</v>
      </c>
      <c r="B294" t="s">
        <v>198</v>
      </c>
      <c r="C294" t="s">
        <v>3122</v>
      </c>
      <c r="D294" t="s">
        <v>138</v>
      </c>
      <c r="E294">
        <v>121863.74516876299</v>
      </c>
      <c r="F294">
        <v>1222.1500000000001</v>
      </c>
      <c r="G294">
        <v>22.2877931691303</v>
      </c>
      <c r="H294">
        <f>(Table2[[#This Row],[1Y Return vs Nifty]]-AVERAGE(Table2[1Y Return vs Nifty]))/_xlfn.STDEV.P(Table2[1Y Return vs Nifty])</f>
        <v>0.1600942239030187</v>
      </c>
      <c r="I294">
        <v>6.69335007661667</v>
      </c>
      <c r="J294">
        <f>(Table2[[#This Row],[1M Return vs Nifty]]-AVERAGE(Table2[1M Return vs Nifty]))/_xlfn.STDEV.P(Table2[1M Return vs Nifty])</f>
        <v>0.9675802625101606</v>
      </c>
      <c r="K294">
        <v>-3.1688195800533401</v>
      </c>
      <c r="L294">
        <f>(Table2[[#This Row],[6M Return vs Nifty]]-AVERAGE(Table2[6M Return vs Nifty]))/_xlfn.STDEV.P(Table2[6M Return vs Nifty])</f>
        <v>-0.22279132532900908</v>
      </c>
      <c r="M294">
        <v>2.8572095469687402</v>
      </c>
      <c r="N294">
        <f>(Table2[[#This Row],[1W Return vs Nifty]]-AVERAGE(Table2[1W Return vs Nifty]))/_xlfn.STDEV.P(Table2[1W Return vs Nifty])</f>
        <v>1.2719228544659094</v>
      </c>
      <c r="O294">
        <v>1191.8800000000001</v>
      </c>
      <c r="P294">
        <v>1212.3470275423199</v>
      </c>
      <c r="Q294">
        <v>1192.70156495069</v>
      </c>
      <c r="R294">
        <v>57.129450601575201</v>
      </c>
      <c r="S294" s="1">
        <f>(Table2[[#This Row],[Close Price]]-Table2[[#This Row],[20D EMA]])/Table2[[#This Row],[20D EMA]]</f>
        <v>2.539685203208375E-2</v>
      </c>
      <c r="T294" s="1">
        <f>(Table2[[#This Row],[Close Price]]-Table2[[#This Row],[50D EMA]])/Table2[[#This Row],[50D EMA]]</f>
        <v>8.0859458842843599E-3</v>
      </c>
      <c r="U294" s="1">
        <f>(Table2[[#This Row],[Close Price]]-Table2[[#This Row],[200D EMA]])/Table2[[#This Row],[200D EMA]]</f>
        <v>2.46905310722281E-2</v>
      </c>
      <c r="V294">
        <v>1.0507175140526099</v>
      </c>
      <c r="W294">
        <v>1195.0999999999999</v>
      </c>
      <c r="X294">
        <v>1247.3499999999999</v>
      </c>
      <c r="Y294">
        <v>1161.75</v>
      </c>
      <c r="Z294">
        <v>1291</v>
      </c>
      <c r="AA294">
        <v>1152.05</v>
      </c>
      <c r="AB294">
        <v>1291</v>
      </c>
      <c r="AC294" s="1">
        <f>(Table2[[#This Row],[Close Price]]/Table2[[#This Row],[Day Low]])-1</f>
        <v>2.2634089197556939E-2</v>
      </c>
      <c r="AD294" s="1">
        <f>(Table2[[#This Row],[Day High]]/Table2[[#This Row],[Close Price]])-1</f>
        <v>2.0619400237286589E-2</v>
      </c>
      <c r="AE294" s="1">
        <f>(Table2[[#This Row],[Close Price]]/Table2[[#This Row],[Current Week Low]])-1</f>
        <v>5.1990531525715644E-2</v>
      </c>
      <c r="AF294" s="1">
        <f>(Table2[[#This Row],[Current Week High]]/Table2[[#This Row],[Close Price]])-1</f>
        <v>5.6335147076872705E-2</v>
      </c>
      <c r="AG294" s="1">
        <f>(Table2[[#This Row],[Close Price]]/Table2[[#This Row],[Current Month Low]])-1</f>
        <v>6.0848053469901631E-2</v>
      </c>
      <c r="AH294" s="1">
        <f>(Table2[[#This Row],[Current Month High]]/Table2[[#This Row],[Close Price]])-1</f>
        <v>5.6335147076872705E-2</v>
      </c>
      <c r="AI294">
        <v>35.003886593298603</v>
      </c>
      <c r="AJ294">
        <v>45.667461263408804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7.0000000000000007E-2</v>
      </c>
      <c r="AM294" t="s">
        <v>3160</v>
      </c>
      <c r="AN294">
        <v>2.91</v>
      </c>
      <c r="AO294" t="s">
        <v>3160</v>
      </c>
      <c r="AP294">
        <v>6.5046456050994003E-2</v>
      </c>
      <c r="AQ294">
        <f>(Table2[[#This Row],[Sharpe Ratio]]-AVERAGE(Table2[Sharpe Ratio]))/_xlfn.STDEV.P(Table2[Sharpe Ratio])</f>
        <v>8.6757131043114222E-2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255</v>
      </c>
      <c r="AT294">
        <f>_xlfn.RANK.AVG(Table2[[#This Row],[6M Return vs Nifty Z-Score]],Table2[6M Return vs Nifty Z-Score])</f>
        <v>381</v>
      </c>
      <c r="AU294">
        <f>_xlfn.RANK.AVG(Table2[[#This Row],[Sharpe Ratio Z-Score]],Table2[Sharpe Ratio Z-Score])</f>
        <v>324</v>
      </c>
      <c r="AV294">
        <f>(Table2[[#This Row],[Rank 1Y]]+Table2[[#This Row],[Rank 6M]]+Table2[[#This Row],[Rank Sharpe]])/3</f>
        <v>320</v>
      </c>
    </row>
    <row r="295" spans="1:48" x14ac:dyDescent="0.3">
      <c r="A295" t="s">
        <v>526</v>
      </c>
      <c r="B295" t="s">
        <v>527</v>
      </c>
      <c r="C295" t="s">
        <v>3109</v>
      </c>
      <c r="D295" t="s">
        <v>378</v>
      </c>
      <c r="E295">
        <v>37978.910923657502</v>
      </c>
      <c r="F295">
        <v>5190.6000000000004</v>
      </c>
      <c r="G295">
        <v>3.6787034840735702</v>
      </c>
      <c r="H295">
        <f>(Table2[[#This Row],[1Y Return vs Nifty]]-AVERAGE(Table2[1Y Return vs Nifty]))/_xlfn.STDEV.P(Table2[1Y Return vs Nifty])</f>
        <v>-0.21430009243896331</v>
      </c>
      <c r="I295">
        <v>15.721006121862199</v>
      </c>
      <c r="J295">
        <f>(Table2[[#This Row],[1M Return vs Nifty]]-AVERAGE(Table2[1M Return vs Nifty]))/_xlfn.STDEV.P(Table2[1M Return vs Nifty])</f>
        <v>1.9256416060105601</v>
      </c>
      <c r="K295">
        <v>12.9144282180101</v>
      </c>
      <c r="L295">
        <f>(Table2[[#This Row],[6M Return vs Nifty]]-AVERAGE(Table2[6M Return vs Nifty]))/_xlfn.STDEV.P(Table2[6M Return vs Nifty])</f>
        <v>0.33971824969007014</v>
      </c>
      <c r="M295">
        <v>-2.4950735426814399</v>
      </c>
      <c r="N295">
        <f>(Table2[[#This Row],[1W Return vs Nifty]]-AVERAGE(Table2[1W Return vs Nifty]))/_xlfn.STDEV.P(Table2[1W Return vs Nifty])</f>
        <v>0.15582880307290334</v>
      </c>
      <c r="O295">
        <v>5237.2700000000004</v>
      </c>
      <c r="P295">
        <v>4960.6830303367497</v>
      </c>
      <c r="Q295">
        <v>4551.5300522605303</v>
      </c>
      <c r="R295">
        <v>38.907593002876503</v>
      </c>
      <c r="S295" s="1">
        <f>(Table2[[#This Row],[Close Price]]-Table2[[#This Row],[20D EMA]])/Table2[[#This Row],[20D EMA]]</f>
        <v>-8.9111311809397017E-3</v>
      </c>
      <c r="T295" s="1">
        <f>(Table2[[#This Row],[Close Price]]-Table2[[#This Row],[50D EMA]])/Table2[[#This Row],[50D EMA]]</f>
        <v>4.6347845298159093E-2</v>
      </c>
      <c r="U295" s="1">
        <f>(Table2[[#This Row],[Close Price]]-Table2[[#This Row],[200D EMA]])/Table2[[#This Row],[200D EMA]]</f>
        <v>0.14040771793258272</v>
      </c>
      <c r="V295">
        <v>0.77490387849808096</v>
      </c>
      <c r="W295">
        <v>5171.1000000000004</v>
      </c>
      <c r="X295">
        <v>5342.7</v>
      </c>
      <c r="Y295">
        <v>5171.1000000000004</v>
      </c>
      <c r="Z295">
        <v>5613.05</v>
      </c>
      <c r="AA295">
        <v>5171.1000000000004</v>
      </c>
      <c r="AB295">
        <v>5634.95</v>
      </c>
      <c r="AC295" s="1">
        <f>(Table2[[#This Row],[Close Price]]/Table2[[#This Row],[Day Low]])-1</f>
        <v>3.7709578232871799E-3</v>
      </c>
      <c r="AD295" s="1">
        <f>(Table2[[#This Row],[Day High]]/Table2[[#This Row],[Close Price]])-1</f>
        <v>2.9302970754826019E-2</v>
      </c>
      <c r="AE295" s="1">
        <f>(Table2[[#This Row],[Close Price]]/Table2[[#This Row],[Current Week Low]])-1</f>
        <v>3.7709578232871799E-3</v>
      </c>
      <c r="AF295" s="1">
        <f>(Table2[[#This Row],[Current Week High]]/Table2[[#This Row],[Close Price]])-1</f>
        <v>8.1387508187878099E-2</v>
      </c>
      <c r="AG295" s="1">
        <f>(Table2[[#This Row],[Close Price]]/Table2[[#This Row],[Current Month Low]])-1</f>
        <v>3.7709578232871799E-3</v>
      </c>
      <c r="AH295" s="1">
        <f>(Table2[[#This Row],[Current Month High]]/Table2[[#This Row],[Close Price]])-1</f>
        <v>8.5606673602280914E-2</v>
      </c>
      <c r="AI295">
        <v>8.5606673602280896</v>
      </c>
      <c r="AJ295">
        <v>41.792553336793503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0.16</v>
      </c>
      <c r="AM295" t="s">
        <v>3160</v>
      </c>
      <c r="AN295">
        <v>-0.25</v>
      </c>
      <c r="AO295" t="s">
        <v>3161</v>
      </c>
      <c r="AP295">
        <v>5.2209205734625001E-2</v>
      </c>
      <c r="AQ295">
        <f>(Table2[[#This Row],[Sharpe Ratio]]-AVERAGE(Table2[Sharpe Ratio]))/_xlfn.STDEV.P(Table2[Sharpe Ratio])</f>
        <v>-6.5183328882026034E-2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2.1417052374525443</v>
      </c>
      <c r="AS295">
        <f>_xlfn.RANK.AVG(Table2[[#This Row],[1Y Return vs Nifty Z-Score]],Table2[1Y Return vs Nifty Z-Score])</f>
        <v>380</v>
      </c>
      <c r="AT295">
        <f>_xlfn.RANK.AVG(Table2[[#This Row],[6M Return vs Nifty Z-Score]],Table2[6M Return vs Nifty Z-Score])</f>
        <v>210</v>
      </c>
      <c r="AU295">
        <f>_xlfn.RANK.AVG(Table2[[#This Row],[Sharpe Ratio Z-Score]],Table2[Sharpe Ratio Z-Score])</f>
        <v>371</v>
      </c>
      <c r="AV295">
        <f>(Table2[[#This Row],[Rank 1Y]]+Table2[[#This Row],[Rank 6M]]+Table2[[#This Row],[Rank Sharpe]])/3</f>
        <v>320.33333333333331</v>
      </c>
    </row>
    <row r="296" spans="1:48" x14ac:dyDescent="0.3">
      <c r="A296" t="s">
        <v>1229</v>
      </c>
      <c r="B296" t="s">
        <v>1230</v>
      </c>
      <c r="C296" t="s">
        <v>3108</v>
      </c>
      <c r="D296" t="s">
        <v>21</v>
      </c>
      <c r="E296">
        <v>9298.4297022323299</v>
      </c>
      <c r="F296">
        <v>3010.25</v>
      </c>
      <c r="G296">
        <v>11.995323605495299</v>
      </c>
      <c r="H296">
        <f>(Table2[[#This Row],[1Y Return vs Nifty]]-AVERAGE(Table2[1Y Return vs Nifty]))/_xlfn.STDEV.P(Table2[1Y Return vs Nifty])</f>
        <v>-4.6978887730278099E-2</v>
      </c>
      <c r="I296">
        <v>14.0497605704807</v>
      </c>
      <c r="J296">
        <f>(Table2[[#This Row],[1M Return vs Nifty]]-AVERAGE(Table2[1M Return vs Nifty]))/_xlfn.STDEV.P(Table2[1M Return vs Nifty])</f>
        <v>1.7482804227476152</v>
      </c>
      <c r="K296">
        <v>18.804929158100801</v>
      </c>
      <c r="L296">
        <f>(Table2[[#This Row],[6M Return vs Nifty]]-AVERAGE(Table2[6M Return vs Nifty]))/_xlfn.STDEV.P(Table2[6M Return vs Nifty])</f>
        <v>0.54573778144527174</v>
      </c>
      <c r="M296">
        <v>4.4370027554880096</v>
      </c>
      <c r="N296">
        <f>(Table2[[#This Row],[1W Return vs Nifty]]-AVERAGE(Table2[1W Return vs Nifty]))/_xlfn.STDEV.P(Table2[1W Return vs Nifty])</f>
        <v>1.601351954707068</v>
      </c>
      <c r="O296">
        <v>2898.32</v>
      </c>
      <c r="P296">
        <v>2830.70500169757</v>
      </c>
      <c r="Q296">
        <v>2704.12809448281</v>
      </c>
      <c r="R296">
        <v>67.860169079907095</v>
      </c>
      <c r="S296" s="1">
        <f>(Table2[[#This Row],[Close Price]]-Table2[[#This Row],[20D EMA]])/Table2[[#This Row],[20D EMA]]</f>
        <v>3.8618924066355621E-2</v>
      </c>
      <c r="T296" s="1">
        <f>(Table2[[#This Row],[Close Price]]-Table2[[#This Row],[50D EMA]])/Table2[[#This Row],[50D EMA]]</f>
        <v>6.3427661375790534E-2</v>
      </c>
      <c r="U296" s="1">
        <f>(Table2[[#This Row],[Close Price]]-Table2[[#This Row],[200D EMA]])/Table2[[#This Row],[200D EMA]]</f>
        <v>0.11320540108353808</v>
      </c>
      <c r="V296">
        <v>1.1210780965985201</v>
      </c>
      <c r="W296">
        <v>2976.55</v>
      </c>
      <c r="X296">
        <v>3134.05</v>
      </c>
      <c r="Y296">
        <v>2870.1</v>
      </c>
      <c r="Z296">
        <v>3189.9</v>
      </c>
      <c r="AA296">
        <v>2838.05</v>
      </c>
      <c r="AB296">
        <v>3189.9</v>
      </c>
      <c r="AC296" s="1">
        <f>(Table2[[#This Row],[Close Price]]/Table2[[#This Row],[Day Low]])-1</f>
        <v>1.1321832322655379E-2</v>
      </c>
      <c r="AD296" s="1">
        <f>(Table2[[#This Row],[Day High]]/Table2[[#This Row],[Close Price]])-1</f>
        <v>4.112615231293093E-2</v>
      </c>
      <c r="AE296" s="1">
        <f>(Table2[[#This Row],[Close Price]]/Table2[[#This Row],[Current Week Low]])-1</f>
        <v>4.8831051182885554E-2</v>
      </c>
      <c r="AF296" s="1">
        <f>(Table2[[#This Row],[Current Week High]]/Table2[[#This Row],[Close Price]])-1</f>
        <v>5.9679428618885533E-2</v>
      </c>
      <c r="AG296" s="1">
        <f>(Table2[[#This Row],[Close Price]]/Table2[[#This Row],[Current Month Low]])-1</f>
        <v>6.0675463786754813E-2</v>
      </c>
      <c r="AH296" s="1">
        <f>(Table2[[#This Row],[Current Month High]]/Table2[[#This Row],[Close Price]])-1</f>
        <v>5.9679428618885533E-2</v>
      </c>
      <c r="AI296">
        <v>5.9679428618885497</v>
      </c>
      <c r="AJ296">
        <v>40.827115155201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0.01</v>
      </c>
      <c r="AM296" t="s">
        <v>3160</v>
      </c>
      <c r="AN296">
        <v>6.51</v>
      </c>
      <c r="AO296" t="s">
        <v>3160</v>
      </c>
      <c r="AP296">
        <v>6.7650221920099998E-3</v>
      </c>
      <c r="AQ296">
        <f>(Table2[[#This Row],[Sharpe Ratio]]-AVERAGE(Table2[Sharpe Ratio]))/_xlfn.STDEV.P(Table2[Sharpe Ratio])</f>
        <v>-0.60305631400119675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3.2453349571684802</v>
      </c>
      <c r="AS296">
        <f>_xlfn.RANK.AVG(Table2[[#This Row],[1Y Return vs Nifty Z-Score]],Table2[1Y Return vs Nifty Z-Score])</f>
        <v>313</v>
      </c>
      <c r="AT296">
        <f>_xlfn.RANK.AVG(Table2[[#This Row],[6M Return vs Nifty Z-Score]],Table2[6M Return vs Nifty Z-Score])</f>
        <v>160</v>
      </c>
      <c r="AU296">
        <f>_xlfn.RANK.AVG(Table2[[#This Row],[Sharpe Ratio Z-Score]],Table2[Sharpe Ratio Z-Score])</f>
        <v>490</v>
      </c>
      <c r="AV296">
        <f>(Table2[[#This Row],[Rank 1Y]]+Table2[[#This Row],[Rank 6M]]+Table2[[#This Row],[Rank Sharpe]])/3</f>
        <v>321</v>
      </c>
    </row>
    <row r="297" spans="1:48" x14ac:dyDescent="0.3">
      <c r="A297" t="s">
        <v>121</v>
      </c>
      <c r="B297" t="s">
        <v>122</v>
      </c>
      <c r="C297" t="s">
        <v>3114</v>
      </c>
      <c r="D297" t="s">
        <v>57</v>
      </c>
      <c r="E297">
        <v>211897.414133321</v>
      </c>
      <c r="F297">
        <v>549.1</v>
      </c>
      <c r="G297">
        <v>19.403900902422802</v>
      </c>
      <c r="H297">
        <f>(Table2[[#This Row],[1Y Return vs Nifty]]-AVERAGE(Table2[1Y Return vs Nifty]))/_xlfn.STDEV.P(Table2[1Y Return vs Nifty])</f>
        <v>0.10207349898465248</v>
      </c>
      <c r="I297">
        <v>-7.6328498547364001</v>
      </c>
      <c r="J297">
        <f>(Table2[[#This Row],[1M Return vs Nifty]]-AVERAGE(Table2[1M Return vs Nifty]))/_xlfn.STDEV.P(Table2[1M Return vs Nifty])</f>
        <v>-0.55278984072566328</v>
      </c>
      <c r="K297">
        <v>-20.087586863430499</v>
      </c>
      <c r="L297">
        <f>(Table2[[#This Row],[6M Return vs Nifty]]-AVERAGE(Table2[6M Return vs Nifty]))/_xlfn.STDEV.P(Table2[6M Return vs Nifty])</f>
        <v>-0.81452308957908248</v>
      </c>
      <c r="M297">
        <v>-5.4147533368929697</v>
      </c>
      <c r="N297">
        <f>(Table2[[#This Row],[1W Return vs Nifty]]-AVERAGE(Table2[1W Return vs Nifty]))/_xlfn.STDEV.P(Table2[1W Return vs Nifty])</f>
        <v>-0.45300245560867469</v>
      </c>
      <c r="O297">
        <v>589.85</v>
      </c>
      <c r="P297">
        <v>617.85222360099897</v>
      </c>
      <c r="Q297">
        <v>608.31243243604104</v>
      </c>
      <c r="R297">
        <v>25.583371971783802</v>
      </c>
      <c r="S297" s="1">
        <f>(Table2[[#This Row],[Close Price]]-Table2[[#This Row],[20D EMA]])/Table2[[#This Row],[20D EMA]]</f>
        <v>-6.9085360684919897E-2</v>
      </c>
      <c r="T297" s="1">
        <f>(Table2[[#This Row],[Close Price]]-Table2[[#This Row],[50D EMA]])/Table2[[#This Row],[50D EMA]]</f>
        <v>-0.11127616115111411</v>
      </c>
      <c r="U297" s="1">
        <f>(Table2[[#This Row],[Close Price]]-Table2[[#This Row],[200D EMA]])/Table2[[#This Row],[200D EMA]]</f>
        <v>-9.7338849707410358E-2</v>
      </c>
      <c r="V297">
        <v>0.70805592868399703</v>
      </c>
      <c r="W297">
        <v>547</v>
      </c>
      <c r="X297">
        <v>567.1</v>
      </c>
      <c r="Y297">
        <v>541.29999999999995</v>
      </c>
      <c r="Z297">
        <v>598</v>
      </c>
      <c r="AA297">
        <v>541.29999999999995</v>
      </c>
      <c r="AB297">
        <v>627</v>
      </c>
      <c r="AC297" s="1">
        <f>(Table2[[#This Row],[Close Price]]/Table2[[#This Row],[Day Low]])-1</f>
        <v>3.8391224862888151E-3</v>
      </c>
      <c r="AD297" s="1">
        <f>(Table2[[#This Row],[Day High]]/Table2[[#This Row],[Close Price]])-1</f>
        <v>3.2780914223274449E-2</v>
      </c>
      <c r="AE297" s="1">
        <f>(Table2[[#This Row],[Close Price]]/Table2[[#This Row],[Current Week Low]])-1</f>
        <v>1.4409754295215293E-2</v>
      </c>
      <c r="AF297" s="1">
        <f>(Table2[[#This Row],[Current Week High]]/Table2[[#This Row],[Close Price]])-1</f>
        <v>8.9054816973228812E-2</v>
      </c>
      <c r="AG297" s="1">
        <f>(Table2[[#This Row],[Close Price]]/Table2[[#This Row],[Current Month Low]])-1</f>
        <v>1.4409754295215293E-2</v>
      </c>
      <c r="AH297" s="1">
        <f>(Table2[[#This Row],[Current Month High]]/Table2[[#This Row],[Close Price]])-1</f>
        <v>0.1418685121107266</v>
      </c>
      <c r="AI297">
        <v>63.148788927335602</v>
      </c>
      <c r="AJ297">
        <v>44.480989343507403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</v>
      </c>
      <c r="AM297" t="s">
        <v>3162</v>
      </c>
      <c r="AN297">
        <v>-7.29</v>
      </c>
      <c r="AO297" t="s">
        <v>3161</v>
      </c>
      <c r="AP297">
        <v>0.160276186082734</v>
      </c>
      <c r="AQ297">
        <f>(Table2[[#This Row],[Sharpe Ratio]]-AVERAGE(Table2[Sharpe Ratio]))/_xlfn.STDEV.P(Table2[Sharpe Ratio])</f>
        <v>1.2138870555191934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276</v>
      </c>
      <c r="AT297">
        <f>_xlfn.RANK.AVG(Table2[[#This Row],[6M Return vs Nifty Z-Score]],Table2[6M Return vs Nifty Z-Score])</f>
        <v>607</v>
      </c>
      <c r="AU297">
        <f>_xlfn.RANK.AVG(Table2[[#This Row],[Sharpe Ratio Z-Score]],Table2[Sharpe Ratio Z-Score])</f>
        <v>80</v>
      </c>
      <c r="AV297">
        <f>(Table2[[#This Row],[Rank 1Y]]+Table2[[#This Row],[Rank 6M]]+Table2[[#This Row],[Rank Sharpe]])/3</f>
        <v>321</v>
      </c>
    </row>
    <row r="298" spans="1:48" x14ac:dyDescent="0.3">
      <c r="A298" t="s">
        <v>194</v>
      </c>
      <c r="B298" t="s">
        <v>195</v>
      </c>
      <c r="C298" t="s">
        <v>3107</v>
      </c>
      <c r="D298" t="s">
        <v>196</v>
      </c>
      <c r="E298">
        <v>124263.263415772</v>
      </c>
      <c r="F298">
        <v>188.89</v>
      </c>
      <c r="G298">
        <v>27.877277536927799</v>
      </c>
      <c r="H298">
        <f>(Table2[[#This Row],[1Y Return vs Nifty]]-AVERAGE(Table2[1Y Return vs Nifty]))/_xlfn.STDEV.P(Table2[1Y Return vs Nifty])</f>
        <v>0.27254847147785705</v>
      </c>
      <c r="I298">
        <v>-11.500402203645001</v>
      </c>
      <c r="J298">
        <f>(Table2[[#This Row],[1M Return vs Nifty]]-AVERAGE(Table2[1M Return vs Nifty]))/_xlfn.STDEV.P(Table2[1M Return vs Nifty])</f>
        <v>-0.96323441026649625</v>
      </c>
      <c r="K298">
        <v>-11.8258349434859</v>
      </c>
      <c r="L298">
        <f>(Table2[[#This Row],[6M Return vs Nifty]]-AVERAGE(Table2[6M Return vs Nifty]))/_xlfn.STDEV.P(Table2[6M Return vs Nifty])</f>
        <v>-0.52556935214051148</v>
      </c>
      <c r="M298">
        <v>-6.9794757661026399</v>
      </c>
      <c r="N298">
        <f>(Table2[[#This Row],[1W Return vs Nifty]]-AVERAGE(Table2[1W Return vs Nifty]))/_xlfn.STDEV.P(Table2[1W Return vs Nifty])</f>
        <v>-0.77928889563258386</v>
      </c>
      <c r="O298">
        <v>204.4</v>
      </c>
      <c r="P298">
        <v>213.56213742103401</v>
      </c>
      <c r="Q298">
        <v>202.58914779243699</v>
      </c>
      <c r="R298">
        <v>24.694278209568299</v>
      </c>
      <c r="S298" s="1">
        <f>(Table2[[#This Row],[Close Price]]-Table2[[#This Row],[20D EMA]])/Table2[[#This Row],[20D EMA]]</f>
        <v>-7.5880626223092065E-2</v>
      </c>
      <c r="T298" s="1">
        <f>(Table2[[#This Row],[Close Price]]-Table2[[#This Row],[50D EMA]])/Table2[[#This Row],[50D EMA]]</f>
        <v>-0.11552673951934343</v>
      </c>
      <c r="U298" s="1">
        <f>(Table2[[#This Row],[Close Price]]-Table2[[#This Row],[200D EMA]])/Table2[[#This Row],[200D EMA]]</f>
        <v>-6.7620343644825859E-2</v>
      </c>
      <c r="V298">
        <v>1.0958763557373801</v>
      </c>
      <c r="W298">
        <v>187.93</v>
      </c>
      <c r="X298">
        <v>192</v>
      </c>
      <c r="Y298">
        <v>187.93</v>
      </c>
      <c r="Z298">
        <v>206.2</v>
      </c>
      <c r="AA298">
        <v>187.93</v>
      </c>
      <c r="AB298">
        <v>216.47</v>
      </c>
      <c r="AC298" s="1">
        <f>(Table2[[#This Row],[Close Price]]/Table2[[#This Row],[Day Low]])-1</f>
        <v>5.1082849997339252E-3</v>
      </c>
      <c r="AD298" s="1">
        <f>(Table2[[#This Row],[Day High]]/Table2[[#This Row],[Close Price]])-1</f>
        <v>1.6464609031711541E-2</v>
      </c>
      <c r="AE298" s="1">
        <f>(Table2[[#This Row],[Close Price]]/Table2[[#This Row],[Current Week Low]])-1</f>
        <v>5.1082849997339252E-3</v>
      </c>
      <c r="AF298" s="1">
        <f>(Table2[[#This Row],[Current Week High]]/Table2[[#This Row],[Close Price]])-1</f>
        <v>9.1640637408015202E-2</v>
      </c>
      <c r="AG298" s="1">
        <f>(Table2[[#This Row],[Close Price]]/Table2[[#This Row],[Current Month Low]])-1</f>
        <v>5.1082849997339252E-3</v>
      </c>
      <c r="AH298" s="1">
        <f>(Table2[[#This Row],[Current Month High]]/Table2[[#This Row],[Close Price]])-1</f>
        <v>0.14601090581820109</v>
      </c>
      <c r="AI298">
        <v>30.3933506273492</v>
      </c>
      <c r="AJ298">
        <v>53.694060211554003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-0.06</v>
      </c>
      <c r="AM298" t="s">
        <v>3161</v>
      </c>
      <c r="AN298">
        <v>-7.91</v>
      </c>
      <c r="AO298" t="s">
        <v>3161</v>
      </c>
      <c r="AP298">
        <v>9.0156795711568996E-2</v>
      </c>
      <c r="AQ298">
        <f>(Table2[[#This Row],[Sharpe Ratio]]-AVERAGE(Table2[Sharpe Ratio]))/_xlfn.STDEV.P(Table2[Sharpe Ratio])</f>
        <v>0.38396069589370602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220</v>
      </c>
      <c r="AT298">
        <f>_xlfn.RANK.AVG(Table2[[#This Row],[6M Return vs Nifty Z-Score]],Table2[6M Return vs Nifty Z-Score])</f>
        <v>497</v>
      </c>
      <c r="AU298">
        <f>_xlfn.RANK.AVG(Table2[[#This Row],[Sharpe Ratio Z-Score]],Table2[Sharpe Ratio Z-Score])</f>
        <v>249</v>
      </c>
      <c r="AV298">
        <f>(Table2[[#This Row],[Rank 1Y]]+Table2[[#This Row],[Rank 6M]]+Table2[[#This Row],[Rank Sharpe]])/3</f>
        <v>322</v>
      </c>
    </row>
    <row r="299" spans="1:48" x14ac:dyDescent="0.3">
      <c r="A299" t="s">
        <v>780</v>
      </c>
      <c r="B299" t="s">
        <v>781</v>
      </c>
      <c r="C299" t="s">
        <v>3113</v>
      </c>
      <c r="D299" t="s">
        <v>51</v>
      </c>
      <c r="E299">
        <v>19864.123526073301</v>
      </c>
      <c r="F299">
        <v>1897.75</v>
      </c>
      <c r="G299">
        <v>18.222860589001598</v>
      </c>
      <c r="H299">
        <f>(Table2[[#This Row],[1Y Return vs Nifty]]-AVERAGE(Table2[1Y Return vs Nifty]))/_xlfn.STDEV.P(Table2[1Y Return vs Nifty])</f>
        <v>7.8312273250396289E-2</v>
      </c>
      <c r="I299">
        <v>3.9342542077443099</v>
      </c>
      <c r="J299">
        <f>(Table2[[#This Row],[1M Return vs Nifty]]-AVERAGE(Table2[1M Return vs Nifty]))/_xlfn.STDEV.P(Table2[1M Return vs Nifty])</f>
        <v>0.67477080214415452</v>
      </c>
      <c r="K299">
        <v>21.670419940419698</v>
      </c>
      <c r="L299">
        <f>(Table2[[#This Row],[6M Return vs Nifty]]-AVERAGE(Table2[6M Return vs Nifty]))/_xlfn.STDEV.P(Table2[6M Return vs Nifty])</f>
        <v>0.64595796224590407</v>
      </c>
      <c r="M299">
        <v>6.5676320548372598</v>
      </c>
      <c r="N299">
        <f>(Table2[[#This Row],[1W Return vs Nifty]]-AVERAGE(Table2[1W Return vs Nifty]))/_xlfn.STDEV.P(Table2[1W Return vs Nifty])</f>
        <v>2.0456450996877025</v>
      </c>
      <c r="O299">
        <v>1868.73</v>
      </c>
      <c r="P299">
        <v>1872.5733716417101</v>
      </c>
      <c r="Q299">
        <v>1656.49010236719</v>
      </c>
      <c r="R299">
        <v>60.844239132999903</v>
      </c>
      <c r="S299" s="1">
        <f>(Table2[[#This Row],[Close Price]]-Table2[[#This Row],[20D EMA]])/Table2[[#This Row],[20D EMA]]</f>
        <v>1.5529263189438806E-2</v>
      </c>
      <c r="T299" s="1">
        <f>(Table2[[#This Row],[Close Price]]-Table2[[#This Row],[50D EMA]])/Table2[[#This Row],[50D EMA]]</f>
        <v>1.3444935584135339E-2</v>
      </c>
      <c r="U299" s="1">
        <f>(Table2[[#This Row],[Close Price]]-Table2[[#This Row],[200D EMA]])/Table2[[#This Row],[200D EMA]]</f>
        <v>0.14564523946629079</v>
      </c>
      <c r="V299">
        <v>0.30724379272738001</v>
      </c>
      <c r="W299">
        <v>1834</v>
      </c>
      <c r="X299">
        <v>1915.1</v>
      </c>
      <c r="Y299">
        <v>1823.05</v>
      </c>
      <c r="Z299">
        <v>1933.95</v>
      </c>
      <c r="AA299">
        <v>1795</v>
      </c>
      <c r="AB299">
        <v>1933.95</v>
      </c>
      <c r="AC299" s="1">
        <f>(Table2[[#This Row],[Close Price]]/Table2[[#This Row],[Day Low]])-1</f>
        <v>3.4760087241003212E-2</v>
      </c>
      <c r="AD299" s="1">
        <f>(Table2[[#This Row],[Day High]]/Table2[[#This Row],[Close Price]])-1</f>
        <v>9.1424054801738652E-3</v>
      </c>
      <c r="AE299" s="1">
        <f>(Table2[[#This Row],[Close Price]]/Table2[[#This Row],[Current Week Low]])-1</f>
        <v>4.0975288664600651E-2</v>
      </c>
      <c r="AF299" s="1">
        <f>(Table2[[#This Row],[Current Week High]]/Table2[[#This Row],[Close Price]])-1</f>
        <v>1.9075220656040059E-2</v>
      </c>
      <c r="AG299" s="1">
        <f>(Table2[[#This Row],[Close Price]]/Table2[[#This Row],[Current Month Low]])-1</f>
        <v>5.7242339832868971E-2</v>
      </c>
      <c r="AH299" s="1">
        <f>(Table2[[#This Row],[Current Month High]]/Table2[[#This Row],[Close Price]])-1</f>
        <v>1.9075220656040059E-2</v>
      </c>
      <c r="AI299">
        <v>40.376761954946602</v>
      </c>
      <c r="AJ299">
        <v>57.430834957899499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0.24</v>
      </c>
      <c r="AM299" t="s">
        <v>3160</v>
      </c>
      <c r="AN299">
        <v>4.24</v>
      </c>
      <c r="AO299" t="s">
        <v>3160</v>
      </c>
      <c r="AQ299">
        <f>(Table2[[#This Row],[Sharpe Ratio]]-AVERAGE(Table2[Sharpe Ratio]))/_xlfn.STDEV.P(Table2[Sharpe Ratio])</f>
        <v>-0.68312646593607884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280</v>
      </c>
      <c r="AT299">
        <f>_xlfn.RANK.AVG(Table2[[#This Row],[6M Return vs Nifty Z-Score]],Table2[6M Return vs Nifty Z-Score])</f>
        <v>147</v>
      </c>
      <c r="AU299">
        <f>_xlfn.RANK.AVG(Table2[[#This Row],[Sharpe Ratio Z-Score]],Table2[Sharpe Ratio Z-Score])</f>
        <v>539</v>
      </c>
      <c r="AV299">
        <f>(Table2[[#This Row],[Rank 1Y]]+Table2[[#This Row],[Rank 6M]]+Table2[[#This Row],[Rank Sharpe]])/3</f>
        <v>322</v>
      </c>
    </row>
    <row r="300" spans="1:48" x14ac:dyDescent="0.3">
      <c r="A300" t="s">
        <v>1217</v>
      </c>
      <c r="B300" t="s">
        <v>1218</v>
      </c>
      <c r="C300" t="s">
        <v>3126</v>
      </c>
      <c r="D300" t="s">
        <v>1016</v>
      </c>
      <c r="E300">
        <v>9399.2641321866904</v>
      </c>
      <c r="F300">
        <v>488.4</v>
      </c>
      <c r="G300">
        <v>23.082426054128501</v>
      </c>
      <c r="H300">
        <f>(Table2[[#This Row],[1Y Return vs Nifty]]-AVERAGE(Table2[1Y Return vs Nifty]))/_xlfn.STDEV.P(Table2[1Y Return vs Nifty])</f>
        <v>0.17608135926303894</v>
      </c>
      <c r="I300">
        <v>-5.5562535704170797</v>
      </c>
      <c r="J300">
        <f>(Table2[[#This Row],[1M Return vs Nifty]]-AVERAGE(Table2[1M Return vs Nifty]))/_xlfn.STDEV.P(Table2[1M Return vs Nifty])</f>
        <v>-0.33241075050648156</v>
      </c>
      <c r="K300">
        <v>9.1079173713438202</v>
      </c>
      <c r="L300">
        <f>(Table2[[#This Row],[6M Return vs Nifty]]-AVERAGE(Table2[6M Return vs Nifty]))/_xlfn.STDEV.P(Table2[6M Return vs Nifty])</f>
        <v>0.20658601013571948</v>
      </c>
      <c r="M300">
        <v>-1.8545489406223801</v>
      </c>
      <c r="N300">
        <f>(Table2[[#This Row],[1W Return vs Nifty]]-AVERAGE(Table2[1W Return vs Nifty]))/_xlfn.STDEV.P(Table2[1W Return vs Nifty])</f>
        <v>0.28939529911855871</v>
      </c>
      <c r="O300">
        <v>508.82</v>
      </c>
      <c r="P300">
        <v>524.85578389127295</v>
      </c>
      <c r="Q300">
        <v>486.44831622478603</v>
      </c>
      <c r="R300">
        <v>42.1205674591818</v>
      </c>
      <c r="S300" s="1">
        <f>(Table2[[#This Row],[Close Price]]-Table2[[#This Row],[20D EMA]])/Table2[[#This Row],[20D EMA]]</f>
        <v>-4.013207028025631E-2</v>
      </c>
      <c r="T300" s="1">
        <f>(Table2[[#This Row],[Close Price]]-Table2[[#This Row],[50D EMA]])/Table2[[#This Row],[50D EMA]]</f>
        <v>-6.9458668476491459E-2</v>
      </c>
      <c r="U300" s="1">
        <f>(Table2[[#This Row],[Close Price]]-Table2[[#This Row],[200D EMA]])/Table2[[#This Row],[200D EMA]]</f>
        <v>4.0121092213054035E-3</v>
      </c>
      <c r="V300">
        <v>0.64207250083857503</v>
      </c>
      <c r="W300">
        <v>471</v>
      </c>
      <c r="X300">
        <v>497.05</v>
      </c>
      <c r="Y300">
        <v>439.1</v>
      </c>
      <c r="Z300">
        <v>497.05</v>
      </c>
      <c r="AA300">
        <v>439.1</v>
      </c>
      <c r="AB300">
        <v>550</v>
      </c>
      <c r="AC300" s="1">
        <f>(Table2[[#This Row],[Close Price]]/Table2[[#This Row],[Day Low]])-1</f>
        <v>3.6942675159235661E-2</v>
      </c>
      <c r="AD300" s="1">
        <f>(Table2[[#This Row],[Day High]]/Table2[[#This Row],[Close Price]])-1</f>
        <v>1.7710892710892878E-2</v>
      </c>
      <c r="AE300" s="1">
        <f>(Table2[[#This Row],[Close Price]]/Table2[[#This Row],[Current Week Low]])-1</f>
        <v>0.11227510817581399</v>
      </c>
      <c r="AF300" s="1">
        <f>(Table2[[#This Row],[Current Week High]]/Table2[[#This Row],[Close Price]])-1</f>
        <v>1.7710892710892878E-2</v>
      </c>
      <c r="AG300" s="1">
        <f>(Table2[[#This Row],[Close Price]]/Table2[[#This Row],[Current Month Low]])-1</f>
        <v>0.11227510817581399</v>
      </c>
      <c r="AH300" s="1">
        <f>(Table2[[#This Row],[Current Month High]]/Table2[[#This Row],[Close Price]])-1</f>
        <v>0.12612612612612617</v>
      </c>
      <c r="AI300">
        <v>41.052416052416</v>
      </c>
      <c r="AJ300">
        <v>49.884916372564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0.03</v>
      </c>
      <c r="AM300" t="s">
        <v>3160</v>
      </c>
      <c r="AN300">
        <v>-2.36</v>
      </c>
      <c r="AO300" t="s">
        <v>3161</v>
      </c>
      <c r="AP300">
        <v>1.5152267041756999E-2</v>
      </c>
      <c r="AQ300">
        <f>(Table2[[#This Row],[Sharpe Ratio]]-AVERAGE(Table2[Sharpe Ratio]))/_xlfn.STDEV.P(Table2[Sharpe Ratio])</f>
        <v>-0.50378569073147972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250</v>
      </c>
      <c r="AT300">
        <f>_xlfn.RANK.AVG(Table2[[#This Row],[6M Return vs Nifty Z-Score]],Table2[6M Return vs Nifty Z-Score])</f>
        <v>244</v>
      </c>
      <c r="AU300">
        <f>_xlfn.RANK.AVG(Table2[[#This Row],[Sharpe Ratio Z-Score]],Table2[Sharpe Ratio Z-Score])</f>
        <v>474</v>
      </c>
      <c r="AV300">
        <f>(Table2[[#This Row],[Rank 1Y]]+Table2[[#This Row],[Rank 6M]]+Table2[[#This Row],[Rank Sharpe]])/3</f>
        <v>322.66666666666669</v>
      </c>
    </row>
    <row r="301" spans="1:48" x14ac:dyDescent="0.3">
      <c r="A301" t="s">
        <v>181</v>
      </c>
      <c r="B301" t="s">
        <v>182</v>
      </c>
      <c r="C301" t="s">
        <v>3115</v>
      </c>
      <c r="D301" t="s">
        <v>183</v>
      </c>
      <c r="E301">
        <v>133949.43644820599</v>
      </c>
      <c r="F301">
        <v>4883.7</v>
      </c>
      <c r="G301">
        <v>5.8745050878960603</v>
      </c>
      <c r="H301">
        <f>(Table2[[#This Row],[1Y Return vs Nifty]]-AVERAGE(Table2[1Y Return vs Nifty]))/_xlfn.STDEV.P(Table2[1Y Return vs Nifty])</f>
        <v>-0.17012299112992407</v>
      </c>
      <c r="I301">
        <v>8.5703584458036097</v>
      </c>
      <c r="J301">
        <f>(Table2[[#This Row],[1M Return vs Nifty]]-AVERAGE(Table2[1M Return vs Nifty]))/_xlfn.STDEV.P(Table2[1M Return vs Nifty])</f>
        <v>1.1667780554845411</v>
      </c>
      <c r="K301">
        <v>-0.87749983361284301</v>
      </c>
      <c r="L301">
        <f>(Table2[[#This Row],[6M Return vs Nifty]]-AVERAGE(Table2[6M Return vs Nifty]))/_xlfn.STDEV.P(Table2[6M Return vs Nifty])</f>
        <v>-0.14265270451149847</v>
      </c>
      <c r="M301">
        <v>2.9343150797778201</v>
      </c>
      <c r="N301">
        <f>(Table2[[#This Row],[1W Return vs Nifty]]-AVERAGE(Table2[1W Return vs Nifty]))/_xlfn.STDEV.P(Table2[1W Return vs Nifty])</f>
        <v>1.2880014185209596</v>
      </c>
      <c r="O301">
        <v>4797.6000000000004</v>
      </c>
      <c r="P301">
        <v>4801.5132364054598</v>
      </c>
      <c r="Q301">
        <v>4545.5170336133697</v>
      </c>
      <c r="R301">
        <v>56.652772345510598</v>
      </c>
      <c r="S301" s="1">
        <f>(Table2[[#This Row],[Close Price]]-Table2[[#This Row],[20D EMA]])/Table2[[#This Row],[20D EMA]]</f>
        <v>1.7946473236618195E-2</v>
      </c>
      <c r="T301" s="1">
        <f>(Table2[[#This Row],[Close Price]]-Table2[[#This Row],[50D EMA]])/Table2[[#This Row],[50D EMA]]</f>
        <v>1.7116846199942418E-2</v>
      </c>
      <c r="U301" s="1">
        <f>(Table2[[#This Row],[Close Price]]-Table2[[#This Row],[200D EMA]])/Table2[[#This Row],[200D EMA]]</f>
        <v>7.4399229809463105E-2</v>
      </c>
      <c r="V301">
        <v>1.1039709698448601</v>
      </c>
      <c r="W301">
        <v>4705.3</v>
      </c>
      <c r="X301">
        <v>4973</v>
      </c>
      <c r="Y301">
        <v>4536.05</v>
      </c>
      <c r="Z301">
        <v>4973</v>
      </c>
      <c r="AA301">
        <v>4536.05</v>
      </c>
      <c r="AB301">
        <v>5015</v>
      </c>
      <c r="AC301" s="1">
        <f>(Table2[[#This Row],[Close Price]]/Table2[[#This Row],[Day Low]])-1</f>
        <v>3.7914691943127909E-2</v>
      </c>
      <c r="AD301" s="1">
        <f>(Table2[[#This Row],[Day High]]/Table2[[#This Row],[Close Price]])-1</f>
        <v>1.8285316460880052E-2</v>
      </c>
      <c r="AE301" s="1">
        <f>(Table2[[#This Row],[Close Price]]/Table2[[#This Row],[Current Week Low]])-1</f>
        <v>7.6641571411249831E-2</v>
      </c>
      <c r="AF301" s="1">
        <f>(Table2[[#This Row],[Current Week High]]/Table2[[#This Row],[Close Price]])-1</f>
        <v>1.8285316460880052E-2</v>
      </c>
      <c r="AG301" s="1">
        <f>(Table2[[#This Row],[Close Price]]/Table2[[#This Row],[Current Month Low]])-1</f>
        <v>7.6641571411249831E-2</v>
      </c>
      <c r="AH301" s="1">
        <f>(Table2[[#This Row],[Current Month High]]/Table2[[#This Row],[Close Price]])-1</f>
        <v>2.6885353318180982E-2</v>
      </c>
      <c r="AI301">
        <v>4.5314003726682497</v>
      </c>
      <c r="AJ301">
        <v>37.088239834945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0.11</v>
      </c>
      <c r="AM301" t="s">
        <v>3160</v>
      </c>
      <c r="AN301">
        <v>-0.3</v>
      </c>
      <c r="AO301" t="s">
        <v>3161</v>
      </c>
      <c r="AP301">
        <v>8.8273319461822999E-2</v>
      </c>
      <c r="AQ301">
        <f>(Table2[[#This Row],[Sharpe Ratio]]-AVERAGE(Table2[Sharpe Ratio]))/_xlfn.STDEV.P(Table2[Sharpe Ratio])</f>
        <v>0.36166805217392306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358</v>
      </c>
      <c r="AT301">
        <f>_xlfn.RANK.AVG(Table2[[#This Row],[6M Return vs Nifty Z-Score]],Table2[6M Return vs Nifty Z-Score])</f>
        <v>356</v>
      </c>
      <c r="AU301">
        <f>_xlfn.RANK.AVG(Table2[[#This Row],[Sharpe Ratio Z-Score]],Table2[Sharpe Ratio Z-Score])</f>
        <v>256</v>
      </c>
      <c r="AV301">
        <f>(Table2[[#This Row],[Rank 1Y]]+Table2[[#This Row],[Rank 6M]]+Table2[[#This Row],[Rank Sharpe]])/3</f>
        <v>323.33333333333331</v>
      </c>
    </row>
    <row r="302" spans="1:48" x14ac:dyDescent="0.3">
      <c r="A302" t="s">
        <v>846</v>
      </c>
      <c r="B302" t="s">
        <v>847</v>
      </c>
      <c r="C302" t="s">
        <v>3119</v>
      </c>
      <c r="D302" t="s">
        <v>556</v>
      </c>
      <c r="E302">
        <v>17403.828994531199</v>
      </c>
      <c r="F302">
        <v>1137.3499999999999</v>
      </c>
      <c r="G302">
        <v>4.3314770702496599</v>
      </c>
      <c r="H302">
        <f>(Table2[[#This Row],[1Y Return vs Nifty]]-AVERAGE(Table2[1Y Return vs Nifty]))/_xlfn.STDEV.P(Table2[1Y Return vs Nifty])</f>
        <v>-0.20116700937801424</v>
      </c>
      <c r="I302">
        <v>-6.8971057007429</v>
      </c>
      <c r="J302">
        <f>(Table2[[#This Row],[1M Return vs Nifty]]-AVERAGE(Table2[1M Return vs Nifty]))/_xlfn.STDEV.P(Table2[1M Return vs Nifty])</f>
        <v>-0.47470888271012046</v>
      </c>
      <c r="K302">
        <v>2.7737155285588799</v>
      </c>
      <c r="L302">
        <f>(Table2[[#This Row],[6M Return vs Nifty]]-AVERAGE(Table2[6M Return vs Nifty]))/_xlfn.STDEV.P(Table2[6M Return vs Nifty])</f>
        <v>-1.4951905054460372E-2</v>
      </c>
      <c r="M302">
        <v>-5.1520565317155</v>
      </c>
      <c r="N302">
        <f>(Table2[[#This Row],[1W Return vs Nifty]]-AVERAGE(Table2[1W Return vs Nifty]))/_xlfn.STDEV.P(Table2[1W Return vs Nifty])</f>
        <v>-0.39822315177374168</v>
      </c>
      <c r="O302">
        <v>1221.6099999999999</v>
      </c>
      <c r="P302">
        <v>1298.2252385562699</v>
      </c>
      <c r="Q302">
        <v>1274.06688569627</v>
      </c>
      <c r="R302">
        <v>25.461403896566601</v>
      </c>
      <c r="S302" s="1">
        <f>(Table2[[#This Row],[Close Price]]-Table2[[#This Row],[20D EMA]])/Table2[[#This Row],[20D EMA]]</f>
        <v>-6.8974549979125901E-2</v>
      </c>
      <c r="T302" s="1">
        <f>(Table2[[#This Row],[Close Price]]-Table2[[#This Row],[50D EMA]])/Table2[[#This Row],[50D EMA]]</f>
        <v>-0.12391935835046322</v>
      </c>
      <c r="U302" s="1">
        <f>(Table2[[#This Row],[Close Price]]-Table2[[#This Row],[200D EMA]])/Table2[[#This Row],[200D EMA]]</f>
        <v>-0.10730746339235959</v>
      </c>
      <c r="V302">
        <v>0.70927957111075501</v>
      </c>
      <c r="W302">
        <v>1105.05</v>
      </c>
      <c r="X302">
        <v>1155.95</v>
      </c>
      <c r="Y302">
        <v>1103.1500000000001</v>
      </c>
      <c r="Z302">
        <v>1224.9000000000001</v>
      </c>
      <c r="AA302">
        <v>1103.1500000000001</v>
      </c>
      <c r="AB302">
        <v>1269.2</v>
      </c>
      <c r="AC302" s="1">
        <f>(Table2[[#This Row],[Close Price]]/Table2[[#This Row],[Day Low]])-1</f>
        <v>2.9229446631374056E-2</v>
      </c>
      <c r="AD302" s="1">
        <f>(Table2[[#This Row],[Day High]]/Table2[[#This Row],[Close Price]])-1</f>
        <v>1.6353804897349278E-2</v>
      </c>
      <c r="AE302" s="1">
        <f>(Table2[[#This Row],[Close Price]]/Table2[[#This Row],[Current Week Low]])-1</f>
        <v>3.1002130263336536E-2</v>
      </c>
      <c r="AF302" s="1">
        <f>(Table2[[#This Row],[Current Week High]]/Table2[[#This Row],[Close Price]])-1</f>
        <v>7.6977183804457949E-2</v>
      </c>
      <c r="AG302" s="1">
        <f>(Table2[[#This Row],[Close Price]]/Table2[[#This Row],[Current Month Low]])-1</f>
        <v>3.1002130263336536E-2</v>
      </c>
      <c r="AH302" s="1">
        <f>(Table2[[#This Row],[Current Month High]]/Table2[[#This Row],[Close Price]])-1</f>
        <v>0.11592737503846684</v>
      </c>
      <c r="AI302">
        <v>49.470259814480997</v>
      </c>
      <c r="AJ302">
        <v>36.8240601503759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-0.16</v>
      </c>
      <c r="AM302" t="s">
        <v>3161</v>
      </c>
      <c r="AN302">
        <v>-6.24</v>
      </c>
      <c r="AO302" t="s">
        <v>3161</v>
      </c>
      <c r="AP302">
        <v>7.9129367974428003E-2</v>
      </c>
      <c r="AQ302">
        <f>(Table2[[#This Row],[Sharpe Ratio]]-AVERAGE(Table2[Sharpe Ratio]))/_xlfn.STDEV.P(Table2[Sharpe Ratio])</f>
        <v>0.25344112192886903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372</v>
      </c>
      <c r="AT302">
        <f>_xlfn.RANK.AVG(Table2[[#This Row],[6M Return vs Nifty Z-Score]],Table2[6M Return vs Nifty Z-Score])</f>
        <v>319</v>
      </c>
      <c r="AU302">
        <f>_xlfn.RANK.AVG(Table2[[#This Row],[Sharpe Ratio Z-Score]],Table2[Sharpe Ratio Z-Score])</f>
        <v>284</v>
      </c>
      <c r="AV302">
        <f>(Table2[[#This Row],[Rank 1Y]]+Table2[[#This Row],[Rank 6M]]+Table2[[#This Row],[Rank Sharpe]])/3</f>
        <v>325</v>
      </c>
    </row>
    <row r="303" spans="1:48" x14ac:dyDescent="0.3">
      <c r="A303" t="s">
        <v>488</v>
      </c>
      <c r="B303" t="s">
        <v>489</v>
      </c>
      <c r="C303" t="s">
        <v>3109</v>
      </c>
      <c r="D303" t="s">
        <v>40</v>
      </c>
      <c r="E303">
        <v>42563.249533032496</v>
      </c>
      <c r="F303">
        <v>1232.6500000000001</v>
      </c>
      <c r="G303">
        <v>10.011482616270101</v>
      </c>
      <c r="H303">
        <f>(Table2[[#This Row],[1Y Return vs Nifty]]-AVERAGE(Table2[1Y Return vs Nifty]))/_xlfn.STDEV.P(Table2[1Y Return vs Nifty])</f>
        <v>-8.68915757479298E-2</v>
      </c>
      <c r="I303">
        <v>8.6643414947515502</v>
      </c>
      <c r="J303">
        <f>(Table2[[#This Row],[1M Return vs Nifty]]-AVERAGE(Table2[1M Return vs Nifty]))/_xlfn.STDEV.P(Table2[1M Return vs Nifty])</f>
        <v>1.1767520205636324</v>
      </c>
      <c r="K303">
        <v>17.285408936442099</v>
      </c>
      <c r="L303">
        <f>(Table2[[#This Row],[6M Return vs Nifty]]-AVERAGE(Table2[6M Return vs Nifty]))/_xlfn.STDEV.P(Table2[6M Return vs Nifty])</f>
        <v>0.49259275222915455</v>
      </c>
      <c r="M303">
        <v>1.92216314706869</v>
      </c>
      <c r="N303">
        <f>(Table2[[#This Row],[1W Return vs Nifty]]-AVERAGE(Table2[1W Return vs Nifty]))/_xlfn.STDEV.P(Table2[1W Return vs Nifty])</f>
        <v>1.076940693166758</v>
      </c>
      <c r="O303">
        <v>1227.07</v>
      </c>
      <c r="P303">
        <v>1192.1292539482099</v>
      </c>
      <c r="Q303">
        <v>1069.0115870065199</v>
      </c>
      <c r="R303">
        <v>51.139907579551199</v>
      </c>
      <c r="S303" s="1">
        <f>(Table2[[#This Row],[Close Price]]-Table2[[#This Row],[20D EMA]])/Table2[[#This Row],[20D EMA]]</f>
        <v>4.547417832723606E-3</v>
      </c>
      <c r="T303" s="1">
        <f>(Table2[[#This Row],[Close Price]]-Table2[[#This Row],[50D EMA]])/Table2[[#This Row],[50D EMA]]</f>
        <v>3.3990228758827637E-2</v>
      </c>
      <c r="U303" s="1">
        <f>(Table2[[#This Row],[Close Price]]-Table2[[#This Row],[200D EMA]])/Table2[[#This Row],[200D EMA]]</f>
        <v>0.1530744988945402</v>
      </c>
      <c r="V303">
        <v>0.41380184935184</v>
      </c>
      <c r="W303">
        <v>1193.5999999999999</v>
      </c>
      <c r="X303">
        <v>1235.1500000000001</v>
      </c>
      <c r="Y303">
        <v>1191.3499999999999</v>
      </c>
      <c r="Z303">
        <v>1236.95</v>
      </c>
      <c r="AA303">
        <v>1191.3499999999999</v>
      </c>
      <c r="AB303">
        <v>1299</v>
      </c>
      <c r="AC303" s="1">
        <f>(Table2[[#This Row],[Close Price]]/Table2[[#This Row],[Day Low]])-1</f>
        <v>3.2716152815013499E-2</v>
      </c>
      <c r="AD303" s="1">
        <f>(Table2[[#This Row],[Day High]]/Table2[[#This Row],[Close Price]])-1</f>
        <v>2.0281507321624481E-3</v>
      </c>
      <c r="AE303" s="1">
        <f>(Table2[[#This Row],[Close Price]]/Table2[[#This Row],[Current Week Low]])-1</f>
        <v>3.4666554748814526E-2</v>
      </c>
      <c r="AF303" s="1">
        <f>(Table2[[#This Row],[Current Week High]]/Table2[[#This Row],[Close Price]])-1</f>
        <v>3.4884192593194197E-3</v>
      </c>
      <c r="AG303" s="1">
        <f>(Table2[[#This Row],[Close Price]]/Table2[[#This Row],[Current Month Low]])-1</f>
        <v>3.4666554748814526E-2</v>
      </c>
      <c r="AH303" s="1">
        <f>(Table2[[#This Row],[Current Month High]]/Table2[[#This Row],[Close Price]])-1</f>
        <v>5.3827120431590325E-2</v>
      </c>
      <c r="AI303">
        <v>5.98710096134345</v>
      </c>
      <c r="AJ303">
        <v>44.296166227685099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0.17</v>
      </c>
      <c r="AM303" t="s">
        <v>3160</v>
      </c>
      <c r="AN303">
        <v>-3.14</v>
      </c>
      <c r="AO303" t="s">
        <v>3161</v>
      </c>
      <c r="AP303">
        <v>1.5190386642586999E-2</v>
      </c>
      <c r="AQ303">
        <f>(Table2[[#This Row],[Sharpe Ratio]]-AVERAGE(Table2[Sharpe Ratio]))/_xlfn.STDEV.P(Table2[Sharpe Ratio])</f>
        <v>-0.50333451080279301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2.1560593794088221</v>
      </c>
      <c r="AS303">
        <f>_xlfn.RANK.AVG(Table2[[#This Row],[1Y Return vs Nifty Z-Score]],Table2[1Y Return vs Nifty Z-Score])</f>
        <v>329</v>
      </c>
      <c r="AT303">
        <f>_xlfn.RANK.AVG(Table2[[#This Row],[6M Return vs Nifty Z-Score]],Table2[6M Return vs Nifty Z-Score])</f>
        <v>174</v>
      </c>
      <c r="AU303">
        <f>_xlfn.RANK.AVG(Table2[[#This Row],[Sharpe Ratio Z-Score]],Table2[Sharpe Ratio Z-Score])</f>
        <v>473</v>
      </c>
      <c r="AV303">
        <f>(Table2[[#This Row],[Rank 1Y]]+Table2[[#This Row],[Rank 6M]]+Table2[[#This Row],[Rank Sharpe]])/3</f>
        <v>325.33333333333331</v>
      </c>
    </row>
    <row r="304" spans="1:48" x14ac:dyDescent="0.3">
      <c r="A304" t="s">
        <v>854</v>
      </c>
      <c r="B304" t="s">
        <v>855</v>
      </c>
      <c r="C304" t="s">
        <v>3122</v>
      </c>
      <c r="D304" t="s">
        <v>138</v>
      </c>
      <c r="E304">
        <v>17234.329304488499</v>
      </c>
      <c r="F304">
        <v>1534.05</v>
      </c>
      <c r="G304">
        <v>62.010321168655899</v>
      </c>
      <c r="H304">
        <f>(Table2[[#This Row],[1Y Return vs Nifty]]-AVERAGE(Table2[1Y Return vs Nifty]))/_xlfn.STDEV.P(Table2[1Y Return vs Nifty])</f>
        <v>0.95926758302223936</v>
      </c>
      <c r="I304">
        <v>-4.7339434842321904</v>
      </c>
      <c r="J304">
        <f>(Table2[[#This Row],[1M Return vs Nifty]]-AVERAGE(Table2[1M Return vs Nifty]))/_xlfn.STDEV.P(Table2[1M Return vs Nifty])</f>
        <v>-0.24514297003326158</v>
      </c>
      <c r="K304">
        <v>-17.785333917638201</v>
      </c>
      <c r="L304">
        <f>(Table2[[#This Row],[6M Return vs Nifty]]-AVERAGE(Table2[6M Return vs Nifty]))/_xlfn.STDEV.P(Table2[6M Return vs Nifty])</f>
        <v>-0.73400208148518353</v>
      </c>
      <c r="M304">
        <v>-4.7015127334918096</v>
      </c>
      <c r="N304">
        <f>(Table2[[#This Row],[1W Return vs Nifty]]-AVERAGE(Table2[1W Return vs Nifty]))/_xlfn.STDEV.P(Table2[1W Return vs Nifty])</f>
        <v>-0.30427273011875827</v>
      </c>
      <c r="O304">
        <v>1622.53</v>
      </c>
      <c r="P304">
        <v>1693.36045716439</v>
      </c>
      <c r="Q304">
        <v>1606.3083682732499</v>
      </c>
      <c r="R304">
        <v>33.414110878642198</v>
      </c>
      <c r="S304" s="1">
        <f>(Table2[[#This Row],[Close Price]]-Table2[[#This Row],[20D EMA]])/Table2[[#This Row],[20D EMA]]</f>
        <v>-5.4532119591009114E-2</v>
      </c>
      <c r="T304" s="1">
        <f>(Table2[[#This Row],[Close Price]]-Table2[[#This Row],[50D EMA]])/Table2[[#This Row],[50D EMA]]</f>
        <v>-9.4079471674425874E-2</v>
      </c>
      <c r="U304" s="1">
        <f>(Table2[[#This Row],[Close Price]]-Table2[[#This Row],[200D EMA]])/Table2[[#This Row],[200D EMA]]</f>
        <v>-4.498411992395103E-2</v>
      </c>
      <c r="V304">
        <v>0.73013651736251395</v>
      </c>
      <c r="W304">
        <v>1490</v>
      </c>
      <c r="X304">
        <v>1573.45</v>
      </c>
      <c r="Y304">
        <v>1490</v>
      </c>
      <c r="Z304">
        <v>1655.55</v>
      </c>
      <c r="AA304">
        <v>1490</v>
      </c>
      <c r="AB304">
        <v>1695.65</v>
      </c>
      <c r="AC304" s="1">
        <f>(Table2[[#This Row],[Close Price]]/Table2[[#This Row],[Day Low]])-1</f>
        <v>2.9563758389261618E-2</v>
      </c>
      <c r="AD304" s="1">
        <f>(Table2[[#This Row],[Day High]]/Table2[[#This Row],[Close Price]])-1</f>
        <v>2.5683647860239356E-2</v>
      </c>
      <c r="AE304" s="1">
        <f>(Table2[[#This Row],[Close Price]]/Table2[[#This Row],[Current Week Low]])-1</f>
        <v>2.9563758389261618E-2</v>
      </c>
      <c r="AF304" s="1">
        <f>(Table2[[#This Row],[Current Week High]]/Table2[[#This Row],[Close Price]])-1</f>
        <v>7.920211205632155E-2</v>
      </c>
      <c r="AG304" s="1">
        <f>(Table2[[#This Row],[Close Price]]/Table2[[#This Row],[Current Month Low]])-1</f>
        <v>2.9563758389261618E-2</v>
      </c>
      <c r="AH304" s="1">
        <f>(Table2[[#This Row],[Current Month High]]/Table2[[#This Row],[Close Price]])-1</f>
        <v>0.10534206838108284</v>
      </c>
      <c r="AI304">
        <v>40.8561268193342</v>
      </c>
      <c r="AJ304">
        <v>86.960412497576897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-0.03</v>
      </c>
      <c r="AM304" t="s">
        <v>3161</v>
      </c>
      <c r="AN304">
        <v>-1.1299999999999999</v>
      </c>
      <c r="AO304" t="s">
        <v>3161</v>
      </c>
      <c r="AP304">
        <v>6.8116353344466002E-2</v>
      </c>
      <c r="AQ304">
        <f>(Table2[[#This Row],[Sharpe Ratio]]-AVERAGE(Table2[Sharpe Ratio]))/_xlfn.STDEV.P(Table2[Sharpe Ratio])</f>
        <v>0.12309214011420096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99</v>
      </c>
      <c r="AT304">
        <f>_xlfn.RANK.AVG(Table2[[#This Row],[6M Return vs Nifty Z-Score]],Table2[6M Return vs Nifty Z-Score])</f>
        <v>572</v>
      </c>
      <c r="AU304">
        <f>_xlfn.RANK.AVG(Table2[[#This Row],[Sharpe Ratio Z-Score]],Table2[Sharpe Ratio Z-Score])</f>
        <v>307</v>
      </c>
      <c r="AV304">
        <f>(Table2[[#This Row],[Rank 1Y]]+Table2[[#This Row],[Rank 6M]]+Table2[[#This Row],[Rank Sharpe]])/3</f>
        <v>326</v>
      </c>
    </row>
    <row r="305" spans="1:48" x14ac:dyDescent="0.3">
      <c r="A305" t="s">
        <v>1188</v>
      </c>
      <c r="B305" t="s">
        <v>1189</v>
      </c>
      <c r="C305" t="s">
        <v>3113</v>
      </c>
      <c r="D305" t="s">
        <v>253</v>
      </c>
      <c r="E305">
        <v>9711.5681259995799</v>
      </c>
      <c r="F305">
        <v>1480.4</v>
      </c>
      <c r="G305">
        <v>25.885210190715199</v>
      </c>
      <c r="H305">
        <f>(Table2[[#This Row],[1Y Return vs Nifty]]-AVERAGE(Table2[1Y Return vs Nifty]))/_xlfn.STDEV.P(Table2[1Y Return vs Nifty])</f>
        <v>0.23247027824998778</v>
      </c>
      <c r="I305">
        <v>14.5886194698277</v>
      </c>
      <c r="J305">
        <f>(Table2[[#This Row],[1M Return vs Nifty]]-AVERAGE(Table2[1M Return vs Nifty]))/_xlfn.STDEV.P(Table2[1M Return vs Nifty])</f>
        <v>1.8054669037652904</v>
      </c>
      <c r="K305">
        <v>12.5092735450761</v>
      </c>
      <c r="L305">
        <f>(Table2[[#This Row],[6M Return vs Nifty]]-AVERAGE(Table2[6M Return vs Nifty]))/_xlfn.STDEV.P(Table2[6M Return vs Nifty])</f>
        <v>0.32554801580754922</v>
      </c>
      <c r="M305">
        <v>9.6159080964079795</v>
      </c>
      <c r="N305">
        <f>(Table2[[#This Row],[1W Return vs Nifty]]-AVERAGE(Table2[1W Return vs Nifty]))/_xlfn.STDEV.P(Table2[1W Return vs Nifty])</f>
        <v>2.6812921123764992</v>
      </c>
      <c r="O305">
        <v>1411.15</v>
      </c>
      <c r="P305">
        <v>1380.00282667897</v>
      </c>
      <c r="Q305">
        <v>1281.30256037806</v>
      </c>
      <c r="R305">
        <v>65.246947441624002</v>
      </c>
      <c r="S305" s="1">
        <f>(Table2[[#This Row],[Close Price]]-Table2[[#This Row],[20D EMA]])/Table2[[#This Row],[20D EMA]]</f>
        <v>4.9073450731672748E-2</v>
      </c>
      <c r="T305" s="1">
        <f>(Table2[[#This Row],[Close Price]]-Table2[[#This Row],[50D EMA]])/Table2[[#This Row],[50D EMA]]</f>
        <v>7.275142585224971E-2</v>
      </c>
      <c r="U305" s="1">
        <f>(Table2[[#This Row],[Close Price]]-Table2[[#This Row],[200D EMA]])/Table2[[#This Row],[200D EMA]]</f>
        <v>0.15538674921807274</v>
      </c>
      <c r="V305">
        <v>0.94439130551352302</v>
      </c>
      <c r="W305">
        <v>1469.85</v>
      </c>
      <c r="X305">
        <v>1506.55</v>
      </c>
      <c r="Y305">
        <v>1443.25</v>
      </c>
      <c r="Z305">
        <v>1565.8</v>
      </c>
      <c r="AA305">
        <v>1341.6</v>
      </c>
      <c r="AB305">
        <v>1565.8</v>
      </c>
      <c r="AC305" s="1">
        <f>(Table2[[#This Row],[Close Price]]/Table2[[#This Row],[Day Low]])-1</f>
        <v>7.1776031567847287E-3</v>
      </c>
      <c r="AD305" s="1">
        <f>(Table2[[#This Row],[Day High]]/Table2[[#This Row],[Close Price]])-1</f>
        <v>1.766414482572265E-2</v>
      </c>
      <c r="AE305" s="1">
        <f>(Table2[[#This Row],[Close Price]]/Table2[[#This Row],[Current Week Low]])-1</f>
        <v>2.5740516196085306E-2</v>
      </c>
      <c r="AF305" s="1">
        <f>(Table2[[#This Row],[Current Week High]]/Table2[[#This Row],[Close Price]])-1</f>
        <v>5.7687111591461671E-2</v>
      </c>
      <c r="AG305" s="1">
        <f>(Table2[[#This Row],[Close Price]]/Table2[[#This Row],[Current Month Low]])-1</f>
        <v>0.10345855694692929</v>
      </c>
      <c r="AH305" s="1">
        <f>(Table2[[#This Row],[Current Month High]]/Table2[[#This Row],[Close Price]])-1</f>
        <v>5.7687111591461671E-2</v>
      </c>
      <c r="AI305">
        <v>11.7231829235341</v>
      </c>
      <c r="AJ305">
        <v>49.061068317978098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0.18</v>
      </c>
      <c r="AM305" t="s">
        <v>3160</v>
      </c>
      <c r="AN305">
        <v>8.84</v>
      </c>
      <c r="AO305" t="s">
        <v>3160</v>
      </c>
      <c r="AQ305">
        <f>(Table2[[#This Row],[Sharpe Ratio]]-AVERAGE(Table2[Sharpe Ratio]))/_xlfn.STDEV.P(Table2[Sharpe Ratio])</f>
        <v>-0.68312646593607884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4.3616508442632478</v>
      </c>
      <c r="AS305">
        <f>_xlfn.RANK.AVG(Table2[[#This Row],[1Y Return vs Nifty Z-Score]],Table2[1Y Return vs Nifty Z-Score])</f>
        <v>229</v>
      </c>
      <c r="AT305">
        <f>_xlfn.RANK.AVG(Table2[[#This Row],[6M Return vs Nifty Z-Score]],Table2[6M Return vs Nifty Z-Score])</f>
        <v>212</v>
      </c>
      <c r="AU305">
        <f>_xlfn.RANK.AVG(Table2[[#This Row],[Sharpe Ratio Z-Score]],Table2[Sharpe Ratio Z-Score])</f>
        <v>539</v>
      </c>
      <c r="AV305">
        <f>(Table2[[#This Row],[Rank 1Y]]+Table2[[#This Row],[Rank 6M]]+Table2[[#This Row],[Rank Sharpe]])/3</f>
        <v>326.66666666666669</v>
      </c>
    </row>
    <row r="306" spans="1:48" x14ac:dyDescent="0.3">
      <c r="A306" t="s">
        <v>550</v>
      </c>
      <c r="B306" t="s">
        <v>551</v>
      </c>
      <c r="C306" t="s">
        <v>3113</v>
      </c>
      <c r="D306" t="s">
        <v>163</v>
      </c>
      <c r="E306">
        <v>34584.641846278901</v>
      </c>
      <c r="F306">
        <v>861.6</v>
      </c>
      <c r="G306">
        <v>-1.1977801763701299</v>
      </c>
      <c r="H306">
        <f>(Table2[[#This Row],[1Y Return vs Nifty]]-AVERAGE(Table2[1Y Return vs Nifty]))/_xlfn.STDEV.P(Table2[1Y Return vs Nifty])</f>
        <v>-0.31240955384215818</v>
      </c>
      <c r="I306">
        <v>2.8646951832302201</v>
      </c>
      <c r="J306">
        <f>(Table2[[#This Row],[1M Return vs Nifty]]-AVERAGE(Table2[1M Return vs Nifty]))/_xlfn.STDEV.P(Table2[1M Return vs Nifty])</f>
        <v>0.56126369123482689</v>
      </c>
      <c r="K306">
        <v>22.010741147841902</v>
      </c>
      <c r="L306">
        <f>(Table2[[#This Row],[6M Return vs Nifty]]-AVERAGE(Table2[6M Return vs Nifty]))/_xlfn.STDEV.P(Table2[6M Return vs Nifty])</f>
        <v>0.65786065380177838</v>
      </c>
      <c r="M306">
        <v>-3.3889647902955802</v>
      </c>
      <c r="N306">
        <f>(Table2[[#This Row],[1W Return vs Nifty]]-AVERAGE(Table2[1W Return vs Nifty]))/_xlfn.STDEV.P(Table2[1W Return vs Nifty])</f>
        <v>-3.0571409199803837E-2</v>
      </c>
      <c r="O306">
        <v>876.69</v>
      </c>
      <c r="P306">
        <v>868.95358284039901</v>
      </c>
      <c r="Q306">
        <v>797.86852002734702</v>
      </c>
      <c r="R306">
        <v>39.092363220156599</v>
      </c>
      <c r="S306" s="1">
        <f>(Table2[[#This Row],[Close Price]]-Table2[[#This Row],[20D EMA]])/Table2[[#This Row],[20D EMA]]</f>
        <v>-1.7212469630085925E-2</v>
      </c>
      <c r="T306" s="1">
        <f>(Table2[[#This Row],[Close Price]]-Table2[[#This Row],[50D EMA]])/Table2[[#This Row],[50D EMA]]</f>
        <v>-8.4625726685675223E-3</v>
      </c>
      <c r="U306" s="1">
        <f>(Table2[[#This Row],[Close Price]]-Table2[[#This Row],[200D EMA]])/Table2[[#This Row],[200D EMA]]</f>
        <v>7.9877170702847888E-2</v>
      </c>
      <c r="V306">
        <v>0.75086691438145003</v>
      </c>
      <c r="W306">
        <v>856.8</v>
      </c>
      <c r="X306">
        <v>869.15</v>
      </c>
      <c r="Y306">
        <v>852</v>
      </c>
      <c r="Z306">
        <v>904.8</v>
      </c>
      <c r="AA306">
        <v>850</v>
      </c>
      <c r="AB306">
        <v>920</v>
      </c>
      <c r="AC306" s="1">
        <f>(Table2[[#This Row],[Close Price]]/Table2[[#This Row],[Day Low]])-1</f>
        <v>5.6022408963585235E-3</v>
      </c>
      <c r="AD306" s="1">
        <f>(Table2[[#This Row],[Day High]]/Table2[[#This Row],[Close Price]])-1</f>
        <v>8.7627669452181589E-3</v>
      </c>
      <c r="AE306" s="1">
        <f>(Table2[[#This Row],[Close Price]]/Table2[[#This Row],[Current Week Low]])-1</f>
        <v>1.1267605633802802E-2</v>
      </c>
      <c r="AF306" s="1">
        <f>(Table2[[#This Row],[Current Week High]]/Table2[[#This Row],[Close Price]])-1</f>
        <v>5.0139275766016622E-2</v>
      </c>
      <c r="AG306" s="1">
        <f>(Table2[[#This Row],[Close Price]]/Table2[[#This Row],[Current Month Low]])-1</f>
        <v>1.3647058823529346E-2</v>
      </c>
      <c r="AH306" s="1">
        <f>(Table2[[#This Row],[Current Month High]]/Table2[[#This Row],[Close Price]])-1</f>
        <v>6.7780872794800384E-2</v>
      </c>
      <c r="AI306">
        <v>9.7086815227483694</v>
      </c>
      <c r="AJ306">
        <v>41.792150086398401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0.08</v>
      </c>
      <c r="AM306" t="s">
        <v>3160</v>
      </c>
      <c r="AN306">
        <v>1.45</v>
      </c>
      <c r="AO306" t="s">
        <v>3160</v>
      </c>
      <c r="AP306">
        <v>3.1926829431613998E-2</v>
      </c>
      <c r="AQ306">
        <f>(Table2[[#This Row],[Sharpe Ratio]]-AVERAGE(Table2[Sharpe Ratio]))/_xlfn.STDEV.P(Table2[Sharpe Ratio])</f>
        <v>-0.30524358383590122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0.57089979815874203</v>
      </c>
      <c r="AS306">
        <f>_xlfn.RANK.AVG(Table2[[#This Row],[1Y Return vs Nifty Z-Score]],Table2[1Y Return vs Nifty Z-Score])</f>
        <v>418</v>
      </c>
      <c r="AT306">
        <f>_xlfn.RANK.AVG(Table2[[#This Row],[6M Return vs Nifty Z-Score]],Table2[6M Return vs Nifty Z-Score])</f>
        <v>145</v>
      </c>
      <c r="AU306">
        <f>_xlfn.RANK.AVG(Table2[[#This Row],[Sharpe Ratio Z-Score]],Table2[Sharpe Ratio Z-Score])</f>
        <v>420</v>
      </c>
      <c r="AV306">
        <f>(Table2[[#This Row],[Rank 1Y]]+Table2[[#This Row],[Rank 6M]]+Table2[[#This Row],[Rank Sharpe]])/3</f>
        <v>327.66666666666669</v>
      </c>
    </row>
    <row r="307" spans="1:48" x14ac:dyDescent="0.3">
      <c r="A307" t="s">
        <v>1357</v>
      </c>
      <c r="B307" t="s">
        <v>1358</v>
      </c>
      <c r="C307" t="s">
        <v>3113</v>
      </c>
      <c r="D307" t="s">
        <v>51</v>
      </c>
      <c r="E307">
        <v>8082.1283971270996</v>
      </c>
      <c r="F307">
        <v>496.15</v>
      </c>
      <c r="G307">
        <v>8.0907838760304003</v>
      </c>
      <c r="H307">
        <f>(Table2[[#This Row],[1Y Return vs Nifty]]-AVERAGE(Table2[1Y Return vs Nifty]))/_xlfn.STDEV.P(Table2[1Y Return vs Nifty])</f>
        <v>-0.12553391150540597</v>
      </c>
      <c r="I307">
        <v>-1.2499645216008</v>
      </c>
      <c r="J307">
        <f>(Table2[[#This Row],[1M Return vs Nifty]]-AVERAGE(Table2[1M Return vs Nifty]))/_xlfn.STDEV.P(Table2[1M Return vs Nifty])</f>
        <v>0.12459481671191087</v>
      </c>
      <c r="K307">
        <v>3.1259666795485801</v>
      </c>
      <c r="L307">
        <f>(Table2[[#This Row],[6M Return vs Nifty]]-AVERAGE(Table2[6M Return vs Nifty]))/_xlfn.STDEV.P(Table2[6M Return vs Nifty])</f>
        <v>-2.6319652182379863E-3</v>
      </c>
      <c r="M307">
        <v>-2.1972812203158698</v>
      </c>
      <c r="N307">
        <f>(Table2[[#This Row],[1W Return vs Nifty]]-AVERAGE(Table2[1W Return vs Nifty]))/_xlfn.STDEV.P(Table2[1W Return vs Nifty])</f>
        <v>0.2179264600868645</v>
      </c>
      <c r="O307">
        <v>522.28</v>
      </c>
      <c r="P307">
        <v>528.57017814290805</v>
      </c>
      <c r="Q307">
        <v>486.84810429928802</v>
      </c>
      <c r="R307">
        <v>27.702098649607301</v>
      </c>
      <c r="S307" s="1">
        <f>(Table2[[#This Row],[Close Price]]-Table2[[#This Row],[20D EMA]])/Table2[[#This Row],[20D EMA]]</f>
        <v>-5.0030634908478207E-2</v>
      </c>
      <c r="T307" s="1">
        <f>(Table2[[#This Row],[Close Price]]-Table2[[#This Row],[50D EMA]])/Table2[[#This Row],[50D EMA]]</f>
        <v>-6.1335617262430413E-2</v>
      </c>
      <c r="U307" s="1">
        <f>(Table2[[#This Row],[Close Price]]-Table2[[#This Row],[200D EMA]])/Table2[[#This Row],[200D EMA]]</f>
        <v>1.9106361139271576E-2</v>
      </c>
      <c r="V307">
        <v>0.18680161220336799</v>
      </c>
      <c r="W307">
        <v>492.35</v>
      </c>
      <c r="X307">
        <v>504.6</v>
      </c>
      <c r="Y307">
        <v>484</v>
      </c>
      <c r="Z307">
        <v>527.15</v>
      </c>
      <c r="AA307">
        <v>484</v>
      </c>
      <c r="AB307">
        <v>556</v>
      </c>
      <c r="AC307" s="1">
        <f>(Table2[[#This Row],[Close Price]]/Table2[[#This Row],[Day Low]])-1</f>
        <v>7.7180867269217579E-3</v>
      </c>
      <c r="AD307" s="1">
        <f>(Table2[[#This Row],[Day High]]/Table2[[#This Row],[Close Price]])-1</f>
        <v>1.703113977627746E-2</v>
      </c>
      <c r="AE307" s="1">
        <f>(Table2[[#This Row],[Close Price]]/Table2[[#This Row],[Current Week Low]])-1</f>
        <v>2.5103305785123986E-2</v>
      </c>
      <c r="AF307" s="1">
        <f>(Table2[[#This Row],[Current Week High]]/Table2[[#This Row],[Close Price]])-1</f>
        <v>6.2481104504686025E-2</v>
      </c>
      <c r="AG307" s="1">
        <f>(Table2[[#This Row],[Close Price]]/Table2[[#This Row],[Current Month Low]])-1</f>
        <v>2.5103305785123986E-2</v>
      </c>
      <c r="AH307" s="1">
        <f>(Table2[[#This Row],[Current Month High]]/Table2[[#This Row],[Close Price]])-1</f>
        <v>0.12062884208404712</v>
      </c>
      <c r="AI307">
        <v>32.792502267459398</v>
      </c>
      <c r="AJ307">
        <v>31.187202538339498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-0.02</v>
      </c>
      <c r="AM307" t="s">
        <v>3161</v>
      </c>
      <c r="AN307">
        <v>-4.71</v>
      </c>
      <c r="AO307" t="s">
        <v>3161</v>
      </c>
      <c r="AP307">
        <v>6.4422223884530005E-2</v>
      </c>
      <c r="AQ307">
        <f>(Table2[[#This Row],[Sharpe Ratio]]-AVERAGE(Table2[Sharpe Ratio]))/_xlfn.STDEV.P(Table2[Sharpe Ratio])</f>
        <v>7.9368779165947298E-2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342</v>
      </c>
      <c r="AT307">
        <f>_xlfn.RANK.AVG(Table2[[#This Row],[6M Return vs Nifty Z-Score]],Table2[6M Return vs Nifty Z-Score])</f>
        <v>313</v>
      </c>
      <c r="AU307">
        <f>_xlfn.RANK.AVG(Table2[[#This Row],[Sharpe Ratio Z-Score]],Table2[Sharpe Ratio Z-Score])</f>
        <v>328</v>
      </c>
      <c r="AV307">
        <f>(Table2[[#This Row],[Rank 1Y]]+Table2[[#This Row],[Rank 6M]]+Table2[[#This Row],[Rank Sharpe]])/3</f>
        <v>327.66666666666669</v>
      </c>
    </row>
    <row r="308" spans="1:48" x14ac:dyDescent="0.3">
      <c r="A308" t="s">
        <v>1231</v>
      </c>
      <c r="B308" t="s">
        <v>1232</v>
      </c>
      <c r="C308" t="s">
        <v>3111</v>
      </c>
      <c r="D308" t="s">
        <v>275</v>
      </c>
      <c r="E308">
        <v>9285.1374710107102</v>
      </c>
      <c r="F308">
        <v>695</v>
      </c>
      <c r="G308">
        <v>-11.5820628086349</v>
      </c>
      <c r="H308">
        <f>(Table2[[#This Row],[1Y Return vs Nifty]]-AVERAGE(Table2[1Y Return vs Nifty]))/_xlfn.STDEV.P(Table2[1Y Return vs Nifty])</f>
        <v>-0.52132984293779505</v>
      </c>
      <c r="I308">
        <v>10.2426708278047</v>
      </c>
      <c r="J308">
        <f>(Table2[[#This Row],[1M Return vs Nifty]]-AVERAGE(Table2[1M Return vs Nifty]))/_xlfn.STDEV.P(Table2[1M Return vs Nifty])</f>
        <v>1.3442524563060161</v>
      </c>
      <c r="K308">
        <v>18.300062467585299</v>
      </c>
      <c r="L308">
        <f>(Table2[[#This Row],[6M Return vs Nifty]]-AVERAGE(Table2[6M Return vs Nifty]))/_xlfn.STDEV.P(Table2[6M Return vs Nifty])</f>
        <v>0.52808013225097405</v>
      </c>
      <c r="M308">
        <v>1.5887282209248199</v>
      </c>
      <c r="N308">
        <f>(Table2[[#This Row],[1W Return vs Nifty]]-AVERAGE(Table2[1W Return vs Nifty]))/_xlfn.STDEV.P(Table2[1W Return vs Nifty])</f>
        <v>1.0074106008001074</v>
      </c>
      <c r="O308">
        <v>681.63</v>
      </c>
      <c r="P308">
        <v>679.853385453236</v>
      </c>
      <c r="Q308">
        <v>649.30315447829105</v>
      </c>
      <c r="R308">
        <v>55.663517362512003</v>
      </c>
      <c r="S308" s="1">
        <f>(Table2[[#This Row],[Close Price]]-Table2[[#This Row],[20D EMA]])/Table2[[#This Row],[20D EMA]]</f>
        <v>1.9614747003506308E-2</v>
      </c>
      <c r="T308" s="1">
        <f>(Table2[[#This Row],[Close Price]]-Table2[[#This Row],[50D EMA]])/Table2[[#This Row],[50D EMA]]</f>
        <v>2.2279236774950008E-2</v>
      </c>
      <c r="U308" s="1">
        <f>(Table2[[#This Row],[Close Price]]-Table2[[#This Row],[200D EMA]])/Table2[[#This Row],[200D EMA]]</f>
        <v>7.0378289719577811E-2</v>
      </c>
      <c r="V308">
        <v>1.85181389863843</v>
      </c>
      <c r="W308">
        <v>691.05</v>
      </c>
      <c r="X308">
        <v>709.7</v>
      </c>
      <c r="Y308">
        <v>676</v>
      </c>
      <c r="Z308">
        <v>724</v>
      </c>
      <c r="AA308">
        <v>659.65</v>
      </c>
      <c r="AB308">
        <v>751.7</v>
      </c>
      <c r="AC308" s="1">
        <f>(Table2[[#This Row],[Close Price]]/Table2[[#This Row],[Day Low]])-1</f>
        <v>5.7159395123362877E-3</v>
      </c>
      <c r="AD308" s="1">
        <f>(Table2[[#This Row],[Day High]]/Table2[[#This Row],[Close Price]])-1</f>
        <v>2.1151079136690676E-2</v>
      </c>
      <c r="AE308" s="1">
        <f>(Table2[[#This Row],[Close Price]]/Table2[[#This Row],[Current Week Low]])-1</f>
        <v>2.8106508875739733E-2</v>
      </c>
      <c r="AF308" s="1">
        <f>(Table2[[#This Row],[Current Week High]]/Table2[[#This Row],[Close Price]])-1</f>
        <v>4.1726618705036023E-2</v>
      </c>
      <c r="AG308" s="1">
        <f>(Table2[[#This Row],[Close Price]]/Table2[[#This Row],[Current Month Low]])-1</f>
        <v>5.3589024482680214E-2</v>
      </c>
      <c r="AH308" s="1">
        <f>(Table2[[#This Row],[Current Month High]]/Table2[[#This Row],[Close Price]])-1</f>
        <v>8.1582733812949781E-2</v>
      </c>
      <c r="AI308">
        <v>23.021582733812899</v>
      </c>
      <c r="AJ308">
        <v>25.9970993473531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0.09</v>
      </c>
      <c r="AM308" t="s">
        <v>3160</v>
      </c>
      <c r="AN308">
        <v>9.66</v>
      </c>
      <c r="AO308" t="s">
        <v>3160</v>
      </c>
      <c r="AP308">
        <v>6.5599384525463003E-2</v>
      </c>
      <c r="AQ308">
        <f>(Table2[[#This Row],[Sharpe Ratio]]-AVERAGE(Table2[Sharpe Ratio]))/_xlfn.STDEV.P(Table2[Sharpe Ratio])</f>
        <v>9.3301539280554333E-2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2.4517148856998565</v>
      </c>
      <c r="AS308">
        <f>_xlfn.RANK.AVG(Table2[[#This Row],[1Y Return vs Nifty Z-Score]],Table2[1Y Return vs Nifty Z-Score])</f>
        <v>497</v>
      </c>
      <c r="AT308">
        <f>_xlfn.RANK.AVG(Table2[[#This Row],[6M Return vs Nifty Z-Score]],Table2[6M Return vs Nifty Z-Score])</f>
        <v>164</v>
      </c>
      <c r="AU308">
        <f>_xlfn.RANK.AVG(Table2[[#This Row],[Sharpe Ratio Z-Score]],Table2[Sharpe Ratio Z-Score])</f>
        <v>323</v>
      </c>
      <c r="AV308">
        <f>(Table2[[#This Row],[Rank 1Y]]+Table2[[#This Row],[Rank 6M]]+Table2[[#This Row],[Rank Sharpe]])/3</f>
        <v>328</v>
      </c>
    </row>
    <row r="309" spans="1:48" x14ac:dyDescent="0.3">
      <c r="A309" t="s">
        <v>459</v>
      </c>
      <c r="B309" t="s">
        <v>460</v>
      </c>
      <c r="C309" t="s">
        <v>3107</v>
      </c>
      <c r="D309" t="s">
        <v>461</v>
      </c>
      <c r="E309">
        <v>47102.598568649897</v>
      </c>
      <c r="F309">
        <v>313.85000000000002</v>
      </c>
      <c r="G309">
        <v>37.5993937549352</v>
      </c>
      <c r="H309">
        <f>(Table2[[#This Row],[1Y Return vs Nifty]]-AVERAGE(Table2[1Y Return vs Nifty]))/_xlfn.STDEV.P(Table2[1Y Return vs Nifty])</f>
        <v>0.46814670419318727</v>
      </c>
      <c r="I309">
        <v>-4.8176394154428896</v>
      </c>
      <c r="J309">
        <f>(Table2[[#This Row],[1M Return vs Nifty]]-AVERAGE(Table2[1M Return vs Nifty]))/_xlfn.STDEV.P(Table2[1M Return vs Nifty])</f>
        <v>-0.25402521320904914</v>
      </c>
      <c r="K309">
        <v>-3.7532758227407799</v>
      </c>
      <c r="L309">
        <f>(Table2[[#This Row],[6M Return vs Nifty]]-AVERAGE(Table2[6M Return vs Nifty]))/_xlfn.STDEV.P(Table2[6M Return vs Nifty])</f>
        <v>-0.24323260913058961</v>
      </c>
      <c r="M309">
        <v>-5.20705077346694</v>
      </c>
      <c r="N309">
        <f>(Table2[[#This Row],[1W Return vs Nifty]]-AVERAGE(Table2[1W Return vs Nifty]))/_xlfn.STDEV.P(Table2[1W Return vs Nifty])</f>
        <v>-0.40969092077092722</v>
      </c>
      <c r="O309">
        <v>333.03</v>
      </c>
      <c r="P309">
        <v>339.63979086001399</v>
      </c>
      <c r="Q309">
        <v>317.16427480004199</v>
      </c>
      <c r="R309">
        <v>23.749533462708001</v>
      </c>
      <c r="S309" s="1">
        <f>(Table2[[#This Row],[Close Price]]-Table2[[#This Row],[20D EMA]])/Table2[[#This Row],[20D EMA]]</f>
        <v>-5.7592409092273825E-2</v>
      </c>
      <c r="T309" s="1">
        <f>(Table2[[#This Row],[Close Price]]-Table2[[#This Row],[50D EMA]])/Table2[[#This Row],[50D EMA]]</f>
        <v>-7.5932772172279103E-2</v>
      </c>
      <c r="U309" s="1">
        <f>(Table2[[#This Row],[Close Price]]-Table2[[#This Row],[200D EMA]])/Table2[[#This Row],[200D EMA]]</f>
        <v>-1.0449710334278583E-2</v>
      </c>
      <c r="V309">
        <v>0.73912346562219999</v>
      </c>
      <c r="W309">
        <v>312.95</v>
      </c>
      <c r="X309">
        <v>318.45</v>
      </c>
      <c r="Y309">
        <v>312.75</v>
      </c>
      <c r="Z309">
        <v>330.45</v>
      </c>
      <c r="AA309">
        <v>312.75</v>
      </c>
      <c r="AB309">
        <v>349.9</v>
      </c>
      <c r="AC309" s="1">
        <f>(Table2[[#This Row],[Close Price]]/Table2[[#This Row],[Day Low]])-1</f>
        <v>2.8758587633808119E-3</v>
      </c>
      <c r="AD309" s="1">
        <f>(Table2[[#This Row],[Day High]]/Table2[[#This Row],[Close Price]])-1</f>
        <v>1.4656683128883019E-2</v>
      </c>
      <c r="AE309" s="1">
        <f>(Table2[[#This Row],[Close Price]]/Table2[[#This Row],[Current Week Low]])-1</f>
        <v>3.5171862509992824E-3</v>
      </c>
      <c r="AF309" s="1">
        <f>(Table2[[#This Row],[Current Week High]]/Table2[[#This Row],[Close Price]])-1</f>
        <v>5.2891508682491484E-2</v>
      </c>
      <c r="AG309" s="1">
        <f>(Table2[[#This Row],[Close Price]]/Table2[[#This Row],[Current Month Low]])-1</f>
        <v>3.5171862509992824E-3</v>
      </c>
      <c r="AH309" s="1">
        <f>(Table2[[#This Row],[Current Month High]]/Table2[[#This Row],[Close Price]])-1</f>
        <v>0.11486378843396516</v>
      </c>
      <c r="AI309">
        <v>22.415166480802899</v>
      </c>
      <c r="AJ309">
        <v>61.445473251028801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</v>
      </c>
      <c r="AM309" t="s">
        <v>3162</v>
      </c>
      <c r="AN309">
        <v>-6.13</v>
      </c>
      <c r="AO309" t="s">
        <v>3161</v>
      </c>
      <c r="AP309">
        <v>3.0799472390325999E-2</v>
      </c>
      <c r="AQ309">
        <f>(Table2[[#This Row],[Sharpe Ratio]]-AVERAGE(Table2[Sharpe Ratio]))/_xlfn.STDEV.P(Table2[Sharpe Ratio])</f>
        <v>-0.31858687333573499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177</v>
      </c>
      <c r="AT309">
        <f>_xlfn.RANK.AVG(Table2[[#This Row],[6M Return vs Nifty Z-Score]],Table2[6M Return vs Nifty Z-Score])</f>
        <v>382</v>
      </c>
      <c r="AU309">
        <f>_xlfn.RANK.AVG(Table2[[#This Row],[Sharpe Ratio Z-Score]],Table2[Sharpe Ratio Z-Score])</f>
        <v>426</v>
      </c>
      <c r="AV309">
        <f>(Table2[[#This Row],[Rank 1Y]]+Table2[[#This Row],[Rank 6M]]+Table2[[#This Row],[Rank Sharpe]])/3</f>
        <v>328.33333333333331</v>
      </c>
    </row>
    <row r="310" spans="1:48" x14ac:dyDescent="0.3">
      <c r="A310" t="s">
        <v>1839</v>
      </c>
      <c r="B310" t="s">
        <v>1840</v>
      </c>
      <c r="C310" t="s">
        <v>3115</v>
      </c>
      <c r="D310" t="s">
        <v>211</v>
      </c>
      <c r="E310">
        <v>3998.1460396055299</v>
      </c>
      <c r="F310">
        <v>612.54999999999995</v>
      </c>
      <c r="G310">
        <v>28.956875394608701</v>
      </c>
      <c r="H310">
        <f>(Table2[[#This Row],[1Y Return vs Nifty]]-AVERAGE(Table2[1Y Return vs Nifty]))/_xlfn.STDEV.P(Table2[1Y Return vs Nifty])</f>
        <v>0.29426878712420929</v>
      </c>
      <c r="I310">
        <v>-3.3248677623889402</v>
      </c>
      <c r="J310">
        <f>(Table2[[#This Row],[1M Return vs Nifty]]-AVERAGE(Table2[1M Return vs Nifty]))/_xlfn.STDEV.P(Table2[1M Return vs Nifty])</f>
        <v>-9.5604599010152488E-2</v>
      </c>
      <c r="K310">
        <v>-5.1281909275502002</v>
      </c>
      <c r="L310">
        <f>(Table2[[#This Row],[6M Return vs Nifty]]-AVERAGE(Table2[6M Return vs Nifty]))/_xlfn.STDEV.P(Table2[6M Return vs Nifty])</f>
        <v>-0.29132009251729613</v>
      </c>
      <c r="M310">
        <v>-7.6583366462896603</v>
      </c>
      <c r="N310">
        <f>(Table2[[#This Row],[1W Return vs Nifty]]-AVERAGE(Table2[1W Return vs Nifty]))/_xlfn.STDEV.P(Table2[1W Return vs Nifty])</f>
        <v>-0.92084953011495663</v>
      </c>
      <c r="O310">
        <v>650</v>
      </c>
      <c r="P310">
        <v>677.240693014155</v>
      </c>
      <c r="Q310">
        <v>641.799801972968</v>
      </c>
      <c r="R310">
        <v>31.6276866843573</v>
      </c>
      <c r="S310" s="1">
        <f>(Table2[[#This Row],[Close Price]]-Table2[[#This Row],[20D EMA]])/Table2[[#This Row],[20D EMA]]</f>
        <v>-5.7615384615384686E-2</v>
      </c>
      <c r="T310" s="1">
        <f>(Table2[[#This Row],[Close Price]]-Table2[[#This Row],[50D EMA]])/Table2[[#This Row],[50D EMA]]</f>
        <v>-9.5520977521654837E-2</v>
      </c>
      <c r="U310" s="1">
        <f>(Table2[[#This Row],[Close Price]]-Table2[[#This Row],[200D EMA]])/Table2[[#This Row],[200D EMA]]</f>
        <v>-4.5574650978468231E-2</v>
      </c>
      <c r="V310">
        <v>0.43000031559877799</v>
      </c>
      <c r="W310">
        <v>610.29999999999995</v>
      </c>
      <c r="X310">
        <v>625.79999999999995</v>
      </c>
      <c r="Y310">
        <v>610.29999999999995</v>
      </c>
      <c r="Z310">
        <v>658.75</v>
      </c>
      <c r="AA310">
        <v>610.29999999999995</v>
      </c>
      <c r="AB310">
        <v>725</v>
      </c>
      <c r="AC310" s="1">
        <f>(Table2[[#This Row],[Close Price]]/Table2[[#This Row],[Day Low]])-1</f>
        <v>3.6867114533836176E-3</v>
      </c>
      <c r="AD310" s="1">
        <f>(Table2[[#This Row],[Day High]]/Table2[[#This Row],[Close Price]])-1</f>
        <v>2.1630887274508126E-2</v>
      </c>
      <c r="AE310" s="1">
        <f>(Table2[[#This Row],[Close Price]]/Table2[[#This Row],[Current Week Low]])-1</f>
        <v>3.6867114533836176E-3</v>
      </c>
      <c r="AF310" s="1">
        <f>(Table2[[#This Row],[Current Week High]]/Table2[[#This Row],[Close Price]])-1</f>
        <v>7.5422414496775891E-2</v>
      </c>
      <c r="AG310" s="1">
        <f>(Table2[[#This Row],[Close Price]]/Table2[[#This Row],[Current Month Low]])-1</f>
        <v>3.6867114533836176E-3</v>
      </c>
      <c r="AH310" s="1">
        <f>(Table2[[#This Row],[Current Month High]]/Table2[[#This Row],[Close Price]])-1</f>
        <v>0.18357685086931697</v>
      </c>
      <c r="AI310">
        <v>35.074687780589301</v>
      </c>
      <c r="AJ310">
        <v>52.812772857677402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-0.14000000000000001</v>
      </c>
      <c r="AM310" t="s">
        <v>3161</v>
      </c>
      <c r="AN310">
        <v>-3.18</v>
      </c>
      <c r="AO310" t="s">
        <v>3161</v>
      </c>
      <c r="AP310">
        <v>5.2762361294031002E-2</v>
      </c>
      <c r="AQ310">
        <f>(Table2[[#This Row],[Sharpe Ratio]]-AVERAGE(Table2[Sharpe Ratio]))/_xlfn.STDEV.P(Table2[Sharpe Ratio])</f>
        <v>-5.8636232889114966E-2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214</v>
      </c>
      <c r="AT310">
        <f>_xlfn.RANK.AVG(Table2[[#This Row],[6M Return vs Nifty Z-Score]],Table2[6M Return vs Nifty Z-Score])</f>
        <v>402</v>
      </c>
      <c r="AU310">
        <f>_xlfn.RANK.AVG(Table2[[#This Row],[Sharpe Ratio Z-Score]],Table2[Sharpe Ratio Z-Score])</f>
        <v>369</v>
      </c>
      <c r="AV310">
        <f>(Table2[[#This Row],[Rank 1Y]]+Table2[[#This Row],[Rank 6M]]+Table2[[#This Row],[Rank Sharpe]])/3</f>
        <v>328.33333333333331</v>
      </c>
    </row>
    <row r="311" spans="1:48" x14ac:dyDescent="0.3">
      <c r="A311" t="s">
        <v>1882</v>
      </c>
      <c r="B311" t="s">
        <v>1883</v>
      </c>
      <c r="C311" t="s">
        <v>3121</v>
      </c>
      <c r="D311" t="s">
        <v>1453</v>
      </c>
      <c r="E311">
        <v>3831.4291780828898</v>
      </c>
      <c r="F311">
        <v>70.61</v>
      </c>
      <c r="G311">
        <v>16.2091571664191</v>
      </c>
      <c r="H311">
        <f>(Table2[[#This Row],[1Y Return vs Nifty]]-AVERAGE(Table2[1Y Return vs Nifty]))/_xlfn.STDEV.P(Table2[1Y Return vs Nifty])</f>
        <v>3.7798786079732166E-2</v>
      </c>
      <c r="I311">
        <v>-6.4786521594823299</v>
      </c>
      <c r="J311">
        <f>(Table2[[#This Row],[1M Return vs Nifty]]-AVERAGE(Table2[1M Return vs Nifty]))/_xlfn.STDEV.P(Table2[1M Return vs Nifty])</f>
        <v>-0.43030043826747466</v>
      </c>
      <c r="K311">
        <v>-19.703093149511201</v>
      </c>
      <c r="L311">
        <f>(Table2[[#This Row],[6M Return vs Nifty]]-AVERAGE(Table2[6M Return vs Nifty]))/_xlfn.STDEV.P(Table2[6M Return vs Nifty])</f>
        <v>-0.80107547014737202</v>
      </c>
      <c r="M311">
        <v>-4.8962333180746302</v>
      </c>
      <c r="N311">
        <f>(Table2[[#This Row],[1W Return vs Nifty]]-AVERAGE(Table2[1W Return vs Nifty]))/_xlfn.STDEV.P(Table2[1W Return vs Nifty])</f>
        <v>-0.34487717545478758</v>
      </c>
      <c r="O311">
        <v>75.83</v>
      </c>
      <c r="P311">
        <v>79.281862381167898</v>
      </c>
      <c r="Q311">
        <v>77.405452193069294</v>
      </c>
      <c r="R311">
        <v>25.250669394971698</v>
      </c>
      <c r="S311" s="1">
        <f>(Table2[[#This Row],[Close Price]]-Table2[[#This Row],[20D EMA]])/Table2[[#This Row],[20D EMA]]</f>
        <v>-6.8838190689700637E-2</v>
      </c>
      <c r="T311" s="1">
        <f>(Table2[[#This Row],[Close Price]]-Table2[[#This Row],[50D EMA]])/Table2[[#This Row],[50D EMA]]</f>
        <v>-0.10938015481366589</v>
      </c>
      <c r="U311" s="1">
        <f>(Table2[[#This Row],[Close Price]]-Table2[[#This Row],[200D EMA]])/Table2[[#This Row],[200D EMA]]</f>
        <v>-8.7790355853999441E-2</v>
      </c>
      <c r="V311">
        <v>0.36949216710501198</v>
      </c>
      <c r="W311">
        <v>70</v>
      </c>
      <c r="X311">
        <v>72.819999999999993</v>
      </c>
      <c r="Y311">
        <v>70</v>
      </c>
      <c r="Z311">
        <v>75.180000000000007</v>
      </c>
      <c r="AA311">
        <v>70</v>
      </c>
      <c r="AB311">
        <v>79.400000000000006</v>
      </c>
      <c r="AC311" s="1">
        <f>(Table2[[#This Row],[Close Price]]/Table2[[#This Row],[Day Low]])-1</f>
        <v>8.7142857142856744E-3</v>
      </c>
      <c r="AD311" s="1">
        <f>(Table2[[#This Row],[Day High]]/Table2[[#This Row],[Close Price]])-1</f>
        <v>3.1298682906103936E-2</v>
      </c>
      <c r="AE311" s="1">
        <f>(Table2[[#This Row],[Close Price]]/Table2[[#This Row],[Current Week Low]])-1</f>
        <v>8.7142857142856744E-3</v>
      </c>
      <c r="AF311" s="1">
        <f>(Table2[[#This Row],[Current Week High]]/Table2[[#This Row],[Close Price]])-1</f>
        <v>6.4721710805834887E-2</v>
      </c>
      <c r="AG311" s="1">
        <f>(Table2[[#This Row],[Close Price]]/Table2[[#This Row],[Current Month Low]])-1</f>
        <v>8.7142857142856744E-3</v>
      </c>
      <c r="AH311" s="1">
        <f>(Table2[[#This Row],[Current Month High]]/Table2[[#This Row],[Close Price]])-1</f>
        <v>0.12448661662654015</v>
      </c>
      <c r="AI311">
        <v>46.2257470613227</v>
      </c>
      <c r="AJ311">
        <v>42.935222672064697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-0.24</v>
      </c>
      <c r="AM311" t="s">
        <v>3161</v>
      </c>
      <c r="AN311">
        <v>-5.9</v>
      </c>
      <c r="AO311" t="s">
        <v>3161</v>
      </c>
      <c r="AP311">
        <v>0.15568744554983599</v>
      </c>
      <c r="AQ311">
        <f>(Table2[[#This Row],[Sharpe Ratio]]-AVERAGE(Table2[Sharpe Ratio]))/_xlfn.STDEV.P(Table2[Sharpe Ratio])</f>
        <v>1.1595751639642999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297</v>
      </c>
      <c r="AT311">
        <f>_xlfn.RANK.AVG(Table2[[#This Row],[6M Return vs Nifty Z-Score]],Table2[6M Return vs Nifty Z-Score])</f>
        <v>600</v>
      </c>
      <c r="AU311">
        <f>_xlfn.RANK.AVG(Table2[[#This Row],[Sharpe Ratio Z-Score]],Table2[Sharpe Ratio Z-Score])</f>
        <v>90</v>
      </c>
      <c r="AV311">
        <f>(Table2[[#This Row],[Rank 1Y]]+Table2[[#This Row],[Rank 6M]]+Table2[[#This Row],[Rank Sharpe]])/3</f>
        <v>329</v>
      </c>
    </row>
    <row r="312" spans="1:48" x14ac:dyDescent="0.3">
      <c r="A312" t="s">
        <v>188</v>
      </c>
      <c r="B312" t="s">
        <v>189</v>
      </c>
      <c r="C312" t="s">
        <v>3114</v>
      </c>
      <c r="D312" t="s">
        <v>80</v>
      </c>
      <c r="E312">
        <v>129368.340964207</v>
      </c>
      <c r="F312">
        <v>404.65</v>
      </c>
      <c r="G312">
        <v>35.084087429529603</v>
      </c>
      <c r="H312">
        <f>(Table2[[#This Row],[1Y Return vs Nifty]]-AVERAGE(Table2[1Y Return vs Nifty]))/_xlfn.STDEV.P(Table2[1Y Return vs Nifty])</f>
        <v>0.41754152102578612</v>
      </c>
      <c r="I312">
        <v>-6.4706234118579102</v>
      </c>
      <c r="J312">
        <f>(Table2[[#This Row],[1M Return vs Nifty]]-AVERAGE(Table2[1M Return vs Nifty]))/_xlfn.STDEV.P(Table2[1M Return vs Nifty])</f>
        <v>-0.42944838622903575</v>
      </c>
      <c r="K312">
        <v>-12.0969831042637</v>
      </c>
      <c r="L312">
        <f>(Table2[[#This Row],[6M Return vs Nifty]]-AVERAGE(Table2[6M Return vs Nifty]))/_xlfn.STDEV.P(Table2[6M Return vs Nifty])</f>
        <v>-0.53505272506377699</v>
      </c>
      <c r="M312">
        <v>-6.0153238673499203</v>
      </c>
      <c r="N312">
        <f>(Table2[[#This Row],[1W Return vs Nifty]]-AVERAGE(Table2[1W Return vs Nifty]))/_xlfn.STDEV.P(Table2[1W Return vs Nifty])</f>
        <v>-0.57823746004651999</v>
      </c>
      <c r="O312">
        <v>431.38</v>
      </c>
      <c r="P312">
        <v>438.53749186267402</v>
      </c>
      <c r="Q312">
        <v>411.345267629315</v>
      </c>
      <c r="R312">
        <v>30.758439593043299</v>
      </c>
      <c r="S312" s="1">
        <f>(Table2[[#This Row],[Close Price]]-Table2[[#This Row],[20D EMA]])/Table2[[#This Row],[20D EMA]]</f>
        <v>-6.1963929713941344E-2</v>
      </c>
      <c r="T312" s="1">
        <f>(Table2[[#This Row],[Close Price]]-Table2[[#This Row],[50D EMA]])/Table2[[#This Row],[50D EMA]]</f>
        <v>-7.7273876216918183E-2</v>
      </c>
      <c r="U312" s="1">
        <f>(Table2[[#This Row],[Close Price]]-Table2[[#This Row],[200D EMA]])/Table2[[#This Row],[200D EMA]]</f>
        <v>-1.627651551189957E-2</v>
      </c>
      <c r="V312">
        <v>0.90393567286861998</v>
      </c>
      <c r="W312">
        <v>400.5</v>
      </c>
      <c r="X312">
        <v>411.85</v>
      </c>
      <c r="Y312">
        <v>396.95</v>
      </c>
      <c r="Z312">
        <v>437.75</v>
      </c>
      <c r="AA312">
        <v>396.95</v>
      </c>
      <c r="AB312">
        <v>454.75</v>
      </c>
      <c r="AC312" s="1">
        <f>(Table2[[#This Row],[Close Price]]/Table2[[#This Row],[Day Low]])-1</f>
        <v>1.0362047440699129E-2</v>
      </c>
      <c r="AD312" s="1">
        <f>(Table2[[#This Row],[Day High]]/Table2[[#This Row],[Close Price]])-1</f>
        <v>1.7793154578030546E-2</v>
      </c>
      <c r="AE312" s="1">
        <f>(Table2[[#This Row],[Close Price]]/Table2[[#This Row],[Current Week Low]])-1</f>
        <v>1.939790905655614E-2</v>
      </c>
      <c r="AF312" s="1">
        <f>(Table2[[#This Row],[Current Week High]]/Table2[[#This Row],[Close Price]])-1</f>
        <v>8.1799085629556512E-2</v>
      </c>
      <c r="AG312" s="1">
        <f>(Table2[[#This Row],[Close Price]]/Table2[[#This Row],[Current Month Low]])-1</f>
        <v>1.939790905655614E-2</v>
      </c>
      <c r="AH312" s="1">
        <f>(Table2[[#This Row],[Current Month High]]/Table2[[#This Row],[Close Price]])-1</f>
        <v>0.12381070060546162</v>
      </c>
      <c r="AI312">
        <v>22.2908686519214</v>
      </c>
      <c r="AJ312">
        <v>57.420735265512498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0.1</v>
      </c>
      <c r="AM312" t="s">
        <v>3160</v>
      </c>
      <c r="AN312">
        <v>-4.88</v>
      </c>
      <c r="AO312" t="s">
        <v>3161</v>
      </c>
      <c r="AP312">
        <v>6.8259481254567003E-2</v>
      </c>
      <c r="AQ312">
        <f>(Table2[[#This Row],[Sharpe Ratio]]-AVERAGE(Table2[Sharpe Ratio]))/_xlfn.STDEV.P(Table2[Sharpe Ratio])</f>
        <v>0.12478618829063484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185</v>
      </c>
      <c r="AT312">
        <f>_xlfn.RANK.AVG(Table2[[#This Row],[6M Return vs Nifty Z-Score]],Table2[6M Return vs Nifty Z-Score])</f>
        <v>499</v>
      </c>
      <c r="AU312">
        <f>_xlfn.RANK.AVG(Table2[[#This Row],[Sharpe Ratio Z-Score]],Table2[Sharpe Ratio Z-Score])</f>
        <v>306</v>
      </c>
      <c r="AV312">
        <f>(Table2[[#This Row],[Rank 1Y]]+Table2[[#This Row],[Rank 6M]]+Table2[[#This Row],[Rank Sharpe]])/3</f>
        <v>330</v>
      </c>
    </row>
    <row r="313" spans="1:48" x14ac:dyDescent="0.3">
      <c r="A313" t="s">
        <v>1249</v>
      </c>
      <c r="B313" t="s">
        <v>1250</v>
      </c>
      <c r="C313" t="s">
        <v>3115</v>
      </c>
      <c r="D313" t="s">
        <v>62</v>
      </c>
      <c r="E313">
        <v>9135.6216485735204</v>
      </c>
      <c r="F313">
        <v>6929.7</v>
      </c>
      <c r="G313">
        <v>40.7721443514464</v>
      </c>
      <c r="H313">
        <f>(Table2[[#This Row],[1Y Return vs Nifty]]-AVERAGE(Table2[1Y Return vs Nifty]))/_xlfn.STDEV.P(Table2[1Y Return vs Nifty])</f>
        <v>0.53197893943993813</v>
      </c>
      <c r="I313">
        <v>5.1325425467468104</v>
      </c>
      <c r="J313">
        <f>(Table2[[#This Row],[1M Return vs Nifty]]-AVERAGE(Table2[1M Return vs Nifty]))/_xlfn.STDEV.P(Table2[1M Return vs Nifty])</f>
        <v>0.80193933074247403</v>
      </c>
      <c r="K313">
        <v>-30.238151870140999</v>
      </c>
      <c r="L313">
        <f>(Table2[[#This Row],[6M Return vs Nifty]]-AVERAGE(Table2[6M Return vs Nifty]))/_xlfn.STDEV.P(Table2[6M Return vs Nifty])</f>
        <v>-1.1695378278843498</v>
      </c>
      <c r="M313">
        <v>-5.7633819815995402</v>
      </c>
      <c r="N313">
        <f>(Table2[[#This Row],[1W Return vs Nifty]]-AVERAGE(Table2[1W Return vs Nifty]))/_xlfn.STDEV.P(Table2[1W Return vs Nifty])</f>
        <v>-0.52570084431210939</v>
      </c>
      <c r="O313">
        <v>7101.2</v>
      </c>
      <c r="P313">
        <v>7277.98063285641</v>
      </c>
      <c r="Q313">
        <v>7090.0169376356098</v>
      </c>
      <c r="R313">
        <v>43.885287967229203</v>
      </c>
      <c r="S313" s="1">
        <f>(Table2[[#This Row],[Close Price]]-Table2[[#This Row],[20D EMA]])/Table2[[#This Row],[20D EMA]]</f>
        <v>-2.4150847744043261E-2</v>
      </c>
      <c r="T313" s="1">
        <f>(Table2[[#This Row],[Close Price]]-Table2[[#This Row],[50D EMA]])/Table2[[#This Row],[50D EMA]]</f>
        <v>-4.7854020287454307E-2</v>
      </c>
      <c r="U313" s="1">
        <f>(Table2[[#This Row],[Close Price]]-Table2[[#This Row],[200D EMA]])/Table2[[#This Row],[200D EMA]]</f>
        <v>-2.2611643814926162E-2</v>
      </c>
      <c r="V313">
        <v>1.4612427331639399</v>
      </c>
      <c r="W313">
        <v>6740.1</v>
      </c>
      <c r="X313">
        <v>7000</v>
      </c>
      <c r="Y313">
        <v>6680</v>
      </c>
      <c r="Z313">
        <v>7400</v>
      </c>
      <c r="AA313">
        <v>6680</v>
      </c>
      <c r="AB313">
        <v>7998.95</v>
      </c>
      <c r="AC313" s="1">
        <f>(Table2[[#This Row],[Close Price]]/Table2[[#This Row],[Day Low]])-1</f>
        <v>2.8130146436996295E-2</v>
      </c>
      <c r="AD313" s="1">
        <f>(Table2[[#This Row],[Day High]]/Table2[[#This Row],[Close Price]])-1</f>
        <v>1.0144739310504081E-2</v>
      </c>
      <c r="AE313" s="1">
        <f>(Table2[[#This Row],[Close Price]]/Table2[[#This Row],[Current Week Low]])-1</f>
        <v>3.7380239520958147E-2</v>
      </c>
      <c r="AF313" s="1">
        <f>(Table2[[#This Row],[Current Week High]]/Table2[[#This Row],[Close Price]])-1</f>
        <v>6.7867295842532815E-2</v>
      </c>
      <c r="AG313" s="1">
        <f>(Table2[[#This Row],[Close Price]]/Table2[[#This Row],[Current Month Low]])-1</f>
        <v>3.7380239520958147E-2</v>
      </c>
      <c r="AH313" s="1">
        <f>(Table2[[#This Row],[Current Month High]]/Table2[[#This Row],[Close Price]])-1</f>
        <v>0.15429960892967953</v>
      </c>
      <c r="AI313">
        <v>48.315944413178002</v>
      </c>
      <c r="AJ313">
        <v>107.911791179117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-0.05</v>
      </c>
      <c r="AM313" t="s">
        <v>3161</v>
      </c>
      <c r="AN313">
        <v>8.5299999999999994</v>
      </c>
      <c r="AO313" t="s">
        <v>3160</v>
      </c>
      <c r="AP313">
        <v>0.12877271436746701</v>
      </c>
      <c r="AQ313">
        <f>(Table2[[#This Row],[Sharpe Ratio]]-AVERAGE(Table2[Sharpe Ratio]))/_xlfn.STDEV.P(Table2[Sharpe Ratio])</f>
        <v>0.84101499462677864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163</v>
      </c>
      <c r="AT313">
        <f>_xlfn.RANK.AVG(Table2[[#This Row],[6M Return vs Nifty Z-Score]],Table2[6M Return vs Nifty Z-Score])</f>
        <v>694</v>
      </c>
      <c r="AU313">
        <f>_xlfn.RANK.AVG(Table2[[#This Row],[Sharpe Ratio Z-Score]],Table2[Sharpe Ratio Z-Score])</f>
        <v>141</v>
      </c>
      <c r="AV313">
        <f>(Table2[[#This Row],[Rank 1Y]]+Table2[[#This Row],[Rank 6M]]+Table2[[#This Row],[Rank Sharpe]])/3</f>
        <v>332.66666666666669</v>
      </c>
    </row>
    <row r="314" spans="1:48" x14ac:dyDescent="0.3">
      <c r="A314" t="s">
        <v>589</v>
      </c>
      <c r="B314" t="s">
        <v>590</v>
      </c>
      <c r="C314" t="s">
        <v>582</v>
      </c>
      <c r="D314" t="s">
        <v>582</v>
      </c>
      <c r="E314">
        <v>31461.941546705999</v>
      </c>
      <c r="F314">
        <v>919.95</v>
      </c>
      <c r="G314">
        <v>-3.1943247701897701</v>
      </c>
      <c r="H314">
        <f>(Table2[[#This Row],[1Y Return vs Nifty]]-AVERAGE(Table2[1Y Return vs Nifty]))/_xlfn.STDEV.P(Table2[1Y Return vs Nifty])</f>
        <v>-0.35257782434330098</v>
      </c>
      <c r="I314">
        <v>4.9445106922034601</v>
      </c>
      <c r="J314">
        <f>(Table2[[#This Row],[1M Return vs Nifty]]-AVERAGE(Table2[1M Return vs Nifty]))/_xlfn.STDEV.P(Table2[1M Return vs Nifty])</f>
        <v>0.78198442215027641</v>
      </c>
      <c r="K314">
        <v>5.7535328497221903</v>
      </c>
      <c r="L314">
        <f>(Table2[[#This Row],[6M Return vs Nifty]]-AVERAGE(Table2[6M Return vs Nifty]))/_xlfn.STDEV.P(Table2[6M Return vs Nifty])</f>
        <v>8.9266832106568175E-2</v>
      </c>
      <c r="M314">
        <v>1.8873691628258999</v>
      </c>
      <c r="N314">
        <f>(Table2[[#This Row],[1W Return vs Nifty]]-AVERAGE(Table2[1W Return vs Nifty]))/_xlfn.STDEV.P(Table2[1W Return vs Nifty])</f>
        <v>1.0696852176645872</v>
      </c>
      <c r="O314">
        <v>917.93</v>
      </c>
      <c r="P314">
        <v>912.381163673581</v>
      </c>
      <c r="Q314">
        <v>856.99641457524206</v>
      </c>
      <c r="R314">
        <v>51.2288147485569</v>
      </c>
      <c r="S314" s="1">
        <f>(Table2[[#This Row],[Close Price]]-Table2[[#This Row],[20D EMA]])/Table2[[#This Row],[20D EMA]]</f>
        <v>2.200603531859832E-3</v>
      </c>
      <c r="T314" s="1">
        <f>(Table2[[#This Row],[Close Price]]-Table2[[#This Row],[50D EMA]])/Table2[[#This Row],[50D EMA]]</f>
        <v>8.2956955138619223E-3</v>
      </c>
      <c r="U314" s="1">
        <f>(Table2[[#This Row],[Close Price]]-Table2[[#This Row],[200D EMA]])/Table2[[#This Row],[200D EMA]]</f>
        <v>7.3458400005045568E-2</v>
      </c>
      <c r="V314">
        <v>0.64174205514690197</v>
      </c>
      <c r="W314">
        <v>879.05</v>
      </c>
      <c r="X314">
        <v>928</v>
      </c>
      <c r="Y314">
        <v>871.4</v>
      </c>
      <c r="Z314">
        <v>949</v>
      </c>
      <c r="AA314">
        <v>871.4</v>
      </c>
      <c r="AB314">
        <v>984.4</v>
      </c>
      <c r="AC314" s="1">
        <f>(Table2[[#This Row],[Close Price]]/Table2[[#This Row],[Day Low]])-1</f>
        <v>4.6527501279790773E-2</v>
      </c>
      <c r="AD314" s="1">
        <f>(Table2[[#This Row],[Day High]]/Table2[[#This Row],[Close Price]])-1</f>
        <v>8.7504755693244007E-3</v>
      </c>
      <c r="AE314" s="1">
        <f>(Table2[[#This Row],[Close Price]]/Table2[[#This Row],[Current Week Low]])-1</f>
        <v>5.5714941473490986E-2</v>
      </c>
      <c r="AF314" s="1">
        <f>(Table2[[#This Row],[Current Week High]]/Table2[[#This Row],[Close Price]])-1</f>
        <v>3.1577803141475069E-2</v>
      </c>
      <c r="AG314" s="1">
        <f>(Table2[[#This Row],[Close Price]]/Table2[[#This Row],[Current Month Low]])-1</f>
        <v>5.5714941473490986E-2</v>
      </c>
      <c r="AH314" s="1">
        <f>(Table2[[#This Row],[Current Month High]]/Table2[[#This Row],[Close Price]])-1</f>
        <v>7.0058155334528971E-2</v>
      </c>
      <c r="AI314">
        <v>14.4627425403554</v>
      </c>
      <c r="AJ314">
        <v>29.5704225352112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0.17</v>
      </c>
      <c r="AM314" t="s">
        <v>3160</v>
      </c>
      <c r="AN314">
        <v>3.3</v>
      </c>
      <c r="AO314" t="s">
        <v>3160</v>
      </c>
      <c r="AP314">
        <v>7.1567892251580001E-2</v>
      </c>
      <c r="AQ314">
        <f>(Table2[[#This Row],[Sharpe Ratio]]-AVERAGE(Table2[Sharpe Ratio]))/_xlfn.STDEV.P(Table2[Sharpe Ratio])</f>
        <v>0.16394422261411989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1.7523028701922507</v>
      </c>
      <c r="AS314">
        <f>_xlfn.RANK.AVG(Table2[[#This Row],[1Y Return vs Nifty Z-Score]],Table2[1Y Return vs Nifty Z-Score])</f>
        <v>431</v>
      </c>
      <c r="AT314">
        <f>_xlfn.RANK.AVG(Table2[[#This Row],[6M Return vs Nifty Z-Score]],Table2[6M Return vs Nifty Z-Score])</f>
        <v>272</v>
      </c>
      <c r="AU314">
        <f>_xlfn.RANK.AVG(Table2[[#This Row],[Sharpe Ratio Z-Score]],Table2[Sharpe Ratio Z-Score])</f>
        <v>296</v>
      </c>
      <c r="AV314">
        <f>(Table2[[#This Row],[Rank 1Y]]+Table2[[#This Row],[Rank 6M]]+Table2[[#This Row],[Rank Sharpe]])/3</f>
        <v>333</v>
      </c>
    </row>
    <row r="315" spans="1:48" x14ac:dyDescent="0.3">
      <c r="A315" t="s">
        <v>695</v>
      </c>
      <c r="B315" t="s">
        <v>696</v>
      </c>
      <c r="C315" t="s">
        <v>3119</v>
      </c>
      <c r="D315" t="s">
        <v>464</v>
      </c>
      <c r="E315">
        <v>24668.178479999999</v>
      </c>
      <c r="F315">
        <v>3519.4</v>
      </c>
      <c r="G315">
        <v>-17.5738883498144</v>
      </c>
      <c r="H315">
        <f>(Table2[[#This Row],[1Y Return vs Nifty]]-AVERAGE(Table2[1Y Return vs Nifty]))/_xlfn.STDEV.P(Table2[1Y Return vs Nifty])</f>
        <v>-0.64187875022430896</v>
      </c>
      <c r="I315">
        <v>3.68646969675545</v>
      </c>
      <c r="J315">
        <f>(Table2[[#This Row],[1M Return vs Nifty]]-AVERAGE(Table2[1M Return vs Nifty]))/_xlfn.STDEV.P(Table2[1M Return vs Nifty])</f>
        <v>0.64847463397970606</v>
      </c>
      <c r="K315">
        <v>5.6885305823167096</v>
      </c>
      <c r="L315">
        <f>(Table2[[#This Row],[6M Return vs Nifty]]-AVERAGE(Table2[6M Return vs Nifty]))/_xlfn.STDEV.P(Table2[6M Return vs Nifty])</f>
        <v>8.699338595485645E-2</v>
      </c>
      <c r="M315">
        <v>-0.84966586064428995</v>
      </c>
      <c r="N315">
        <f>(Table2[[#This Row],[1W Return vs Nifty]]-AVERAGE(Table2[1W Return vs Nifty]))/_xlfn.STDEV.P(Table2[1W Return vs Nifty])</f>
        <v>0.49894027443531308</v>
      </c>
      <c r="O315">
        <v>3596.39</v>
      </c>
      <c r="P315">
        <v>3606.5237284523801</v>
      </c>
      <c r="Q315">
        <v>3405.19338587318</v>
      </c>
      <c r="R315">
        <v>33.051789629070903</v>
      </c>
      <c r="S315" s="1">
        <f>(Table2[[#This Row],[Close Price]]-Table2[[#This Row],[20D EMA]])/Table2[[#This Row],[20D EMA]]</f>
        <v>-2.1407578154760687E-2</v>
      </c>
      <c r="T315" s="1">
        <f>(Table2[[#This Row],[Close Price]]-Table2[[#This Row],[50D EMA]])/Table2[[#This Row],[50D EMA]]</f>
        <v>-2.4157259181479509E-2</v>
      </c>
      <c r="U315" s="1">
        <f>(Table2[[#This Row],[Close Price]]-Table2[[#This Row],[200D EMA]])/Table2[[#This Row],[200D EMA]]</f>
        <v>3.353895100366952E-2</v>
      </c>
      <c r="V315">
        <v>0.40354530394098298</v>
      </c>
      <c r="W315">
        <v>3455</v>
      </c>
      <c r="X315">
        <v>3544.4</v>
      </c>
      <c r="Y315">
        <v>3449</v>
      </c>
      <c r="Z315">
        <v>3625</v>
      </c>
      <c r="AA315">
        <v>3449</v>
      </c>
      <c r="AB315">
        <v>3750</v>
      </c>
      <c r="AC315" s="1">
        <f>(Table2[[#This Row],[Close Price]]/Table2[[#This Row],[Day Low]])-1</f>
        <v>1.8639652677279406E-2</v>
      </c>
      <c r="AD315" s="1">
        <f>(Table2[[#This Row],[Day High]]/Table2[[#This Row],[Close Price]])-1</f>
        <v>7.1034835483321235E-3</v>
      </c>
      <c r="AE315" s="1">
        <f>(Table2[[#This Row],[Close Price]]/Table2[[#This Row],[Current Week Low]])-1</f>
        <v>2.0411713540156695E-2</v>
      </c>
      <c r="AF315" s="1">
        <f>(Table2[[#This Row],[Current Week High]]/Table2[[#This Row],[Close Price]])-1</f>
        <v>3.0005114508154795E-2</v>
      </c>
      <c r="AG315" s="1">
        <f>(Table2[[#This Row],[Close Price]]/Table2[[#This Row],[Current Month Low]])-1</f>
        <v>2.0411713540156695E-2</v>
      </c>
      <c r="AH315" s="1">
        <f>(Table2[[#This Row],[Current Month High]]/Table2[[#This Row],[Close Price]])-1</f>
        <v>6.5522532249815191E-2</v>
      </c>
      <c r="AI315">
        <v>13.044837188157</v>
      </c>
      <c r="AJ315">
        <v>36.331590160759198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0.04</v>
      </c>
      <c r="AM315" t="s">
        <v>3160</v>
      </c>
      <c r="AN315">
        <v>-0.71</v>
      </c>
      <c r="AO315" t="s">
        <v>3161</v>
      </c>
      <c r="AP315">
        <v>0.115240078377705</v>
      </c>
      <c r="AQ315">
        <f>(Table2[[#This Row],[Sharpe Ratio]]-AVERAGE(Table2[Sharpe Ratio]))/_xlfn.STDEV.P(Table2[Sharpe Ratio])</f>
        <v>0.68084401676073936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553</v>
      </c>
      <c r="AT315">
        <f>_xlfn.RANK.AVG(Table2[[#This Row],[6M Return vs Nifty Z-Score]],Table2[6M Return vs Nifty Z-Score])</f>
        <v>275</v>
      </c>
      <c r="AU315">
        <f>_xlfn.RANK.AVG(Table2[[#This Row],[Sharpe Ratio Z-Score]],Table2[Sharpe Ratio Z-Score])</f>
        <v>172</v>
      </c>
      <c r="AV315">
        <f>(Table2[[#This Row],[Rank 1Y]]+Table2[[#This Row],[Rank 6M]]+Table2[[#This Row],[Rank Sharpe]])/3</f>
        <v>333.33333333333331</v>
      </c>
    </row>
    <row r="316" spans="1:48" x14ac:dyDescent="0.3">
      <c r="A316" t="s">
        <v>430</v>
      </c>
      <c r="B316" t="s">
        <v>431</v>
      </c>
      <c r="C316" t="s">
        <v>3122</v>
      </c>
      <c r="D316" t="s">
        <v>138</v>
      </c>
      <c r="E316">
        <v>50003.380376176799</v>
      </c>
      <c r="F316">
        <v>1397.95</v>
      </c>
      <c r="G316">
        <v>4.4555301785592398</v>
      </c>
      <c r="H316">
        <f>(Table2[[#This Row],[1Y Return vs Nifty]]-AVERAGE(Table2[1Y Return vs Nifty]))/_xlfn.STDEV.P(Table2[1Y Return vs Nifty])</f>
        <v>-0.19867119795135652</v>
      </c>
      <c r="I316">
        <v>-6.82229911907132</v>
      </c>
      <c r="J316">
        <f>(Table2[[#This Row],[1M Return vs Nifty]]-AVERAGE(Table2[1M Return vs Nifty]))/_xlfn.STDEV.P(Table2[1M Return vs Nifty])</f>
        <v>-0.46677002307925414</v>
      </c>
      <c r="K316">
        <v>-10.9195183644414</v>
      </c>
      <c r="L316">
        <f>(Table2[[#This Row],[6M Return vs Nifty]]-AVERAGE(Table2[6M Return vs Nifty]))/_xlfn.STDEV.P(Table2[6M Return vs Nifty])</f>
        <v>-0.4938710434337058</v>
      </c>
      <c r="M316">
        <v>-4.42597202839874</v>
      </c>
      <c r="N316">
        <f>(Table2[[#This Row],[1W Return vs Nifty]]-AVERAGE(Table2[1W Return vs Nifty]))/_xlfn.STDEV.P(Table2[1W Return vs Nifty])</f>
        <v>-0.24681512992834881</v>
      </c>
      <c r="O316">
        <v>1519.43</v>
      </c>
      <c r="P316">
        <v>1608.0095044111499</v>
      </c>
      <c r="Q316">
        <v>1555.95090251478</v>
      </c>
      <c r="R316">
        <v>27.139959895588898</v>
      </c>
      <c r="S316" s="1">
        <f>(Table2[[#This Row],[Close Price]]-Table2[[#This Row],[20D EMA]])/Table2[[#This Row],[20D EMA]]</f>
        <v>-7.9951034269429996E-2</v>
      </c>
      <c r="T316" s="1">
        <f>(Table2[[#This Row],[Close Price]]-Table2[[#This Row],[50D EMA]])/Table2[[#This Row],[50D EMA]]</f>
        <v>-0.13063324802179777</v>
      </c>
      <c r="U316" s="1">
        <f>(Table2[[#This Row],[Close Price]]-Table2[[#This Row],[200D EMA]])/Table2[[#This Row],[200D EMA]]</f>
        <v>-0.10154620062844757</v>
      </c>
      <c r="V316">
        <v>0.71889966613869305</v>
      </c>
      <c r="W316">
        <v>1392.1</v>
      </c>
      <c r="X316">
        <v>1461.95</v>
      </c>
      <c r="Y316">
        <v>1392.1</v>
      </c>
      <c r="Z316">
        <v>1518.95</v>
      </c>
      <c r="AA316">
        <v>1392.1</v>
      </c>
      <c r="AB316">
        <v>1560</v>
      </c>
      <c r="AC316" s="1">
        <f>(Table2[[#This Row],[Close Price]]/Table2[[#This Row],[Day Low]])-1</f>
        <v>4.2022843186553249E-3</v>
      </c>
      <c r="AD316" s="1">
        <f>(Table2[[#This Row],[Day High]]/Table2[[#This Row],[Close Price]])-1</f>
        <v>4.5781322651024636E-2</v>
      </c>
      <c r="AE316" s="1">
        <f>(Table2[[#This Row],[Close Price]]/Table2[[#This Row],[Current Week Low]])-1</f>
        <v>4.2022843186553249E-3</v>
      </c>
      <c r="AF316" s="1">
        <f>(Table2[[#This Row],[Current Week High]]/Table2[[#This Row],[Close Price]])-1</f>
        <v>8.6555313137093526E-2</v>
      </c>
      <c r="AG316" s="1">
        <f>(Table2[[#This Row],[Close Price]]/Table2[[#This Row],[Current Month Low]])-1</f>
        <v>4.2022843186553249E-3</v>
      </c>
      <c r="AH316" s="1">
        <f>(Table2[[#This Row],[Current Month High]]/Table2[[#This Row],[Close Price]])-1</f>
        <v>0.11591973961872748</v>
      </c>
      <c r="AI316">
        <v>47.966665474444703</v>
      </c>
      <c r="AJ316">
        <v>32.234492870149197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-0.17</v>
      </c>
      <c r="AM316" t="s">
        <v>3161</v>
      </c>
      <c r="AN316">
        <v>-7.92</v>
      </c>
      <c r="AO316" t="s">
        <v>3161</v>
      </c>
      <c r="AP316">
        <v>0.12782182986850901</v>
      </c>
      <c r="AQ316">
        <f>(Table2[[#This Row],[Sharpe Ratio]]-AVERAGE(Table2[Sharpe Ratio]))/_xlfn.STDEV.P(Table2[Sharpe Ratio])</f>
        <v>0.82976041716300997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369</v>
      </c>
      <c r="AT316">
        <f>_xlfn.RANK.AVG(Table2[[#This Row],[6M Return vs Nifty Z-Score]],Table2[6M Return vs Nifty Z-Score])</f>
        <v>487</v>
      </c>
      <c r="AU316">
        <f>_xlfn.RANK.AVG(Table2[[#This Row],[Sharpe Ratio Z-Score]],Table2[Sharpe Ratio Z-Score])</f>
        <v>145</v>
      </c>
      <c r="AV316">
        <f>(Table2[[#This Row],[Rank 1Y]]+Table2[[#This Row],[Rank 6M]]+Table2[[#This Row],[Rank Sharpe]])/3</f>
        <v>333.66666666666669</v>
      </c>
    </row>
    <row r="317" spans="1:48" x14ac:dyDescent="0.3">
      <c r="A317" t="s">
        <v>1288</v>
      </c>
      <c r="B317" t="s">
        <v>1289</v>
      </c>
      <c r="C317" t="s">
        <v>3123</v>
      </c>
      <c r="D317" t="s">
        <v>413</v>
      </c>
      <c r="E317">
        <v>8607.6102825089492</v>
      </c>
      <c r="F317">
        <v>155.94</v>
      </c>
      <c r="G317">
        <v>3.4721123057032699</v>
      </c>
      <c r="H317">
        <f>(Table2[[#This Row],[1Y Return vs Nifty]]-AVERAGE(Table2[1Y Return vs Nifty]))/_xlfn.STDEV.P(Table2[1Y Return vs Nifty])</f>
        <v>-0.21845647860815587</v>
      </c>
      <c r="I317">
        <v>-5.4201914506500799</v>
      </c>
      <c r="J317">
        <f>(Table2[[#This Row],[1M Return vs Nifty]]-AVERAGE(Table2[1M Return vs Nifty]))/_xlfn.STDEV.P(Table2[1M Return vs Nifty])</f>
        <v>-0.31797113776424196</v>
      </c>
      <c r="K317">
        <v>1.11015064931938</v>
      </c>
      <c r="L317">
        <f>(Table2[[#This Row],[6M Return vs Nifty]]-AVERAGE(Table2[6M Return vs Nifty]))/_xlfn.STDEV.P(Table2[6M Return vs Nifty])</f>
        <v>-7.3134878107350337E-2</v>
      </c>
      <c r="M317">
        <v>-5.72571857352336</v>
      </c>
      <c r="N317">
        <f>(Table2[[#This Row],[1W Return vs Nifty]]-AVERAGE(Table2[1W Return vs Nifty]))/_xlfn.STDEV.P(Table2[1W Return vs Nifty])</f>
        <v>-0.51784701726206084</v>
      </c>
      <c r="O317">
        <v>162.69</v>
      </c>
      <c r="P317">
        <v>171.79203412239599</v>
      </c>
      <c r="Q317">
        <v>170.089513608251</v>
      </c>
      <c r="R317">
        <v>40.393568791122597</v>
      </c>
      <c r="S317" s="1">
        <f>(Table2[[#This Row],[Close Price]]-Table2[[#This Row],[20D EMA]])/Table2[[#This Row],[20D EMA]]</f>
        <v>-4.1489950212059749E-2</v>
      </c>
      <c r="T317" s="1">
        <f>(Table2[[#This Row],[Close Price]]-Table2[[#This Row],[50D EMA]])/Table2[[#This Row],[50D EMA]]</f>
        <v>-9.227455861604128E-2</v>
      </c>
      <c r="U317" s="1">
        <f>(Table2[[#This Row],[Close Price]]-Table2[[#This Row],[200D EMA]])/Table2[[#This Row],[200D EMA]]</f>
        <v>-8.3188629963632341E-2</v>
      </c>
      <c r="V317">
        <v>0.65279977516627796</v>
      </c>
      <c r="W317">
        <v>152.72</v>
      </c>
      <c r="X317">
        <v>160.71</v>
      </c>
      <c r="Y317">
        <v>151.75</v>
      </c>
      <c r="Z317">
        <v>165.52</v>
      </c>
      <c r="AA317">
        <v>151.75</v>
      </c>
      <c r="AB317">
        <v>173.4</v>
      </c>
      <c r="AC317" s="1">
        <f>(Table2[[#This Row],[Close Price]]/Table2[[#This Row],[Day Low]])-1</f>
        <v>2.108433734939763E-2</v>
      </c>
      <c r="AD317" s="1">
        <f>(Table2[[#This Row],[Day High]]/Table2[[#This Row],[Close Price]])-1</f>
        <v>3.0588687956906613E-2</v>
      </c>
      <c r="AE317" s="1">
        <f>(Table2[[#This Row],[Close Price]]/Table2[[#This Row],[Current Week Low]])-1</f>
        <v>2.7611202635914323E-2</v>
      </c>
      <c r="AF317" s="1">
        <f>(Table2[[#This Row],[Current Week High]]/Table2[[#This Row],[Close Price]])-1</f>
        <v>6.1433884827497787E-2</v>
      </c>
      <c r="AG317" s="1">
        <f>(Table2[[#This Row],[Close Price]]/Table2[[#This Row],[Current Month Low]])-1</f>
        <v>2.7611202635914323E-2</v>
      </c>
      <c r="AH317" s="1">
        <f>(Table2[[#This Row],[Current Month High]]/Table2[[#This Row],[Close Price]])-1</f>
        <v>0.11196614082339362</v>
      </c>
      <c r="AI317">
        <v>57.111709631909697</v>
      </c>
      <c r="AJ317">
        <v>31.706081081080999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-0.14000000000000001</v>
      </c>
      <c r="AM317" t="s">
        <v>3161</v>
      </c>
      <c r="AN317">
        <v>0.89</v>
      </c>
      <c r="AO317" t="s">
        <v>3160</v>
      </c>
      <c r="AP317">
        <v>8.0046942867401993E-2</v>
      </c>
      <c r="AQ317">
        <f>(Table2[[#This Row],[Sharpe Ratio]]-AVERAGE(Table2[Sharpe Ratio]))/_xlfn.STDEV.P(Table2[Sharpe Ratio])</f>
        <v>0.26430145010027317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383</v>
      </c>
      <c r="AT317">
        <f>_xlfn.RANK.AVG(Table2[[#This Row],[6M Return vs Nifty Z-Score]],Table2[6M Return vs Nifty Z-Score])</f>
        <v>336</v>
      </c>
      <c r="AU317">
        <f>_xlfn.RANK.AVG(Table2[[#This Row],[Sharpe Ratio Z-Score]],Table2[Sharpe Ratio Z-Score])</f>
        <v>283</v>
      </c>
      <c r="AV317">
        <f>(Table2[[#This Row],[Rank 1Y]]+Table2[[#This Row],[Rank 6M]]+Table2[[#This Row],[Rank Sharpe]])/3</f>
        <v>334</v>
      </c>
    </row>
    <row r="318" spans="1:48" x14ac:dyDescent="0.3">
      <c r="A318" t="s">
        <v>1954</v>
      </c>
      <c r="B318" t="s">
        <v>1955</v>
      </c>
      <c r="C318" t="s">
        <v>3119</v>
      </c>
      <c r="D318" t="s">
        <v>120</v>
      </c>
      <c r="E318">
        <v>3459.5353117940299</v>
      </c>
      <c r="F318">
        <v>600.25</v>
      </c>
      <c r="G318">
        <v>-10.9033704687716</v>
      </c>
      <c r="H318">
        <f>(Table2[[#This Row],[1Y Return vs Nifty]]-AVERAGE(Table2[1Y Return vs Nifty]))/_xlfn.STDEV.P(Table2[1Y Return vs Nifty])</f>
        <v>-0.5076753031999538</v>
      </c>
      <c r="I318">
        <v>-8.9003444718676707</v>
      </c>
      <c r="J318">
        <f>(Table2[[#This Row],[1M Return vs Nifty]]-AVERAGE(Table2[1M Return vs Nifty]))/_xlfn.STDEV.P(Table2[1M Return vs Nifty])</f>
        <v>-0.68730289590656468</v>
      </c>
      <c r="K318">
        <v>5.59046317135327</v>
      </c>
      <c r="L318">
        <f>(Table2[[#This Row],[6M Return vs Nifty]]-AVERAGE(Table2[6M Return vs Nifty]))/_xlfn.STDEV.P(Table2[6M Return vs Nifty])</f>
        <v>8.3563490553325168E-2</v>
      </c>
      <c r="M318">
        <v>-2.4713521990892602</v>
      </c>
      <c r="N318">
        <f>(Table2[[#This Row],[1W Return vs Nifty]]-AVERAGE(Table2[1W Return vs Nifty]))/_xlfn.STDEV.P(Table2[1W Return vs Nifty])</f>
        <v>0.16077533710909381</v>
      </c>
      <c r="O318">
        <v>630.37</v>
      </c>
      <c r="P318">
        <v>628.39962460759</v>
      </c>
      <c r="Q318">
        <v>591.48950295768896</v>
      </c>
      <c r="R318">
        <v>36.6025937242268</v>
      </c>
      <c r="S318" s="1">
        <f>(Table2[[#This Row],[Close Price]]-Table2[[#This Row],[20D EMA]])/Table2[[#This Row],[20D EMA]]</f>
        <v>-4.7781461681234837E-2</v>
      </c>
      <c r="T318" s="1">
        <f>(Table2[[#This Row],[Close Price]]-Table2[[#This Row],[50D EMA]])/Table2[[#This Row],[50D EMA]]</f>
        <v>-4.4795737465897267E-2</v>
      </c>
      <c r="U318" s="1">
        <f>(Table2[[#This Row],[Close Price]]-Table2[[#This Row],[200D EMA]])/Table2[[#This Row],[200D EMA]]</f>
        <v>1.4810908728734801E-2</v>
      </c>
      <c r="V318">
        <v>0.63762189433442296</v>
      </c>
      <c r="W318">
        <v>580</v>
      </c>
      <c r="X318">
        <v>615</v>
      </c>
      <c r="Y318">
        <v>580</v>
      </c>
      <c r="Z318">
        <v>623.65</v>
      </c>
      <c r="AA318">
        <v>580</v>
      </c>
      <c r="AB318">
        <v>684.9</v>
      </c>
      <c r="AC318" s="1">
        <f>(Table2[[#This Row],[Close Price]]/Table2[[#This Row],[Day Low]])-1</f>
        <v>3.4913793103448221E-2</v>
      </c>
      <c r="AD318" s="1">
        <f>(Table2[[#This Row],[Day High]]/Table2[[#This Row],[Close Price]])-1</f>
        <v>2.4573094543939966E-2</v>
      </c>
      <c r="AE318" s="1">
        <f>(Table2[[#This Row],[Close Price]]/Table2[[#This Row],[Current Week Low]])-1</f>
        <v>3.4913793103448221E-2</v>
      </c>
      <c r="AF318" s="1">
        <f>(Table2[[#This Row],[Current Week High]]/Table2[[#This Row],[Close Price]])-1</f>
        <v>3.8983756768013356E-2</v>
      </c>
      <c r="AG318" s="1">
        <f>(Table2[[#This Row],[Close Price]]/Table2[[#This Row],[Current Month Low]])-1</f>
        <v>3.4913793103448221E-2</v>
      </c>
      <c r="AH318" s="1">
        <f>(Table2[[#This Row],[Current Month High]]/Table2[[#This Row],[Close Price]])-1</f>
        <v>0.14102457309454386</v>
      </c>
      <c r="AI318">
        <v>21.582673885880801</v>
      </c>
      <c r="AJ318">
        <v>30.489130434782599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0.12</v>
      </c>
      <c r="AM318" t="s">
        <v>3160</v>
      </c>
      <c r="AN318">
        <v>-4.26</v>
      </c>
      <c r="AO318" t="s">
        <v>3161</v>
      </c>
      <c r="AP318">
        <v>9.4325229661153004E-2</v>
      </c>
      <c r="AQ318">
        <f>(Table2[[#This Row],[Sharpe Ratio]]-AVERAGE(Table2[Sharpe Ratio]))/_xlfn.STDEV.P(Table2[Sharpe Ratio])</f>
        <v>0.433297879157926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-0.51734149228617343</v>
      </c>
      <c r="AS318">
        <f>_xlfn.RANK.AVG(Table2[[#This Row],[1Y Return vs Nifty Z-Score]],Table2[1Y Return vs Nifty Z-Score])</f>
        <v>491</v>
      </c>
      <c r="AT318">
        <f>_xlfn.RANK.AVG(Table2[[#This Row],[6M Return vs Nifty Z-Score]],Table2[6M Return vs Nifty Z-Score])</f>
        <v>278</v>
      </c>
      <c r="AU318">
        <f>_xlfn.RANK.AVG(Table2[[#This Row],[Sharpe Ratio Z-Score]],Table2[Sharpe Ratio Z-Score])</f>
        <v>235</v>
      </c>
      <c r="AV318">
        <f>(Table2[[#This Row],[Rank 1Y]]+Table2[[#This Row],[Rank 6M]]+Table2[[#This Row],[Rank Sharpe]])/3</f>
        <v>334.66666666666669</v>
      </c>
    </row>
    <row r="319" spans="1:48" x14ac:dyDescent="0.3">
      <c r="A319" t="s">
        <v>89</v>
      </c>
      <c r="B319" t="s">
        <v>90</v>
      </c>
      <c r="C319" t="s">
        <v>3120</v>
      </c>
      <c r="D319" t="s">
        <v>91</v>
      </c>
      <c r="E319">
        <v>273305.98506280198</v>
      </c>
      <c r="F319">
        <v>1264.55</v>
      </c>
      <c r="G319">
        <v>34.941982925241199</v>
      </c>
      <c r="H319">
        <f>(Table2[[#This Row],[1Y Return vs Nifty]]-AVERAGE(Table2[1Y Return vs Nifty]))/_xlfn.STDEV.P(Table2[1Y Return vs Nifty])</f>
        <v>0.41468253546375211</v>
      </c>
      <c r="I319">
        <v>-4.1606739309677998</v>
      </c>
      <c r="J319">
        <f>(Table2[[#This Row],[1M Return vs Nifty]]-AVERAGE(Table2[1M Return vs Nifty]))/_xlfn.STDEV.P(Table2[1M Return vs Nifty])</f>
        <v>-0.18430465323921291</v>
      </c>
      <c r="K319">
        <v>-11.396929454851</v>
      </c>
      <c r="L319">
        <f>(Table2[[#This Row],[6M Return vs Nifty]]-AVERAGE(Table2[6M Return vs Nifty]))/_xlfn.STDEV.P(Table2[6M Return vs Nifty])</f>
        <v>-0.51056843645702499</v>
      </c>
      <c r="M319">
        <v>-3.7894057047196301</v>
      </c>
      <c r="N319">
        <f>(Table2[[#This Row],[1W Return vs Nifty]]-AVERAGE(Table2[1W Return vs Nifty]))/_xlfn.STDEV.P(Table2[1W Return vs Nifty])</f>
        <v>-0.1140740407006105</v>
      </c>
      <c r="O319">
        <v>1350.75</v>
      </c>
      <c r="P319">
        <v>1390.3412954571099</v>
      </c>
      <c r="Q319">
        <v>1337.2017589735799</v>
      </c>
      <c r="R319">
        <v>26.041469203618401</v>
      </c>
      <c r="S319" s="1">
        <f>(Table2[[#This Row],[Close Price]]-Table2[[#This Row],[20D EMA]])/Table2[[#This Row],[20D EMA]]</f>
        <v>-6.3816398297242311E-2</v>
      </c>
      <c r="T319" s="1">
        <f>(Table2[[#This Row],[Close Price]]-Table2[[#This Row],[50D EMA]])/Table2[[#This Row],[50D EMA]]</f>
        <v>-9.0475119935032142E-2</v>
      </c>
      <c r="U319" s="1">
        <f>(Table2[[#This Row],[Close Price]]-Table2[[#This Row],[200D EMA]])/Table2[[#This Row],[200D EMA]]</f>
        <v>-5.4331187112217509E-2</v>
      </c>
      <c r="V319">
        <v>1.0220972289021</v>
      </c>
      <c r="W319">
        <v>1260.6500000000001</v>
      </c>
      <c r="X319">
        <v>1296.6500000000001</v>
      </c>
      <c r="Y319">
        <v>1260.6500000000001</v>
      </c>
      <c r="Z319">
        <v>1357.95</v>
      </c>
      <c r="AA319">
        <v>1260.6500000000001</v>
      </c>
      <c r="AB319">
        <v>1397.95</v>
      </c>
      <c r="AC319" s="1">
        <f>(Table2[[#This Row],[Close Price]]/Table2[[#This Row],[Day Low]])-1</f>
        <v>3.0936421687224325E-3</v>
      </c>
      <c r="AD319" s="1">
        <f>(Table2[[#This Row],[Day High]]/Table2[[#This Row],[Close Price]])-1</f>
        <v>2.5384524139021813E-2</v>
      </c>
      <c r="AE319" s="1">
        <f>(Table2[[#This Row],[Close Price]]/Table2[[#This Row],[Current Week Low]])-1</f>
        <v>3.0936421687224325E-3</v>
      </c>
      <c r="AF319" s="1">
        <f>(Table2[[#This Row],[Current Week High]]/Table2[[#This Row],[Close Price]])-1</f>
        <v>7.3860266497963734E-2</v>
      </c>
      <c r="AG319" s="1">
        <f>(Table2[[#This Row],[Close Price]]/Table2[[#This Row],[Current Month Low]])-1</f>
        <v>3.0936421687224325E-3</v>
      </c>
      <c r="AH319" s="1">
        <f>(Table2[[#This Row],[Current Month High]]/Table2[[#This Row],[Close Price]])-1</f>
        <v>0.1054920722786763</v>
      </c>
      <c r="AI319">
        <v>28.219524732118099</v>
      </c>
      <c r="AJ319">
        <v>61.089171974522202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-0.05</v>
      </c>
      <c r="AM319" t="s">
        <v>3161</v>
      </c>
      <c r="AN319">
        <v>-7.88</v>
      </c>
      <c r="AO319" t="s">
        <v>3161</v>
      </c>
      <c r="AP319">
        <v>6.4985846361588995E-2</v>
      </c>
      <c r="AQ319">
        <f>(Table2[[#This Row],[Sharpe Ratio]]-AVERAGE(Table2[Sharpe Ratio]))/_xlfn.STDEV.P(Table2[Sharpe Ratio])</f>
        <v>8.6039760589382841E-2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186</v>
      </c>
      <c r="AT319">
        <f>_xlfn.RANK.AVG(Table2[[#This Row],[6M Return vs Nifty Z-Score]],Table2[6M Return vs Nifty Z-Score])</f>
        <v>494</v>
      </c>
      <c r="AU319">
        <f>_xlfn.RANK.AVG(Table2[[#This Row],[Sharpe Ratio Z-Score]],Table2[Sharpe Ratio Z-Score])</f>
        <v>325</v>
      </c>
      <c r="AV319">
        <f>(Table2[[#This Row],[Rank 1Y]]+Table2[[#This Row],[Rank 6M]]+Table2[[#This Row],[Rank Sharpe]])/3</f>
        <v>335</v>
      </c>
    </row>
    <row r="320" spans="1:48" x14ac:dyDescent="0.3">
      <c r="A320" t="s">
        <v>260</v>
      </c>
      <c r="B320" t="s">
        <v>261</v>
      </c>
      <c r="C320" t="s">
        <v>3119</v>
      </c>
      <c r="D320" t="s">
        <v>242</v>
      </c>
      <c r="E320">
        <v>94829.187442860493</v>
      </c>
      <c r="F320">
        <v>6301.9</v>
      </c>
      <c r="G320">
        <v>1.8023980255246199</v>
      </c>
      <c r="H320">
        <f>(Table2[[#This Row],[1Y Return vs Nifty]]-AVERAGE(Table2[1Y Return vs Nifty]))/_xlfn.STDEV.P(Table2[1Y Return vs Nifty])</f>
        <v>-0.25204928443551006</v>
      </c>
      <c r="I320">
        <v>-9.8228761500651007</v>
      </c>
      <c r="J320">
        <f>(Table2[[#This Row],[1M Return vs Nifty]]-AVERAGE(Table2[1M Return vs Nifty]))/_xlfn.STDEV.P(Table2[1M Return vs Nifty])</f>
        <v>-0.78520670777154911</v>
      </c>
      <c r="K320">
        <v>-8.4694436933749699</v>
      </c>
      <c r="L320">
        <f>(Table2[[#This Row],[6M Return vs Nifty]]-AVERAGE(Table2[6M Return vs Nifty]))/_xlfn.STDEV.P(Table2[6M Return vs Nifty])</f>
        <v>-0.40817998903407554</v>
      </c>
      <c r="M320">
        <v>-4.5701739406223796</v>
      </c>
      <c r="N320">
        <f>(Table2[[#This Row],[1W Return vs Nifty]]-AVERAGE(Table2[1W Return vs Nifty]))/_xlfn.STDEV.P(Table2[1W Return vs Nifty])</f>
        <v>-0.27688508208456397</v>
      </c>
      <c r="O320">
        <v>6636.6</v>
      </c>
      <c r="P320">
        <v>6731.0139606154999</v>
      </c>
      <c r="Q320">
        <v>6222.4629816932502</v>
      </c>
      <c r="R320">
        <v>27.957070584422599</v>
      </c>
      <c r="S320" s="1">
        <f>(Table2[[#This Row],[Close Price]]-Table2[[#This Row],[20D EMA]])/Table2[[#This Row],[20D EMA]]</f>
        <v>-5.0432450351083492E-2</v>
      </c>
      <c r="T320" s="1">
        <f>(Table2[[#This Row],[Close Price]]-Table2[[#This Row],[50D EMA]])/Table2[[#This Row],[50D EMA]]</f>
        <v>-6.3751756143477237E-2</v>
      </c>
      <c r="U320" s="1">
        <f>(Table2[[#This Row],[Close Price]]-Table2[[#This Row],[200D EMA]])/Table2[[#This Row],[200D EMA]]</f>
        <v>1.2766169688828446E-2</v>
      </c>
      <c r="V320">
        <v>0.64781991297074604</v>
      </c>
      <c r="W320">
        <v>6277.45</v>
      </c>
      <c r="X320">
        <v>6400</v>
      </c>
      <c r="Y320">
        <v>6264.15</v>
      </c>
      <c r="Z320">
        <v>6798.75</v>
      </c>
      <c r="AA320">
        <v>6264.15</v>
      </c>
      <c r="AB320">
        <v>6950</v>
      </c>
      <c r="AC320" s="1">
        <f>(Table2[[#This Row],[Close Price]]/Table2[[#This Row],[Day Low]])-1</f>
        <v>3.8948936271894219E-3</v>
      </c>
      <c r="AD320" s="1">
        <f>(Table2[[#This Row],[Day High]]/Table2[[#This Row],[Close Price]])-1</f>
        <v>1.5566733842174552E-2</v>
      </c>
      <c r="AE320" s="1">
        <f>(Table2[[#This Row],[Close Price]]/Table2[[#This Row],[Current Week Low]])-1</f>
        <v>6.0263563292706213E-3</v>
      </c>
      <c r="AF320" s="1">
        <f>(Table2[[#This Row],[Current Week High]]/Table2[[#This Row],[Close Price]])-1</f>
        <v>7.8841301829607024E-2</v>
      </c>
      <c r="AG320" s="1">
        <f>(Table2[[#This Row],[Close Price]]/Table2[[#This Row],[Current Month Low]])-1</f>
        <v>6.0263563292706213E-3</v>
      </c>
      <c r="AH320" s="1">
        <f>(Table2[[#This Row],[Current Month High]]/Table2[[#This Row],[Close Price]])-1</f>
        <v>0.10284200003173649</v>
      </c>
      <c r="AI320">
        <v>20.677890794839598</v>
      </c>
      <c r="AJ320">
        <v>65.795843199158099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0.01</v>
      </c>
      <c r="AM320" t="s">
        <v>3160</v>
      </c>
      <c r="AN320">
        <v>-1.5</v>
      </c>
      <c r="AO320" t="s">
        <v>3161</v>
      </c>
      <c r="AP320">
        <v>0.12411984586470801</v>
      </c>
      <c r="AQ320">
        <f>(Table2[[#This Row],[Sharpe Ratio]]-AVERAGE(Table2[Sharpe Ratio]))/_xlfn.STDEV.P(Table2[Sharpe Ratio])</f>
        <v>0.7859440905891012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394</v>
      </c>
      <c r="AT320">
        <f>_xlfn.RANK.AVG(Table2[[#This Row],[6M Return vs Nifty Z-Score]],Table2[6M Return vs Nifty Z-Score])</f>
        <v>458</v>
      </c>
      <c r="AU320">
        <f>_xlfn.RANK.AVG(Table2[[#This Row],[Sharpe Ratio Z-Score]],Table2[Sharpe Ratio Z-Score])</f>
        <v>156</v>
      </c>
      <c r="AV320">
        <f>(Table2[[#This Row],[Rank 1Y]]+Table2[[#This Row],[Rank 6M]]+Table2[[#This Row],[Rank Sharpe]])/3</f>
        <v>336</v>
      </c>
    </row>
    <row r="321" spans="1:48" x14ac:dyDescent="0.3">
      <c r="A321" t="s">
        <v>1698</v>
      </c>
      <c r="B321" t="s">
        <v>1699</v>
      </c>
      <c r="C321" t="s">
        <v>3118</v>
      </c>
      <c r="D321" t="s">
        <v>1595</v>
      </c>
      <c r="E321">
        <v>4986.65571684514</v>
      </c>
      <c r="F321">
        <v>417.35</v>
      </c>
      <c r="G321">
        <v>4.0247980790581703</v>
      </c>
      <c r="H321">
        <f>(Table2[[#This Row],[1Y Return vs Nifty]]-AVERAGE(Table2[1Y Return vs Nifty]))/_xlfn.STDEV.P(Table2[1Y Return vs Nifty])</f>
        <v>-0.20733705171682823</v>
      </c>
      <c r="I321">
        <v>1.8628692452041899</v>
      </c>
      <c r="J321">
        <f>(Table2[[#This Row],[1M Return vs Nifty]]-AVERAGE(Table2[1M Return vs Nifty]))/_xlfn.STDEV.P(Table2[1M Return vs Nifty])</f>
        <v>0.45494476422561103</v>
      </c>
      <c r="K321">
        <v>9.2289274517051094</v>
      </c>
      <c r="L321">
        <f>(Table2[[#This Row],[6M Return vs Nifty]]-AVERAGE(Table2[6M Return vs Nifty]))/_xlfn.STDEV.P(Table2[6M Return vs Nifty])</f>
        <v>0.21081832252260255</v>
      </c>
      <c r="M321">
        <v>-10.5321051685467</v>
      </c>
      <c r="N321">
        <f>(Table2[[#This Row],[1W Return vs Nifty]]-AVERAGE(Table2[1W Return vs Nifty]))/_xlfn.STDEV.P(Table2[1W Return vs Nifty])</f>
        <v>-1.5201070617230583</v>
      </c>
      <c r="O321">
        <v>451.32</v>
      </c>
      <c r="P321">
        <v>434.43718362469798</v>
      </c>
      <c r="Q321">
        <v>390.74549902498097</v>
      </c>
      <c r="R321">
        <v>33.089689802081999</v>
      </c>
      <c r="S321" s="1">
        <f>(Table2[[#This Row],[Close Price]]-Table2[[#This Row],[20D EMA]])/Table2[[#This Row],[20D EMA]]</f>
        <v>-7.5268102455020761E-2</v>
      </c>
      <c r="T321" s="1">
        <f>(Table2[[#This Row],[Close Price]]-Table2[[#This Row],[50D EMA]])/Table2[[#This Row],[50D EMA]]</f>
        <v>-3.9331770549961141E-2</v>
      </c>
      <c r="U321" s="1">
        <f>(Table2[[#This Row],[Close Price]]-Table2[[#This Row],[200D EMA]])/Table2[[#This Row],[200D EMA]]</f>
        <v>6.8086519336511109E-2</v>
      </c>
      <c r="V321">
        <v>2.0791555205302101</v>
      </c>
      <c r="W321">
        <v>413.95</v>
      </c>
      <c r="X321">
        <v>437.65</v>
      </c>
      <c r="Y321">
        <v>413.95</v>
      </c>
      <c r="Z321">
        <v>493.25</v>
      </c>
      <c r="AA321">
        <v>413.95</v>
      </c>
      <c r="AB321">
        <v>515.9</v>
      </c>
      <c r="AC321" s="1">
        <f>(Table2[[#This Row],[Close Price]]/Table2[[#This Row],[Day Low]])-1</f>
        <v>8.2135523613964256E-3</v>
      </c>
      <c r="AD321" s="1">
        <f>(Table2[[#This Row],[Day High]]/Table2[[#This Row],[Close Price]])-1</f>
        <v>4.8640230022762632E-2</v>
      </c>
      <c r="AE321" s="1">
        <f>(Table2[[#This Row],[Close Price]]/Table2[[#This Row],[Current Week Low]])-1</f>
        <v>8.2135523613964256E-3</v>
      </c>
      <c r="AF321" s="1">
        <f>(Table2[[#This Row],[Current Week High]]/Table2[[#This Row],[Close Price]])-1</f>
        <v>0.18186174673535405</v>
      </c>
      <c r="AG321" s="1">
        <f>(Table2[[#This Row],[Close Price]]/Table2[[#This Row],[Current Month Low]])-1</f>
        <v>8.2135523613964256E-3</v>
      </c>
      <c r="AH321" s="1">
        <f>(Table2[[#This Row],[Current Month High]]/Table2[[#This Row],[Close Price]])-1</f>
        <v>0.2361327423026236</v>
      </c>
      <c r="AI321">
        <v>23.613274230262299</v>
      </c>
      <c r="AJ321">
        <v>46.310254163014903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0.04</v>
      </c>
      <c r="AM321" t="s">
        <v>3160</v>
      </c>
      <c r="AN321">
        <v>-3.05</v>
      </c>
      <c r="AO321" t="s">
        <v>3161</v>
      </c>
      <c r="AP321">
        <v>4.3737887590933E-2</v>
      </c>
      <c r="AQ321">
        <f>(Table2[[#This Row],[Sharpe Ratio]]-AVERAGE(Table2[Sharpe Ratio]))/_xlfn.STDEV.P(Table2[Sharpe Ratio])</f>
        <v>-0.16544903557183785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-1.2271300622635108</v>
      </c>
      <c r="AS321">
        <f>_xlfn.RANK.AVG(Table2[[#This Row],[1Y Return vs Nifty Z-Score]],Table2[1Y Return vs Nifty Z-Score])</f>
        <v>377</v>
      </c>
      <c r="AT321">
        <f>_xlfn.RANK.AVG(Table2[[#This Row],[6M Return vs Nifty Z-Score]],Table2[6M Return vs Nifty Z-Score])</f>
        <v>242</v>
      </c>
      <c r="AU321">
        <f>_xlfn.RANK.AVG(Table2[[#This Row],[Sharpe Ratio Z-Score]],Table2[Sharpe Ratio Z-Score])</f>
        <v>391</v>
      </c>
      <c r="AV321">
        <f>(Table2[[#This Row],[Rank 1Y]]+Table2[[#This Row],[Rank 6M]]+Table2[[#This Row],[Rank Sharpe]])/3</f>
        <v>336.66666666666669</v>
      </c>
    </row>
    <row r="322" spans="1:48" x14ac:dyDescent="0.3">
      <c r="A322" t="s">
        <v>1441</v>
      </c>
      <c r="B322" t="s">
        <v>1442</v>
      </c>
      <c r="C322" t="s">
        <v>3120</v>
      </c>
      <c r="D322" t="s">
        <v>138</v>
      </c>
      <c r="E322">
        <v>7067.7289070768202</v>
      </c>
      <c r="F322">
        <v>1002.55</v>
      </c>
      <c r="G322">
        <v>0.10123935939506901</v>
      </c>
      <c r="H322">
        <f>(Table2[[#This Row],[1Y Return vs Nifty]]-AVERAGE(Table2[1Y Return vs Nifty]))/_xlfn.STDEV.P(Table2[1Y Return vs Nifty])</f>
        <v>-0.28627471655357062</v>
      </c>
      <c r="I322">
        <v>14.033792974516601</v>
      </c>
      <c r="J322">
        <f>(Table2[[#This Row],[1M Return vs Nifty]]-AVERAGE(Table2[1M Return vs Nifty]))/_xlfn.STDEV.P(Table2[1M Return vs Nifty])</f>
        <v>1.7465858592457311</v>
      </c>
      <c r="K322">
        <v>8.8821938486922694</v>
      </c>
      <c r="L322">
        <f>(Table2[[#This Row],[6M Return vs Nifty]]-AVERAGE(Table2[6M Return vs Nifty]))/_xlfn.STDEV.P(Table2[6M Return vs Nifty])</f>
        <v>0.19869135823501186</v>
      </c>
      <c r="M322">
        <v>1.1404982870517999</v>
      </c>
      <c r="N322">
        <f>(Table2[[#This Row],[1W Return vs Nifty]]-AVERAGE(Table2[1W Return vs Nifty]))/_xlfn.STDEV.P(Table2[1W Return vs Nifty])</f>
        <v>0.91394268169483162</v>
      </c>
      <c r="O322">
        <v>977.84</v>
      </c>
      <c r="P322">
        <v>959.02258626291405</v>
      </c>
      <c r="Q322">
        <v>897.08748375304299</v>
      </c>
      <c r="R322">
        <v>57.855349163465398</v>
      </c>
      <c r="S322" s="1">
        <f>(Table2[[#This Row],[Close Price]]-Table2[[#This Row],[20D EMA]])/Table2[[#This Row],[20D EMA]]</f>
        <v>2.5269982819275057E-2</v>
      </c>
      <c r="T322" s="1">
        <f>(Table2[[#This Row],[Close Price]]-Table2[[#This Row],[50D EMA]])/Table2[[#This Row],[50D EMA]]</f>
        <v>4.5387266536340946E-2</v>
      </c>
      <c r="U322" s="1">
        <f>(Table2[[#This Row],[Close Price]]-Table2[[#This Row],[200D EMA]])/Table2[[#This Row],[200D EMA]]</f>
        <v>0.11756101624085247</v>
      </c>
      <c r="V322">
        <v>1.13558540705612</v>
      </c>
      <c r="W322">
        <v>980.3</v>
      </c>
      <c r="X322">
        <v>1026.8</v>
      </c>
      <c r="Y322">
        <v>968.15</v>
      </c>
      <c r="Z322">
        <v>1027</v>
      </c>
      <c r="AA322">
        <v>968.15</v>
      </c>
      <c r="AB322">
        <v>1027</v>
      </c>
      <c r="AC322" s="1">
        <f>(Table2[[#This Row],[Close Price]]/Table2[[#This Row],[Day Low]])-1</f>
        <v>2.2697133530551916E-2</v>
      </c>
      <c r="AD322" s="1">
        <f>(Table2[[#This Row],[Day High]]/Table2[[#This Row],[Close Price]])-1</f>
        <v>2.4188319784549384E-2</v>
      </c>
      <c r="AE322" s="1">
        <f>(Table2[[#This Row],[Close Price]]/Table2[[#This Row],[Current Week Low]])-1</f>
        <v>3.5531684139854303E-2</v>
      </c>
      <c r="AF322" s="1">
        <f>(Table2[[#This Row],[Current Week High]]/Table2[[#This Row],[Close Price]])-1</f>
        <v>2.4387811081741706E-2</v>
      </c>
      <c r="AG322" s="1">
        <f>(Table2[[#This Row],[Close Price]]/Table2[[#This Row],[Current Month Low]])-1</f>
        <v>3.5531684139854303E-2</v>
      </c>
      <c r="AH322" s="1">
        <f>(Table2[[#This Row],[Current Month High]]/Table2[[#This Row],[Close Price]])-1</f>
        <v>2.4387811081741706E-2</v>
      </c>
      <c r="AI322">
        <v>5.6057054510997002</v>
      </c>
      <c r="AJ322">
        <v>33.923323537269503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0.19</v>
      </c>
      <c r="AM322" t="s">
        <v>3160</v>
      </c>
      <c r="AN322">
        <v>6.29</v>
      </c>
      <c r="AO322" t="s">
        <v>3160</v>
      </c>
      <c r="AP322">
        <v>5.4191023911359E-2</v>
      </c>
      <c r="AQ322">
        <f>(Table2[[#This Row],[Sharpe Ratio]]-AVERAGE(Table2[Sharpe Ratio]))/_xlfn.STDEV.P(Table2[Sharpe Ratio])</f>
        <v>-4.1726719573955962E-2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2.5312184630480479</v>
      </c>
      <c r="AS322">
        <f>_xlfn.RANK.AVG(Table2[[#This Row],[1Y Return vs Nifty Z-Score]],Table2[1Y Return vs Nifty Z-Score])</f>
        <v>408</v>
      </c>
      <c r="AT322">
        <f>_xlfn.RANK.AVG(Table2[[#This Row],[6M Return vs Nifty Z-Score]],Table2[6M Return vs Nifty Z-Score])</f>
        <v>245</v>
      </c>
      <c r="AU322">
        <f>_xlfn.RANK.AVG(Table2[[#This Row],[Sharpe Ratio Z-Score]],Table2[Sharpe Ratio Z-Score])</f>
        <v>363</v>
      </c>
      <c r="AV322">
        <f>(Table2[[#This Row],[Rank 1Y]]+Table2[[#This Row],[Rank 6M]]+Table2[[#This Row],[Rank Sharpe]])/3</f>
        <v>338.66666666666669</v>
      </c>
    </row>
    <row r="323" spans="1:48" x14ac:dyDescent="0.3">
      <c r="A323" t="s">
        <v>1025</v>
      </c>
      <c r="B323" t="s">
        <v>1026</v>
      </c>
      <c r="C323" t="s">
        <v>3123</v>
      </c>
      <c r="D323" t="s">
        <v>475</v>
      </c>
      <c r="E323">
        <v>12956.3700448787</v>
      </c>
      <c r="F323">
        <v>688.65</v>
      </c>
      <c r="G323">
        <v>-0.40555327747614101</v>
      </c>
      <c r="H323">
        <f>(Table2[[#This Row],[1Y Return vs Nifty]]-AVERAGE(Table2[1Y Return vs Nifty]))/_xlfn.STDEV.P(Table2[1Y Return vs Nifty])</f>
        <v>-0.29647082426328364</v>
      </c>
      <c r="I323">
        <v>-5.5155730632362898</v>
      </c>
      <c r="J323">
        <f>(Table2[[#This Row],[1M Return vs Nifty]]-AVERAGE(Table2[1M Return vs Nifty]))/_xlfn.STDEV.P(Table2[1M Return vs Nifty])</f>
        <v>-0.32809352561792027</v>
      </c>
      <c r="K323">
        <v>-6.4595838184802403</v>
      </c>
      <c r="L323">
        <f>(Table2[[#This Row],[6M Return vs Nifty]]-AVERAGE(Table2[6M Return vs Nifty]))/_xlfn.STDEV.P(Table2[6M Return vs Nifty])</f>
        <v>-0.33788539193092926</v>
      </c>
      <c r="M323">
        <v>-6.8355638579126596</v>
      </c>
      <c r="N323">
        <f>(Table2[[#This Row],[1W Return vs Nifty]]-AVERAGE(Table2[1W Return vs Nifty]))/_xlfn.STDEV.P(Table2[1W Return vs Nifty])</f>
        <v>-0.74927941706706369</v>
      </c>
      <c r="O323">
        <v>751.29</v>
      </c>
      <c r="P323">
        <v>786.02984790961102</v>
      </c>
      <c r="Q323">
        <v>742.92477268154596</v>
      </c>
      <c r="R323">
        <v>17.0690986961968</v>
      </c>
      <c r="S323" s="1">
        <f>(Table2[[#This Row],[Close Price]]-Table2[[#This Row],[20D EMA]])/Table2[[#This Row],[20D EMA]]</f>
        <v>-8.3376592261310528E-2</v>
      </c>
      <c r="T323" s="1">
        <f>(Table2[[#This Row],[Close Price]]-Table2[[#This Row],[50D EMA]])/Table2[[#This Row],[50D EMA]]</f>
        <v>-0.12388823168558502</v>
      </c>
      <c r="U323" s="1">
        <f>(Table2[[#This Row],[Close Price]]-Table2[[#This Row],[200D EMA]])/Table2[[#This Row],[200D EMA]]</f>
        <v>-7.3055543006924087E-2</v>
      </c>
      <c r="V323">
        <v>0.62922304087390202</v>
      </c>
      <c r="W323">
        <v>682.55</v>
      </c>
      <c r="X323">
        <v>709.35</v>
      </c>
      <c r="Y323">
        <v>682.55</v>
      </c>
      <c r="Z323">
        <v>753.95</v>
      </c>
      <c r="AA323">
        <v>682.55</v>
      </c>
      <c r="AB323">
        <v>804.95</v>
      </c>
      <c r="AC323" s="1">
        <f>(Table2[[#This Row],[Close Price]]/Table2[[#This Row],[Day Low]])-1</f>
        <v>8.9370742070178366E-3</v>
      </c>
      <c r="AD323" s="1">
        <f>(Table2[[#This Row],[Day High]]/Table2[[#This Row],[Close Price]])-1</f>
        <v>3.0058810716619533E-2</v>
      </c>
      <c r="AE323" s="1">
        <f>(Table2[[#This Row],[Close Price]]/Table2[[#This Row],[Current Week Low]])-1</f>
        <v>8.9370742070178366E-3</v>
      </c>
      <c r="AF323" s="1">
        <f>(Table2[[#This Row],[Current Week High]]/Table2[[#This Row],[Close Price]])-1</f>
        <v>9.4823204821026685E-2</v>
      </c>
      <c r="AG323" s="1">
        <f>(Table2[[#This Row],[Close Price]]/Table2[[#This Row],[Current Month Low]])-1</f>
        <v>8.9370742070178366E-3</v>
      </c>
      <c r="AH323" s="1">
        <f>(Table2[[#This Row],[Current Month High]]/Table2[[#This Row],[Close Price]])-1</f>
        <v>0.16888114426777046</v>
      </c>
      <c r="AI323">
        <v>34.553111159514998</v>
      </c>
      <c r="AJ323">
        <v>32.115107913669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-0.12</v>
      </c>
      <c r="AM323" t="s">
        <v>3161</v>
      </c>
      <c r="AN323">
        <v>-7.72</v>
      </c>
      <c r="AO323" t="s">
        <v>3161</v>
      </c>
      <c r="AP323">
        <v>0.114093785815143</v>
      </c>
      <c r="AQ323">
        <f>(Table2[[#This Row],[Sharpe Ratio]]-AVERAGE(Table2[Sharpe Ratio]))/_xlfn.STDEV.P(Table2[Sharpe Ratio])</f>
        <v>0.66727660825252055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412</v>
      </c>
      <c r="AT323">
        <f>_xlfn.RANK.AVG(Table2[[#This Row],[6M Return vs Nifty Z-Score]],Table2[6M Return vs Nifty Z-Score])</f>
        <v>427</v>
      </c>
      <c r="AU323">
        <f>_xlfn.RANK.AVG(Table2[[#This Row],[Sharpe Ratio Z-Score]],Table2[Sharpe Ratio Z-Score])</f>
        <v>177</v>
      </c>
      <c r="AV323">
        <f>(Table2[[#This Row],[Rank 1Y]]+Table2[[#This Row],[Rank 6M]]+Table2[[#This Row],[Rank Sharpe]])/3</f>
        <v>338.66666666666669</v>
      </c>
    </row>
    <row r="324" spans="1:48" x14ac:dyDescent="0.3">
      <c r="A324" t="s">
        <v>633</v>
      </c>
      <c r="B324" t="s">
        <v>634</v>
      </c>
      <c r="C324" t="s">
        <v>3111</v>
      </c>
      <c r="D324" t="s">
        <v>206</v>
      </c>
      <c r="E324">
        <v>28075.360779384198</v>
      </c>
      <c r="F324">
        <v>642.85</v>
      </c>
      <c r="G324">
        <v>6.4807715715215304</v>
      </c>
      <c r="H324">
        <f>(Table2[[#This Row],[1Y Return vs Nifty]]-AVERAGE(Table2[1Y Return vs Nifty]))/_xlfn.STDEV.P(Table2[1Y Return vs Nifty])</f>
        <v>-0.15792557956925624</v>
      </c>
      <c r="I324">
        <v>-5.4630013713963104</v>
      </c>
      <c r="J324">
        <f>(Table2[[#This Row],[1M Return vs Nifty]]-AVERAGE(Table2[1M Return vs Nifty]))/_xlfn.STDEV.P(Table2[1M Return vs Nifty])</f>
        <v>-0.32251434698485459</v>
      </c>
      <c r="K324">
        <v>16.0880838942754</v>
      </c>
      <c r="L324">
        <f>(Table2[[#This Row],[6M Return vs Nifty]]-AVERAGE(Table2[6M Return vs Nifty]))/_xlfn.STDEV.P(Table2[6M Return vs Nifty])</f>
        <v>0.45071645901492036</v>
      </c>
      <c r="M324">
        <v>-4.0987564951394999</v>
      </c>
      <c r="N324">
        <f>(Table2[[#This Row],[1W Return vs Nifty]]-AVERAGE(Table2[1W Return vs Nifty]))/_xlfn.STDEV.P(Table2[1W Return vs Nifty])</f>
        <v>-0.17858194717681808</v>
      </c>
      <c r="O324">
        <v>681.59</v>
      </c>
      <c r="P324">
        <v>711.12216166803205</v>
      </c>
      <c r="Q324">
        <v>660.54578033438395</v>
      </c>
      <c r="R324">
        <v>34.852230367673698</v>
      </c>
      <c r="S324" s="1">
        <f>(Table2[[#This Row],[Close Price]]-Table2[[#This Row],[20D EMA]])/Table2[[#This Row],[20D EMA]]</f>
        <v>-5.6837688346366592E-2</v>
      </c>
      <c r="T324" s="1">
        <f>(Table2[[#This Row],[Close Price]]-Table2[[#This Row],[50D EMA]])/Table2[[#This Row],[50D EMA]]</f>
        <v>-9.6006235423588188E-2</v>
      </c>
      <c r="U324" s="1">
        <f>(Table2[[#This Row],[Close Price]]-Table2[[#This Row],[200D EMA]])/Table2[[#This Row],[200D EMA]]</f>
        <v>-2.6789634967353666E-2</v>
      </c>
      <c r="V324">
        <v>1.1504362379756199</v>
      </c>
      <c r="W324">
        <v>634.6</v>
      </c>
      <c r="X324">
        <v>664.75</v>
      </c>
      <c r="Y324">
        <v>634.6</v>
      </c>
      <c r="Z324">
        <v>699.3</v>
      </c>
      <c r="AA324">
        <v>634.6</v>
      </c>
      <c r="AB324">
        <v>719.95</v>
      </c>
      <c r="AC324" s="1">
        <f>(Table2[[#This Row],[Close Price]]/Table2[[#This Row],[Day Low]])-1</f>
        <v>1.300031515915534E-2</v>
      </c>
      <c r="AD324" s="1">
        <f>(Table2[[#This Row],[Day High]]/Table2[[#This Row],[Close Price]])-1</f>
        <v>3.4067045189390965E-2</v>
      </c>
      <c r="AE324" s="1">
        <f>(Table2[[#This Row],[Close Price]]/Table2[[#This Row],[Current Week Low]])-1</f>
        <v>1.300031515915534E-2</v>
      </c>
      <c r="AF324" s="1">
        <f>(Table2[[#This Row],[Current Week High]]/Table2[[#This Row],[Close Price]])-1</f>
        <v>8.7812086800964417E-2</v>
      </c>
      <c r="AG324" s="1">
        <f>(Table2[[#This Row],[Close Price]]/Table2[[#This Row],[Current Month Low]])-1</f>
        <v>1.300031515915534E-2</v>
      </c>
      <c r="AH324" s="1">
        <f>(Table2[[#This Row],[Current Month High]]/Table2[[#This Row],[Close Price]])-1</f>
        <v>0.11993466594073277</v>
      </c>
      <c r="AI324">
        <v>33.779264214046798</v>
      </c>
      <c r="AJ324">
        <v>54.1237113402061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-0.14000000000000001</v>
      </c>
      <c r="AM324" t="s">
        <v>3161</v>
      </c>
      <c r="AN324">
        <v>-1.1000000000000001</v>
      </c>
      <c r="AO324" t="s">
        <v>3161</v>
      </c>
      <c r="AP324">
        <v>1.0468322694174E-2</v>
      </c>
      <c r="AQ324">
        <f>(Table2[[#This Row],[Sharpe Ratio]]-AVERAGE(Table2[Sharpe Ratio]))/_xlfn.STDEV.P(Table2[Sharpe Ratio])</f>
        <v>-0.55922440547929808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351</v>
      </c>
      <c r="AT324">
        <f>_xlfn.RANK.AVG(Table2[[#This Row],[6M Return vs Nifty Z-Score]],Table2[6M Return vs Nifty Z-Score])</f>
        <v>183</v>
      </c>
      <c r="AU324">
        <f>_xlfn.RANK.AVG(Table2[[#This Row],[Sharpe Ratio Z-Score]],Table2[Sharpe Ratio Z-Score])</f>
        <v>483</v>
      </c>
      <c r="AV324">
        <f>(Table2[[#This Row],[Rank 1Y]]+Table2[[#This Row],[Rank 6M]]+Table2[[#This Row],[Rank Sharpe]])/3</f>
        <v>339</v>
      </c>
    </row>
    <row r="325" spans="1:48" x14ac:dyDescent="0.3">
      <c r="A325" t="s">
        <v>332</v>
      </c>
      <c r="B325" t="s">
        <v>333</v>
      </c>
      <c r="C325" t="s">
        <v>3111</v>
      </c>
      <c r="D325" t="s">
        <v>206</v>
      </c>
      <c r="E325">
        <v>73718.824995981297</v>
      </c>
      <c r="F325">
        <v>2708.95</v>
      </c>
      <c r="G325">
        <v>5.7540386129184604</v>
      </c>
      <c r="H325">
        <f>(Table2[[#This Row],[1Y Return vs Nifty]]-AVERAGE(Table2[1Y Return vs Nifty]))/_xlfn.STDEV.P(Table2[1Y Return vs Nifty])</f>
        <v>-0.17254664345815074</v>
      </c>
      <c r="I325">
        <v>-17.103694327499198</v>
      </c>
      <c r="J325">
        <f>(Table2[[#This Row],[1M Return vs Nifty]]-AVERAGE(Table2[1M Return vs Nifty]))/_xlfn.STDEV.P(Table2[1M Return vs Nifty])</f>
        <v>-1.5578846221597824</v>
      </c>
      <c r="K325">
        <v>-4.5559942660931201</v>
      </c>
      <c r="L325">
        <f>(Table2[[#This Row],[6M Return vs Nifty]]-AVERAGE(Table2[6M Return vs Nifty]))/_xlfn.STDEV.P(Table2[6M Return vs Nifty])</f>
        <v>-0.27130758603198823</v>
      </c>
      <c r="M325">
        <v>-4.4411314603209098</v>
      </c>
      <c r="N325">
        <f>(Table2[[#This Row],[1W Return vs Nifty]]-AVERAGE(Table2[1W Return vs Nifty]))/_xlfn.STDEV.P(Table2[1W Return vs Nifty])</f>
        <v>-0.24997627658435215</v>
      </c>
      <c r="O325">
        <v>3036.68</v>
      </c>
      <c r="P325">
        <v>3251.8051976475599</v>
      </c>
      <c r="Q325">
        <v>3028.0646009808102</v>
      </c>
      <c r="R325">
        <v>4.1474533791010897</v>
      </c>
      <c r="S325" s="1">
        <f>(Table2[[#This Row],[Close Price]]-Table2[[#This Row],[20D EMA]])/Table2[[#This Row],[20D EMA]]</f>
        <v>-0.10792378518645364</v>
      </c>
      <c r="T325" s="1">
        <f>(Table2[[#This Row],[Close Price]]-Table2[[#This Row],[50D EMA]])/Table2[[#This Row],[50D EMA]]</f>
        <v>-0.1669396426453453</v>
      </c>
      <c r="U325" s="1">
        <f>(Table2[[#This Row],[Close Price]]-Table2[[#This Row],[200D EMA]])/Table2[[#This Row],[200D EMA]]</f>
        <v>-0.10538566478319089</v>
      </c>
      <c r="V325">
        <v>0.87452040120836305</v>
      </c>
      <c r="W325">
        <v>2701.55</v>
      </c>
      <c r="X325">
        <v>2777.65</v>
      </c>
      <c r="Y325">
        <v>2701.55</v>
      </c>
      <c r="Z325">
        <v>2892.5</v>
      </c>
      <c r="AA325">
        <v>2701.55</v>
      </c>
      <c r="AB325">
        <v>3096.6</v>
      </c>
      <c r="AC325" s="1">
        <f>(Table2[[#This Row],[Close Price]]/Table2[[#This Row],[Day Low]])-1</f>
        <v>2.73916825526066E-3</v>
      </c>
      <c r="AD325" s="1">
        <f>(Table2[[#This Row],[Day High]]/Table2[[#This Row],[Close Price]])-1</f>
        <v>2.5360379482825657E-2</v>
      </c>
      <c r="AE325" s="1">
        <f>(Table2[[#This Row],[Close Price]]/Table2[[#This Row],[Current Week Low]])-1</f>
        <v>2.73916825526066E-3</v>
      </c>
      <c r="AF325" s="1">
        <f>(Table2[[#This Row],[Current Week High]]/Table2[[#This Row],[Close Price]])-1</f>
        <v>6.7756879971945017E-2</v>
      </c>
      <c r="AG325" s="1">
        <f>(Table2[[#This Row],[Close Price]]/Table2[[#This Row],[Current Month Low]])-1</f>
        <v>2.73916825526066E-3</v>
      </c>
      <c r="AH325" s="1">
        <f>(Table2[[#This Row],[Current Month High]]/Table2[[#This Row],[Close Price]])-1</f>
        <v>0.14309972498569556</v>
      </c>
      <c r="AI325">
        <v>43.598073054135298</v>
      </c>
      <c r="AJ325">
        <v>28.155454631469301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-0.15</v>
      </c>
      <c r="AM325" t="s">
        <v>3161</v>
      </c>
      <c r="AN325">
        <v>-12.43</v>
      </c>
      <c r="AO325" t="s">
        <v>3161</v>
      </c>
      <c r="AP325">
        <v>8.3989411571800995E-2</v>
      </c>
      <c r="AQ325">
        <f>(Table2[[#This Row],[Sharpe Ratio]]-AVERAGE(Table2[Sharpe Ratio]))/_xlfn.STDEV.P(Table2[Sharpe Ratio])</f>
        <v>0.31096413045815596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359</v>
      </c>
      <c r="AT325">
        <f>_xlfn.RANK.AVG(Table2[[#This Row],[6M Return vs Nifty Z-Score]],Table2[6M Return vs Nifty Z-Score])</f>
        <v>393</v>
      </c>
      <c r="AU325">
        <f>_xlfn.RANK.AVG(Table2[[#This Row],[Sharpe Ratio Z-Score]],Table2[Sharpe Ratio Z-Score])</f>
        <v>267</v>
      </c>
      <c r="AV325">
        <f>(Table2[[#This Row],[Rank 1Y]]+Table2[[#This Row],[Rank 6M]]+Table2[[#This Row],[Rank Sharpe]])/3</f>
        <v>339.66666666666669</v>
      </c>
    </row>
    <row r="326" spans="1:48" x14ac:dyDescent="0.3">
      <c r="A326" t="s">
        <v>820</v>
      </c>
      <c r="B326" t="s">
        <v>821</v>
      </c>
      <c r="C326" t="s">
        <v>3122</v>
      </c>
      <c r="D326" t="s">
        <v>138</v>
      </c>
      <c r="E326">
        <v>18317.599923071699</v>
      </c>
      <c r="F326">
        <v>1302.95</v>
      </c>
      <c r="G326">
        <v>59.258311596619102</v>
      </c>
      <c r="H326">
        <f>(Table2[[#This Row],[1Y Return vs Nifty]]-AVERAGE(Table2[1Y Return vs Nifty]))/_xlfn.STDEV.P(Table2[1Y Return vs Nifty])</f>
        <v>0.90390019215428752</v>
      </c>
      <c r="I326">
        <v>-7.3634121954564904</v>
      </c>
      <c r="J326">
        <f>(Table2[[#This Row],[1M Return vs Nifty]]-AVERAGE(Table2[1M Return vs Nifty]))/_xlfn.STDEV.P(Table2[1M Return vs Nifty])</f>
        <v>-0.52419572897112177</v>
      </c>
      <c r="K326">
        <v>-2.4312334770320398</v>
      </c>
      <c r="L326">
        <f>(Table2[[#This Row],[6M Return vs Nifty]]-AVERAGE(Table2[6M Return vs Nifty]))/_xlfn.STDEV.P(Table2[6M Return vs Nifty])</f>
        <v>-0.19699434386358344</v>
      </c>
      <c r="M326">
        <v>-3.2338459706378901</v>
      </c>
      <c r="N326">
        <f>(Table2[[#This Row],[1W Return vs Nifty]]-AVERAGE(Table2[1W Return vs Nifty]))/_xlfn.STDEV.P(Table2[1W Return vs Nifty])</f>
        <v>1.7750098851343173E-3</v>
      </c>
      <c r="O326">
        <v>1365.72</v>
      </c>
      <c r="P326">
        <v>1422.967666107</v>
      </c>
      <c r="Q326">
        <v>1296.29221383923</v>
      </c>
      <c r="R326">
        <v>41.011409734403799</v>
      </c>
      <c r="S326" s="1">
        <f>(Table2[[#This Row],[Close Price]]-Table2[[#This Row],[20D EMA]])/Table2[[#This Row],[20D EMA]]</f>
        <v>-4.5961104765252017E-2</v>
      </c>
      <c r="T326" s="1">
        <f>(Table2[[#This Row],[Close Price]]-Table2[[#This Row],[50D EMA]])/Table2[[#This Row],[50D EMA]]</f>
        <v>-8.4343213809873904E-2</v>
      </c>
      <c r="U326" s="1">
        <f>(Table2[[#This Row],[Close Price]]-Table2[[#This Row],[200D EMA]])/Table2[[#This Row],[200D EMA]]</f>
        <v>5.1360226418792022E-3</v>
      </c>
      <c r="V326">
        <v>0.83152307263664105</v>
      </c>
      <c r="W326">
        <v>1259.3499999999999</v>
      </c>
      <c r="X326">
        <v>1319</v>
      </c>
      <c r="Y326">
        <v>1250</v>
      </c>
      <c r="Z326">
        <v>1348</v>
      </c>
      <c r="AA326">
        <v>1250</v>
      </c>
      <c r="AB326">
        <v>1424</v>
      </c>
      <c r="AC326" s="1">
        <f>(Table2[[#This Row],[Close Price]]/Table2[[#This Row],[Day Low]])-1</f>
        <v>3.4621034660737848E-2</v>
      </c>
      <c r="AD326" s="1">
        <f>(Table2[[#This Row],[Day High]]/Table2[[#This Row],[Close Price]])-1</f>
        <v>1.2318201005410812E-2</v>
      </c>
      <c r="AE326" s="1">
        <f>(Table2[[#This Row],[Close Price]]/Table2[[#This Row],[Current Week Low]])-1</f>
        <v>4.2359999999999953E-2</v>
      </c>
      <c r="AF326" s="1">
        <f>(Table2[[#This Row],[Current Week High]]/Table2[[#This Row],[Close Price]])-1</f>
        <v>3.4575386622663906E-2</v>
      </c>
      <c r="AG326" s="1">
        <f>(Table2[[#This Row],[Close Price]]/Table2[[#This Row],[Current Month Low]])-1</f>
        <v>4.2359999999999953E-2</v>
      </c>
      <c r="AH326" s="1">
        <f>(Table2[[#This Row],[Current Month High]]/Table2[[#This Row],[Close Price]])-1</f>
        <v>9.2904562723051587E-2</v>
      </c>
      <c r="AI326">
        <v>26.405464522813599</v>
      </c>
      <c r="AJ326">
        <v>85.196503446805494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-0.04</v>
      </c>
      <c r="AM326" t="s">
        <v>3161</v>
      </c>
      <c r="AN326">
        <v>-5.47</v>
      </c>
      <c r="AO326" t="s">
        <v>3161</v>
      </c>
      <c r="AQ326">
        <f>(Table2[[#This Row],[Sharpe Ratio]]-AVERAGE(Table2[Sharpe Ratio]))/_xlfn.STDEV.P(Table2[Sharpe Ratio])</f>
        <v>-0.68312646593607884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111</v>
      </c>
      <c r="AT326">
        <f>_xlfn.RANK.AVG(Table2[[#This Row],[6M Return vs Nifty Z-Score]],Table2[6M Return vs Nifty Z-Score])</f>
        <v>372</v>
      </c>
      <c r="AU326">
        <f>_xlfn.RANK.AVG(Table2[[#This Row],[Sharpe Ratio Z-Score]],Table2[Sharpe Ratio Z-Score])</f>
        <v>539</v>
      </c>
      <c r="AV326">
        <f>(Table2[[#This Row],[Rank 1Y]]+Table2[[#This Row],[Rank 6M]]+Table2[[#This Row],[Rank Sharpe]])/3</f>
        <v>340.66666666666669</v>
      </c>
    </row>
    <row r="327" spans="1:48" x14ac:dyDescent="0.3">
      <c r="A327" t="s">
        <v>1482</v>
      </c>
      <c r="B327" t="s">
        <v>1483</v>
      </c>
      <c r="C327" t="s">
        <v>3119</v>
      </c>
      <c r="D327" t="s">
        <v>120</v>
      </c>
      <c r="E327">
        <v>6728.04858646305</v>
      </c>
      <c r="F327">
        <v>618.70000000000005</v>
      </c>
      <c r="G327">
        <v>1.36278792775294</v>
      </c>
      <c r="H327">
        <f>(Table2[[#This Row],[1Y Return vs Nifty]]-AVERAGE(Table2[1Y Return vs Nifty]))/_xlfn.STDEV.P(Table2[1Y Return vs Nifty])</f>
        <v>-0.26089375371357609</v>
      </c>
      <c r="I327">
        <v>-7.0109651287555801</v>
      </c>
      <c r="J327">
        <f>(Table2[[#This Row],[1M Return vs Nifty]]-AVERAGE(Table2[1M Return vs Nifty]))/_xlfn.STDEV.P(Table2[1M Return vs Nifty])</f>
        <v>-0.48679223148031042</v>
      </c>
      <c r="K327">
        <v>1.1513192797043299</v>
      </c>
      <c r="L327">
        <f>(Table2[[#This Row],[6M Return vs Nifty]]-AVERAGE(Table2[6M Return vs Nifty]))/_xlfn.STDEV.P(Table2[6M Return vs Nifty])</f>
        <v>-7.1695010421873012E-2</v>
      </c>
      <c r="M327">
        <v>-10.7137054091538</v>
      </c>
      <c r="N327">
        <f>(Table2[[#This Row],[1W Return vs Nifty]]-AVERAGE(Table2[1W Return vs Nifty]))/_xlfn.STDEV.P(Table2[1W Return vs Nifty])</f>
        <v>-1.5579755647297575</v>
      </c>
      <c r="O327">
        <v>665.48</v>
      </c>
      <c r="P327">
        <v>666.38409004378695</v>
      </c>
      <c r="Q327">
        <v>624.45917321387799</v>
      </c>
      <c r="R327">
        <v>27.336622443709501</v>
      </c>
      <c r="S327" s="1">
        <f>(Table2[[#This Row],[Close Price]]-Table2[[#This Row],[20D EMA]])/Table2[[#This Row],[20D EMA]]</f>
        <v>-7.0295125323075025E-2</v>
      </c>
      <c r="T327" s="1">
        <f>(Table2[[#This Row],[Close Price]]-Table2[[#This Row],[50D EMA]])/Table2[[#This Row],[50D EMA]]</f>
        <v>-7.1556465342162756E-2</v>
      </c>
      <c r="U327" s="1">
        <f>(Table2[[#This Row],[Close Price]]-Table2[[#This Row],[200D EMA]])/Table2[[#This Row],[200D EMA]]</f>
        <v>-9.2226577187383557E-3</v>
      </c>
      <c r="V327">
        <v>0.88958323022010699</v>
      </c>
      <c r="W327">
        <v>576.54999999999995</v>
      </c>
      <c r="X327">
        <v>676.4</v>
      </c>
      <c r="Y327">
        <v>576.54999999999995</v>
      </c>
      <c r="Z327">
        <v>704.5</v>
      </c>
      <c r="AA327">
        <v>576.54999999999995</v>
      </c>
      <c r="AB327">
        <v>719.85</v>
      </c>
      <c r="AC327" s="1">
        <f>(Table2[[#This Row],[Close Price]]/Table2[[#This Row],[Day Low]])-1</f>
        <v>7.3107276038504976E-2</v>
      </c>
      <c r="AD327" s="1">
        <f>(Table2[[#This Row],[Day High]]/Table2[[#This Row],[Close Price]])-1</f>
        <v>9.3260061419104368E-2</v>
      </c>
      <c r="AE327" s="1">
        <f>(Table2[[#This Row],[Close Price]]/Table2[[#This Row],[Current Week Low]])-1</f>
        <v>7.3107276038504976E-2</v>
      </c>
      <c r="AF327" s="1">
        <f>(Table2[[#This Row],[Current Week High]]/Table2[[#This Row],[Close Price]])-1</f>
        <v>0.1386778729594309</v>
      </c>
      <c r="AG327" s="1">
        <f>(Table2[[#This Row],[Close Price]]/Table2[[#This Row],[Current Month Low]])-1</f>
        <v>7.3107276038504976E-2</v>
      </c>
      <c r="AH327" s="1">
        <f>(Table2[[#This Row],[Current Month High]]/Table2[[#This Row],[Close Price]])-1</f>
        <v>0.16348795862291898</v>
      </c>
      <c r="AI327">
        <v>36.035235170518803</v>
      </c>
      <c r="AJ327">
        <v>32.328093252058601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</v>
      </c>
      <c r="AM327">
        <v>0</v>
      </c>
      <c r="AN327">
        <v>-1.01</v>
      </c>
      <c r="AO327" t="s">
        <v>3161</v>
      </c>
      <c r="AP327">
        <v>7.2980281106223996E-2</v>
      </c>
      <c r="AQ327">
        <f>(Table2[[#This Row],[Sharpe Ratio]]-AVERAGE(Table2[Sharpe Ratio]))/_xlfn.STDEV.P(Table2[Sharpe Ratio])</f>
        <v>0.18066112123952971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400</v>
      </c>
      <c r="AT327">
        <f>_xlfn.RANK.AVG(Table2[[#This Row],[6M Return vs Nifty Z-Score]],Table2[6M Return vs Nifty Z-Score])</f>
        <v>335</v>
      </c>
      <c r="AU327">
        <f>_xlfn.RANK.AVG(Table2[[#This Row],[Sharpe Ratio Z-Score]],Table2[Sharpe Ratio Z-Score])</f>
        <v>290</v>
      </c>
      <c r="AV327">
        <f>(Table2[[#This Row],[Rank 1Y]]+Table2[[#This Row],[Rank 6M]]+Table2[[#This Row],[Rank Sharpe]])/3</f>
        <v>341.66666666666669</v>
      </c>
    </row>
    <row r="328" spans="1:48" x14ac:dyDescent="0.3">
      <c r="A328" t="s">
        <v>1572</v>
      </c>
      <c r="B328" t="s">
        <v>1573</v>
      </c>
      <c r="C328" t="s">
        <v>3123</v>
      </c>
      <c r="D328" t="s">
        <v>413</v>
      </c>
      <c r="E328">
        <v>5984.7800897500001</v>
      </c>
      <c r="F328">
        <v>307.75</v>
      </c>
      <c r="G328">
        <v>22.4757631992996</v>
      </c>
      <c r="H328">
        <f>(Table2[[#This Row],[1Y Return vs Nifty]]-AVERAGE(Table2[1Y Return vs Nifty]))/_xlfn.STDEV.P(Table2[1Y Return vs Nifty])</f>
        <v>0.1638759731518564</v>
      </c>
      <c r="I328">
        <v>1.3037690563441899</v>
      </c>
      <c r="J328">
        <f>(Table2[[#This Row],[1M Return vs Nifty]]-AVERAGE(Table2[1M Return vs Nifty]))/_xlfn.STDEV.P(Table2[1M Return vs Nifty])</f>
        <v>0.3956101733411207</v>
      </c>
      <c r="K328">
        <v>5.7069652964557998</v>
      </c>
      <c r="L328">
        <f>(Table2[[#This Row],[6M Return vs Nifty]]-AVERAGE(Table2[6M Return vs Nifty]))/_xlfn.STDEV.P(Table2[6M Return vs Nifty])</f>
        <v>8.7638137770296762E-2</v>
      </c>
      <c r="M328">
        <v>-6.3964654535375098</v>
      </c>
      <c r="N328">
        <f>(Table2[[#This Row],[1W Return vs Nifty]]-AVERAGE(Table2[1W Return vs Nifty]))/_xlfn.STDEV.P(Table2[1W Return vs Nifty])</f>
        <v>-0.65771566588078323</v>
      </c>
      <c r="O328">
        <v>327.07</v>
      </c>
      <c r="P328">
        <v>329.23733254389799</v>
      </c>
      <c r="Q328">
        <v>304.63014087493002</v>
      </c>
      <c r="R328">
        <v>28.284299827037501</v>
      </c>
      <c r="S328" s="1">
        <f>(Table2[[#This Row],[Close Price]]-Table2[[#This Row],[20D EMA]])/Table2[[#This Row],[20D EMA]]</f>
        <v>-5.9069923869508038E-2</v>
      </c>
      <c r="T328" s="1">
        <f>(Table2[[#This Row],[Close Price]]-Table2[[#This Row],[50D EMA]])/Table2[[#This Row],[50D EMA]]</f>
        <v>-6.5263961343244803E-2</v>
      </c>
      <c r="U328" s="1">
        <f>(Table2[[#This Row],[Close Price]]-Table2[[#This Row],[200D EMA]])/Table2[[#This Row],[200D EMA]]</f>
        <v>1.024146565441428E-2</v>
      </c>
      <c r="V328">
        <v>0.57190914743639698</v>
      </c>
      <c r="W328">
        <v>305.89999999999998</v>
      </c>
      <c r="X328">
        <v>315.89999999999998</v>
      </c>
      <c r="Y328">
        <v>305.25</v>
      </c>
      <c r="Z328">
        <v>330.45</v>
      </c>
      <c r="AA328">
        <v>305.25</v>
      </c>
      <c r="AB328">
        <v>349.65</v>
      </c>
      <c r="AC328" s="1">
        <f>(Table2[[#This Row],[Close Price]]/Table2[[#This Row],[Day Low]])-1</f>
        <v>6.0477280156914226E-3</v>
      </c>
      <c r="AD328" s="1">
        <f>(Table2[[#This Row],[Day High]]/Table2[[#This Row],[Close Price]])-1</f>
        <v>2.6482534524776558E-2</v>
      </c>
      <c r="AE328" s="1">
        <f>(Table2[[#This Row],[Close Price]]/Table2[[#This Row],[Current Week Low]])-1</f>
        <v>8.1900081900081467E-3</v>
      </c>
      <c r="AF328" s="1">
        <f>(Table2[[#This Row],[Current Week High]]/Table2[[#This Row],[Close Price]])-1</f>
        <v>7.3761169780666158E-2</v>
      </c>
      <c r="AG328" s="1">
        <f>(Table2[[#This Row],[Close Price]]/Table2[[#This Row],[Current Month Low]])-1</f>
        <v>8.1900081900081467E-3</v>
      </c>
      <c r="AH328" s="1">
        <f>(Table2[[#This Row],[Current Month High]]/Table2[[#This Row],[Close Price]])-1</f>
        <v>0.13614947197400484</v>
      </c>
      <c r="AI328">
        <v>23.054427294882199</v>
      </c>
      <c r="AJ328">
        <v>45.165094339622598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-0.02</v>
      </c>
      <c r="AM328" t="s">
        <v>3161</v>
      </c>
      <c r="AN328">
        <v>-3.8</v>
      </c>
      <c r="AO328" t="s">
        <v>3161</v>
      </c>
      <c r="AP328">
        <v>4.6379656955559999E-3</v>
      </c>
      <c r="AQ328">
        <f>(Table2[[#This Row],[Sharpe Ratio]]-AVERAGE(Table2[Sharpe Ratio]))/_xlfn.STDEV.P(Table2[Sharpe Ratio])</f>
        <v>-0.62823195009095012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254</v>
      </c>
      <c r="AT328">
        <f>_xlfn.RANK.AVG(Table2[[#This Row],[6M Return vs Nifty Z-Score]],Table2[6M Return vs Nifty Z-Score])</f>
        <v>274</v>
      </c>
      <c r="AU328">
        <f>_xlfn.RANK.AVG(Table2[[#This Row],[Sharpe Ratio Z-Score]],Table2[Sharpe Ratio Z-Score])</f>
        <v>498</v>
      </c>
      <c r="AV328">
        <f>(Table2[[#This Row],[Rank 1Y]]+Table2[[#This Row],[Rank 6M]]+Table2[[#This Row],[Rank Sharpe]])/3</f>
        <v>342</v>
      </c>
    </row>
    <row r="329" spans="1:48" x14ac:dyDescent="0.3">
      <c r="A329" t="s">
        <v>381</v>
      </c>
      <c r="B329" t="s">
        <v>382</v>
      </c>
      <c r="C329" t="s">
        <v>3120</v>
      </c>
      <c r="D329" t="s">
        <v>91</v>
      </c>
      <c r="E329">
        <v>60228.799216833599</v>
      </c>
      <c r="F329">
        <v>290.60000000000002</v>
      </c>
      <c r="G329">
        <v>25.848066992236198</v>
      </c>
      <c r="H329">
        <f>(Table2[[#This Row],[1Y Return vs Nifty]]-AVERAGE(Table2[1Y Return vs Nifty]))/_xlfn.STDEV.P(Table2[1Y Return vs Nifty])</f>
        <v>0.23172299814995867</v>
      </c>
      <c r="I329">
        <v>-4.5923436423637201</v>
      </c>
      <c r="J329">
        <f>(Table2[[#This Row],[1M Return vs Nifty]]-AVERAGE(Table2[1M Return vs Nifty]))/_xlfn.STDEV.P(Table2[1M Return vs Nifty])</f>
        <v>-0.23011566570752823</v>
      </c>
      <c r="K329">
        <v>6.8706774316337</v>
      </c>
      <c r="L329">
        <f>(Table2[[#This Row],[6M Return vs Nifty]]-AVERAGE(Table2[6M Return vs Nifty]))/_xlfn.STDEV.P(Table2[6M Return vs Nifty])</f>
        <v>0.12833882377740319</v>
      </c>
      <c r="M329">
        <v>-5.1228090650477904</v>
      </c>
      <c r="N329">
        <f>(Table2[[#This Row],[1W Return vs Nifty]]-AVERAGE(Table2[1W Return vs Nifty]))/_xlfn.STDEV.P(Table2[1W Return vs Nifty])</f>
        <v>-0.3921242734036367</v>
      </c>
      <c r="O329">
        <v>307.39999999999998</v>
      </c>
      <c r="P329">
        <v>313.97057450483999</v>
      </c>
      <c r="Q329">
        <v>284.139673603944</v>
      </c>
      <c r="R329">
        <v>31.540673039278399</v>
      </c>
      <c r="S329" s="1">
        <f>(Table2[[#This Row],[Close Price]]-Table2[[#This Row],[20D EMA]])/Table2[[#This Row],[20D EMA]]</f>
        <v>-5.4651919323357043E-2</v>
      </c>
      <c r="T329" s="1">
        <f>(Table2[[#This Row],[Close Price]]-Table2[[#This Row],[50D EMA]])/Table2[[#This Row],[50D EMA]]</f>
        <v>-7.4435556713228546E-2</v>
      </c>
      <c r="U329" s="1">
        <f>(Table2[[#This Row],[Close Price]]-Table2[[#This Row],[200D EMA]])/Table2[[#This Row],[200D EMA]]</f>
        <v>2.2736446178441536E-2</v>
      </c>
      <c r="V329">
        <v>0.59333247008482903</v>
      </c>
      <c r="W329">
        <v>288.8</v>
      </c>
      <c r="X329">
        <v>296.89999999999998</v>
      </c>
      <c r="Y329">
        <v>288.8</v>
      </c>
      <c r="Z329">
        <v>311.95</v>
      </c>
      <c r="AA329">
        <v>288.8</v>
      </c>
      <c r="AB329">
        <v>323.39999999999998</v>
      </c>
      <c r="AC329" s="1">
        <f>(Table2[[#This Row],[Close Price]]/Table2[[#This Row],[Day Low]])-1</f>
        <v>6.2326869806095253E-3</v>
      </c>
      <c r="AD329" s="1">
        <f>(Table2[[#This Row],[Day High]]/Table2[[#This Row],[Close Price]])-1</f>
        <v>2.1679284239504382E-2</v>
      </c>
      <c r="AE329" s="1">
        <f>(Table2[[#This Row],[Close Price]]/Table2[[#This Row],[Current Week Low]])-1</f>
        <v>6.2326869806095253E-3</v>
      </c>
      <c r="AF329" s="1">
        <f>(Table2[[#This Row],[Current Week High]]/Table2[[#This Row],[Close Price]])-1</f>
        <v>7.3468685478320639E-2</v>
      </c>
      <c r="AG329" s="1">
        <f>(Table2[[#This Row],[Close Price]]/Table2[[#This Row],[Current Month Low]])-1</f>
        <v>6.2326869806095253E-3</v>
      </c>
      <c r="AH329" s="1">
        <f>(Table2[[#This Row],[Current Month High]]/Table2[[#This Row],[Close Price]])-1</f>
        <v>0.11286992429456277</v>
      </c>
      <c r="AI329">
        <v>24.2085340674466</v>
      </c>
      <c r="AJ329">
        <v>47.888040712468197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-0.03</v>
      </c>
      <c r="AM329" t="s">
        <v>3161</v>
      </c>
      <c r="AN329">
        <v>-8.0399999999999991</v>
      </c>
      <c r="AO329" t="s">
        <v>3161</v>
      </c>
      <c r="AQ329">
        <f>(Table2[[#This Row],[Sharpe Ratio]]-AVERAGE(Table2[Sharpe Ratio]))/_xlfn.STDEV.P(Table2[Sharpe Ratio])</f>
        <v>-0.68312646593607884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230</v>
      </c>
      <c r="AT329">
        <f>_xlfn.RANK.AVG(Table2[[#This Row],[6M Return vs Nifty Z-Score]],Table2[6M Return vs Nifty Z-Score])</f>
        <v>258</v>
      </c>
      <c r="AU329">
        <f>_xlfn.RANK.AVG(Table2[[#This Row],[Sharpe Ratio Z-Score]],Table2[Sharpe Ratio Z-Score])</f>
        <v>539</v>
      </c>
      <c r="AV329">
        <f>(Table2[[#This Row],[Rank 1Y]]+Table2[[#This Row],[Rank 6M]]+Table2[[#This Row],[Rank Sharpe]])/3</f>
        <v>342.33333333333331</v>
      </c>
    </row>
    <row r="330" spans="1:48" x14ac:dyDescent="0.3">
      <c r="A330" t="s">
        <v>1190</v>
      </c>
      <c r="B330" t="s">
        <v>1191</v>
      </c>
      <c r="C330" t="s">
        <v>3120</v>
      </c>
      <c r="D330" t="s">
        <v>456</v>
      </c>
      <c r="E330">
        <v>9696.1143985737999</v>
      </c>
      <c r="F330">
        <v>208.05</v>
      </c>
      <c r="G330">
        <v>29.131514540569501</v>
      </c>
      <c r="H330">
        <f>(Table2[[#This Row],[1Y Return vs Nifty]]-AVERAGE(Table2[1Y Return vs Nifty]))/_xlfn.STDEV.P(Table2[1Y Return vs Nifty])</f>
        <v>0.29778233371703622</v>
      </c>
      <c r="I330">
        <v>-6.9639916656551701</v>
      </c>
      <c r="J330">
        <f>(Table2[[#This Row],[1M Return vs Nifty]]-AVERAGE(Table2[1M Return vs Nifty]))/_xlfn.STDEV.P(Table2[1M Return vs Nifty])</f>
        <v>-0.4818071657067261</v>
      </c>
      <c r="K330">
        <v>-13.245383573761501</v>
      </c>
      <c r="L330">
        <f>(Table2[[#This Row],[6M Return vs Nifty]]-AVERAGE(Table2[6M Return vs Nifty]))/_xlfn.STDEV.P(Table2[6M Return vs Nifty])</f>
        <v>-0.57521788748368963</v>
      </c>
      <c r="M330">
        <v>-2.50473678215242</v>
      </c>
      <c r="N330">
        <f>(Table2[[#This Row],[1W Return vs Nifty]]-AVERAGE(Table2[1W Return vs Nifty]))/_xlfn.STDEV.P(Table2[1W Return vs Nifty])</f>
        <v>0.15381375941581382</v>
      </c>
      <c r="O330">
        <v>220.69</v>
      </c>
      <c r="P330">
        <v>234.22480111137</v>
      </c>
      <c r="Q330">
        <v>230.93364385432201</v>
      </c>
      <c r="R330">
        <v>38.273649145395702</v>
      </c>
      <c r="S330" s="1">
        <f>(Table2[[#This Row],[Close Price]]-Table2[[#This Row],[20D EMA]])/Table2[[#This Row],[20D EMA]]</f>
        <v>-5.7274910507952269E-2</v>
      </c>
      <c r="T330" s="1">
        <f>(Table2[[#This Row],[Close Price]]-Table2[[#This Row],[50D EMA]])/Table2[[#This Row],[50D EMA]]</f>
        <v>-0.11175076672996855</v>
      </c>
      <c r="U330" s="1">
        <f>(Table2[[#This Row],[Close Price]]-Table2[[#This Row],[200D EMA]])/Table2[[#This Row],[200D EMA]]</f>
        <v>-9.909185804367901E-2</v>
      </c>
      <c r="V330">
        <v>2.05603801008913</v>
      </c>
      <c r="W330">
        <v>207.21</v>
      </c>
      <c r="X330">
        <v>216.89</v>
      </c>
      <c r="Y330">
        <v>207.21</v>
      </c>
      <c r="Z330">
        <v>243.65</v>
      </c>
      <c r="AA330">
        <v>207.21</v>
      </c>
      <c r="AB330">
        <v>243.65</v>
      </c>
      <c r="AC330" s="1">
        <f>(Table2[[#This Row],[Close Price]]/Table2[[#This Row],[Day Low]])-1</f>
        <v>4.0538584045171078E-3</v>
      </c>
      <c r="AD330" s="1">
        <f>(Table2[[#This Row],[Day High]]/Table2[[#This Row],[Close Price]])-1</f>
        <v>4.2489786109108252E-2</v>
      </c>
      <c r="AE330" s="1">
        <f>(Table2[[#This Row],[Close Price]]/Table2[[#This Row],[Current Week Low]])-1</f>
        <v>4.0538584045171078E-3</v>
      </c>
      <c r="AF330" s="1">
        <f>(Table2[[#This Row],[Current Week High]]/Table2[[#This Row],[Close Price]])-1</f>
        <v>0.17111271329007449</v>
      </c>
      <c r="AG330" s="1">
        <f>(Table2[[#This Row],[Close Price]]/Table2[[#This Row],[Current Month Low]])-1</f>
        <v>4.0538584045171078E-3</v>
      </c>
      <c r="AH330" s="1">
        <f>(Table2[[#This Row],[Current Month High]]/Table2[[#This Row],[Close Price]])-1</f>
        <v>0.17111271329007449</v>
      </c>
      <c r="AI330">
        <v>84.667147320355596</v>
      </c>
      <c r="AJ330">
        <v>57.972665148063797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-0.15</v>
      </c>
      <c r="AM330" t="s">
        <v>3161</v>
      </c>
      <c r="AN330">
        <v>0.63</v>
      </c>
      <c r="AO330" t="s">
        <v>3160</v>
      </c>
      <c r="AP330">
        <v>6.9867323460361994E-2</v>
      </c>
      <c r="AQ330">
        <f>(Table2[[#This Row],[Sharpe Ratio]]-AVERAGE(Table2[Sharpe Ratio]))/_xlfn.STDEV.P(Table2[Sharpe Ratio])</f>
        <v>0.1438164539795446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213</v>
      </c>
      <c r="AT330">
        <f>_xlfn.RANK.AVG(Table2[[#This Row],[6M Return vs Nifty Z-Score]],Table2[6M Return vs Nifty Z-Score])</f>
        <v>512</v>
      </c>
      <c r="AU330">
        <f>_xlfn.RANK.AVG(Table2[[#This Row],[Sharpe Ratio Z-Score]],Table2[Sharpe Ratio Z-Score])</f>
        <v>302</v>
      </c>
      <c r="AV330">
        <f>(Table2[[#This Row],[Rank 1Y]]+Table2[[#This Row],[Rank 6M]]+Table2[[#This Row],[Rank Sharpe]])/3</f>
        <v>342.33333333333331</v>
      </c>
    </row>
    <row r="331" spans="1:48" x14ac:dyDescent="0.3">
      <c r="A331" t="s">
        <v>35</v>
      </c>
      <c r="B331" t="s">
        <v>36</v>
      </c>
      <c r="C331" t="s">
        <v>3111</v>
      </c>
      <c r="D331" t="s">
        <v>37</v>
      </c>
      <c r="E331">
        <v>583199.83783490199</v>
      </c>
      <c r="F331">
        <v>465.95</v>
      </c>
      <c r="G331">
        <v>-15.6004031453495</v>
      </c>
      <c r="H331">
        <f>(Table2[[#This Row],[1Y Return vs Nifty]]-AVERAGE(Table2[1Y Return vs Nifty]))/_xlfn.STDEV.P(Table2[1Y Return vs Nifty])</f>
        <v>-0.60217440915006692</v>
      </c>
      <c r="I331">
        <v>-9.6627696174205996E-2</v>
      </c>
      <c r="J331">
        <f>(Table2[[#This Row],[1M Return vs Nifty]]-AVERAGE(Table2[1M Return vs Nifty]))/_xlfn.STDEV.P(Table2[1M Return vs Nifty])</f>
        <v>0.24699285923133388</v>
      </c>
      <c r="K331">
        <v>2.9997291956673302</v>
      </c>
      <c r="L331">
        <f>(Table2[[#This Row],[6M Return vs Nifty]]-AVERAGE(Table2[6M Return vs Nifty]))/_xlfn.STDEV.P(Table2[6M Return vs Nifty])</f>
        <v>-7.0471053877546137E-3</v>
      </c>
      <c r="M331">
        <v>0.121872345032195</v>
      </c>
      <c r="N331">
        <f>(Table2[[#This Row],[1W Return vs Nifty]]-AVERAGE(Table2[1W Return vs Nifty]))/_xlfn.STDEV.P(Table2[1W Return vs Nifty])</f>
        <v>0.70153195239669508</v>
      </c>
      <c r="O331">
        <v>481.71</v>
      </c>
      <c r="P331">
        <v>488.50526553730703</v>
      </c>
      <c r="Q331">
        <v>467.82133773583797</v>
      </c>
      <c r="R331">
        <v>19.5088375146108</v>
      </c>
      <c r="S331" s="1">
        <f>(Table2[[#This Row],[Close Price]]-Table2[[#This Row],[20D EMA]])/Table2[[#This Row],[20D EMA]]</f>
        <v>-3.2716779805277013E-2</v>
      </c>
      <c r="T331" s="1">
        <f>(Table2[[#This Row],[Close Price]]-Table2[[#This Row],[50D EMA]])/Table2[[#This Row],[50D EMA]]</f>
        <v>-4.6172000853457532E-2</v>
      </c>
      <c r="U331" s="1">
        <f>(Table2[[#This Row],[Close Price]]-Table2[[#This Row],[200D EMA]])/Table2[[#This Row],[200D EMA]]</f>
        <v>-4.0001119762832641E-3</v>
      </c>
      <c r="V331">
        <v>0.69096011829905901</v>
      </c>
      <c r="W331">
        <v>462.25</v>
      </c>
      <c r="X331">
        <v>472.95</v>
      </c>
      <c r="Y331">
        <v>462.25</v>
      </c>
      <c r="Z331">
        <v>481.5</v>
      </c>
      <c r="AA331">
        <v>462.25</v>
      </c>
      <c r="AB331">
        <v>493.45</v>
      </c>
      <c r="AC331" s="1">
        <f>(Table2[[#This Row],[Close Price]]/Table2[[#This Row],[Day Low]])-1</f>
        <v>8.0043266630611676E-3</v>
      </c>
      <c r="AD331" s="1">
        <f>(Table2[[#This Row],[Day High]]/Table2[[#This Row],[Close Price]])-1</f>
        <v>1.5023071144972588E-2</v>
      </c>
      <c r="AE331" s="1">
        <f>(Table2[[#This Row],[Close Price]]/Table2[[#This Row],[Current Week Low]])-1</f>
        <v>8.0043266630611676E-3</v>
      </c>
      <c r="AF331" s="1">
        <f>(Table2[[#This Row],[Current Week High]]/Table2[[#This Row],[Close Price]])-1</f>
        <v>3.3372679472046363E-2</v>
      </c>
      <c r="AG331" s="1">
        <f>(Table2[[#This Row],[Close Price]]/Table2[[#This Row],[Current Month Low]])-1</f>
        <v>8.0043266630611676E-3</v>
      </c>
      <c r="AH331" s="1">
        <f>(Table2[[#This Row],[Current Month High]]/Table2[[#This Row],[Close Price]])-1</f>
        <v>5.9019208069535312E-2</v>
      </c>
      <c r="AI331">
        <v>13.424187144543399</v>
      </c>
      <c r="AJ331">
        <v>16.6771002879679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0.05</v>
      </c>
      <c r="AM331" t="s">
        <v>3160</v>
      </c>
      <c r="AN331">
        <v>-4.51</v>
      </c>
      <c r="AO331" t="s">
        <v>3161</v>
      </c>
      <c r="AP331">
        <v>0.113511650780554</v>
      </c>
      <c r="AQ331">
        <f>(Table2[[#This Row],[Sharpe Ratio]]-AVERAGE(Table2[Sharpe Ratio]))/_xlfn.STDEV.P(Table2[Sharpe Ratio])</f>
        <v>0.66038651397888903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532</v>
      </c>
      <c r="AT331">
        <f>_xlfn.RANK.AVG(Table2[[#This Row],[6M Return vs Nifty Z-Score]],Table2[6M Return vs Nifty Z-Score])</f>
        <v>315</v>
      </c>
      <c r="AU331">
        <f>_xlfn.RANK.AVG(Table2[[#This Row],[Sharpe Ratio Z-Score]],Table2[Sharpe Ratio Z-Score])</f>
        <v>181</v>
      </c>
      <c r="AV331">
        <f>(Table2[[#This Row],[Rank 1Y]]+Table2[[#This Row],[Rank 6M]]+Table2[[#This Row],[Rank Sharpe]])/3</f>
        <v>342.66666666666669</v>
      </c>
    </row>
    <row r="332" spans="1:48" x14ac:dyDescent="0.3">
      <c r="A332" t="s">
        <v>1574</v>
      </c>
      <c r="B332" t="s">
        <v>1575</v>
      </c>
      <c r="C332" t="s">
        <v>3112</v>
      </c>
      <c r="D332" t="s">
        <v>48</v>
      </c>
      <c r="E332">
        <v>5978.5212467084102</v>
      </c>
      <c r="F332">
        <v>35.57</v>
      </c>
      <c r="G332">
        <v>-3.58759922505044</v>
      </c>
      <c r="H332">
        <f>(Table2[[#This Row],[1Y Return vs Nifty]]-AVERAGE(Table2[1Y Return vs Nifty]))/_xlfn.STDEV.P(Table2[1Y Return vs Nifty])</f>
        <v>-0.36049007169952507</v>
      </c>
      <c r="I332">
        <v>-12.810582574746</v>
      </c>
      <c r="J332">
        <f>(Table2[[#This Row],[1M Return vs Nifty]]-AVERAGE(Table2[1M Return vs Nifty]))/_xlfn.STDEV.P(Table2[1M Return vs Nifty])</f>
        <v>-1.1022774974503453</v>
      </c>
      <c r="K332">
        <v>-7.1124338088519004</v>
      </c>
      <c r="L332">
        <f>(Table2[[#This Row],[6M Return vs Nifty]]-AVERAGE(Table2[6M Return vs Nifty]))/_xlfn.STDEV.P(Table2[6M Return vs Nifty])</f>
        <v>-0.36071873848170433</v>
      </c>
      <c r="M332">
        <v>-8.3201739406223805</v>
      </c>
      <c r="N332">
        <f>(Table2[[#This Row],[1W Return vs Nifty]]-AVERAGE(Table2[1W Return vs Nifty]))/_xlfn.STDEV.P(Table2[1W Return vs Nifty])</f>
        <v>-1.058860292031339</v>
      </c>
      <c r="O332">
        <v>38.85</v>
      </c>
      <c r="P332">
        <v>41.0935627871783</v>
      </c>
      <c r="Q332">
        <v>40.2910020990508</v>
      </c>
      <c r="R332">
        <v>29.325975183871801</v>
      </c>
      <c r="S332" s="1">
        <f>(Table2[[#This Row],[Close Price]]-Table2[[#This Row],[20D EMA]])/Table2[[#This Row],[20D EMA]]</f>
        <v>-8.4427284427284449E-2</v>
      </c>
      <c r="T332" s="1">
        <f>(Table2[[#This Row],[Close Price]]-Table2[[#This Row],[50D EMA]])/Table2[[#This Row],[50D EMA]]</f>
        <v>-0.13441430755918102</v>
      </c>
      <c r="U332" s="1">
        <f>(Table2[[#This Row],[Close Price]]-Table2[[#This Row],[200D EMA]])/Table2[[#This Row],[200D EMA]]</f>
        <v>-0.11717261554936655</v>
      </c>
      <c r="V332">
        <v>0.77249582661065896</v>
      </c>
      <c r="W332">
        <v>35.36</v>
      </c>
      <c r="X332">
        <v>36.29</v>
      </c>
      <c r="Y332">
        <v>35.03</v>
      </c>
      <c r="Z332">
        <v>39.200000000000003</v>
      </c>
      <c r="AA332">
        <v>35.03</v>
      </c>
      <c r="AB332">
        <v>41.49</v>
      </c>
      <c r="AC332" s="1">
        <f>(Table2[[#This Row],[Close Price]]/Table2[[#This Row],[Day Low]])-1</f>
        <v>5.9389140271493002E-3</v>
      </c>
      <c r="AD332" s="1">
        <f>(Table2[[#This Row],[Day High]]/Table2[[#This Row],[Close Price]])-1</f>
        <v>2.0241776778183729E-2</v>
      </c>
      <c r="AE332" s="1">
        <f>(Table2[[#This Row],[Close Price]]/Table2[[#This Row],[Current Week Low]])-1</f>
        <v>1.5415358264344814E-2</v>
      </c>
      <c r="AF332" s="1">
        <f>(Table2[[#This Row],[Current Week High]]/Table2[[#This Row],[Close Price]])-1</f>
        <v>0.10205229125667703</v>
      </c>
      <c r="AG332" s="1">
        <f>(Table2[[#This Row],[Close Price]]/Table2[[#This Row],[Current Month Low]])-1</f>
        <v>1.5415358264344814E-2</v>
      </c>
      <c r="AH332" s="1">
        <f>(Table2[[#This Row],[Current Month High]]/Table2[[#This Row],[Close Price]])-1</f>
        <v>0.16643238684284523</v>
      </c>
      <c r="AI332">
        <v>61.653078436884996</v>
      </c>
      <c r="AJ332">
        <v>33.766626797204502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-0.18</v>
      </c>
      <c r="AM332" t="s">
        <v>3161</v>
      </c>
      <c r="AN332">
        <v>-5.67</v>
      </c>
      <c r="AO332" t="s">
        <v>3161</v>
      </c>
      <c r="AP332">
        <v>0.122753315756504</v>
      </c>
      <c r="AQ332">
        <f>(Table2[[#This Row],[Sharpe Ratio]]-AVERAGE(Table2[Sharpe Ratio]))/_xlfn.STDEV.P(Table2[Sharpe Ratio])</f>
        <v>0.76976997167538697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435</v>
      </c>
      <c r="AT332">
        <f>_xlfn.RANK.AVG(Table2[[#This Row],[6M Return vs Nifty Z-Score]],Table2[6M Return vs Nifty Z-Score])</f>
        <v>434</v>
      </c>
      <c r="AU332">
        <f>_xlfn.RANK.AVG(Table2[[#This Row],[Sharpe Ratio Z-Score]],Table2[Sharpe Ratio Z-Score])</f>
        <v>159</v>
      </c>
      <c r="AV332">
        <f>(Table2[[#This Row],[Rank 1Y]]+Table2[[#This Row],[Rank 6M]]+Table2[[#This Row],[Rank Sharpe]])/3</f>
        <v>342.66666666666669</v>
      </c>
    </row>
    <row r="333" spans="1:48" x14ac:dyDescent="0.3">
      <c r="A333" t="s">
        <v>233</v>
      </c>
      <c r="B333" t="s">
        <v>234</v>
      </c>
      <c r="C333" t="s">
        <v>3113</v>
      </c>
      <c r="D333" t="s">
        <v>51</v>
      </c>
      <c r="E333">
        <v>104133.481584579</v>
      </c>
      <c r="F333">
        <v>2597.65</v>
      </c>
      <c r="G333">
        <v>18.451492713143502</v>
      </c>
      <c r="H333">
        <f>(Table2[[#This Row],[1Y Return vs Nifty]]-AVERAGE(Table2[1Y Return vs Nifty]))/_xlfn.STDEV.P(Table2[1Y Return vs Nifty])</f>
        <v>8.2912098887254787E-2</v>
      </c>
      <c r="I333">
        <v>-0.281375566305758</v>
      </c>
      <c r="J333">
        <f>(Table2[[#This Row],[1M Return vs Nifty]]-AVERAGE(Table2[1M Return vs Nifty]))/_xlfn.STDEV.P(Table2[1M Return vs Nifty])</f>
        <v>0.22738646397436238</v>
      </c>
      <c r="K333">
        <v>12.6555585073259</v>
      </c>
      <c r="L333">
        <f>(Table2[[#This Row],[6M Return vs Nifty]]-AVERAGE(Table2[6M Return vs Nifty]))/_xlfn.STDEV.P(Table2[6M Return vs Nifty])</f>
        <v>0.33066431401920304</v>
      </c>
      <c r="M333">
        <v>-2.0582922989953998</v>
      </c>
      <c r="N333">
        <f>(Table2[[#This Row],[1W Return vs Nifty]]-AVERAGE(Table2[1W Return vs Nifty]))/_xlfn.STDEV.P(Table2[1W Return vs Nifty])</f>
        <v>0.24690936433482458</v>
      </c>
      <c r="O333">
        <v>2627.12</v>
      </c>
      <c r="P333">
        <v>2563.68747479895</v>
      </c>
      <c r="Q333">
        <v>2295.6370075567702</v>
      </c>
      <c r="R333">
        <v>44.704273542627497</v>
      </c>
      <c r="S333" s="1">
        <f>(Table2[[#This Row],[Close Price]]-Table2[[#This Row],[20D EMA]])/Table2[[#This Row],[20D EMA]]</f>
        <v>-1.1217607113493027E-2</v>
      </c>
      <c r="T333" s="1">
        <f>(Table2[[#This Row],[Close Price]]-Table2[[#This Row],[50D EMA]])/Table2[[#This Row],[50D EMA]]</f>
        <v>1.3247529402433695E-2</v>
      </c>
      <c r="U333" s="1">
        <f>(Table2[[#This Row],[Close Price]]-Table2[[#This Row],[200D EMA]])/Table2[[#This Row],[200D EMA]]</f>
        <v>0.13155955904573091</v>
      </c>
      <c r="V333">
        <v>0.83317699077375496</v>
      </c>
      <c r="W333">
        <v>2532.15</v>
      </c>
      <c r="X333">
        <v>2666</v>
      </c>
      <c r="Y333">
        <v>2506.0500000000002</v>
      </c>
      <c r="Z333">
        <v>2689.9</v>
      </c>
      <c r="AA333">
        <v>2506.0500000000002</v>
      </c>
      <c r="AB333">
        <v>2874</v>
      </c>
      <c r="AC333" s="1">
        <f>(Table2[[#This Row],[Close Price]]/Table2[[#This Row],[Day Low]])-1</f>
        <v>2.5867345931323227E-2</v>
      </c>
      <c r="AD333" s="1">
        <f>(Table2[[#This Row],[Day High]]/Table2[[#This Row],[Close Price]])-1</f>
        <v>2.6312243758781939E-2</v>
      </c>
      <c r="AE333" s="1">
        <f>(Table2[[#This Row],[Close Price]]/Table2[[#This Row],[Current Week Low]])-1</f>
        <v>3.6551545260469664E-2</v>
      </c>
      <c r="AF333" s="1">
        <f>(Table2[[#This Row],[Current Week High]]/Table2[[#This Row],[Close Price]])-1</f>
        <v>3.551286739938031E-2</v>
      </c>
      <c r="AG333" s="1">
        <f>(Table2[[#This Row],[Close Price]]/Table2[[#This Row],[Current Month Low]])-1</f>
        <v>3.6551545260469664E-2</v>
      </c>
      <c r="AH333" s="1">
        <f>(Table2[[#This Row],[Current Month High]]/Table2[[#This Row],[Close Price]])-1</f>
        <v>0.10638461686524359</v>
      </c>
      <c r="AI333">
        <v>10.6384616865243</v>
      </c>
      <c r="AJ333">
        <v>42.649643053267397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0.13</v>
      </c>
      <c r="AM333" t="s">
        <v>3160</v>
      </c>
      <c r="AN333">
        <v>2.73</v>
      </c>
      <c r="AO333" t="s">
        <v>3160</v>
      </c>
      <c r="AQ333">
        <f>(Table2[[#This Row],[Sharpe Ratio]]-AVERAGE(Table2[Sharpe Ratio]))/_xlfn.STDEV.P(Table2[Sharpe Ratio])</f>
        <v>-0.68312646593607884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0.20474577527956594</v>
      </c>
      <c r="AS333">
        <f>_xlfn.RANK.AVG(Table2[[#This Row],[1Y Return vs Nifty Z-Score]],Table2[1Y Return vs Nifty Z-Score])</f>
        <v>279</v>
      </c>
      <c r="AT333">
        <f>_xlfn.RANK.AVG(Table2[[#This Row],[6M Return vs Nifty Z-Score]],Table2[6M Return vs Nifty Z-Score])</f>
        <v>211</v>
      </c>
      <c r="AU333">
        <f>_xlfn.RANK.AVG(Table2[[#This Row],[Sharpe Ratio Z-Score]],Table2[Sharpe Ratio Z-Score])</f>
        <v>539</v>
      </c>
      <c r="AV333">
        <f>(Table2[[#This Row],[Rank 1Y]]+Table2[[#This Row],[Rank 6M]]+Table2[[#This Row],[Rank Sharpe]])/3</f>
        <v>343</v>
      </c>
    </row>
    <row r="334" spans="1:48" x14ac:dyDescent="0.3">
      <c r="A334" t="s">
        <v>1265</v>
      </c>
      <c r="B334" t="s">
        <v>1266</v>
      </c>
      <c r="C334" t="s">
        <v>3119</v>
      </c>
      <c r="D334" t="s">
        <v>464</v>
      </c>
      <c r="E334">
        <v>8923.9218577903102</v>
      </c>
      <c r="F334">
        <v>144.28</v>
      </c>
      <c r="G334">
        <v>6.7636267082533399</v>
      </c>
      <c r="H334">
        <f>(Table2[[#This Row],[1Y Return vs Nifty]]-AVERAGE(Table2[1Y Return vs Nifty]))/_xlfn.STDEV.P(Table2[1Y Return vs Nifty])</f>
        <v>-0.1522348468503118</v>
      </c>
      <c r="I334">
        <v>-22.6859710321398</v>
      </c>
      <c r="J334">
        <f>(Table2[[#This Row],[1M Return vs Nifty]]-AVERAGE(Table2[1M Return vs Nifty]))/_xlfn.STDEV.P(Table2[1M Return vs Nifty])</f>
        <v>-2.1503045695563832</v>
      </c>
      <c r="K334">
        <v>-20.7467969204877</v>
      </c>
      <c r="L334">
        <f>(Table2[[#This Row],[6M Return vs Nifty]]-AVERAGE(Table2[6M Return vs Nifty]))/_xlfn.STDEV.P(Table2[6M Return vs Nifty])</f>
        <v>-0.83757887866467984</v>
      </c>
      <c r="M334">
        <v>-10.5905192859677</v>
      </c>
      <c r="N334">
        <f>(Table2[[#This Row],[1W Return vs Nifty]]-AVERAGE(Table2[1W Return vs Nifty]))/_xlfn.STDEV.P(Table2[1W Return vs Nifty])</f>
        <v>-1.5322879661854962</v>
      </c>
      <c r="O334">
        <v>164.98</v>
      </c>
      <c r="P334">
        <v>182.13530839779099</v>
      </c>
      <c r="Q334">
        <v>174.71860289260101</v>
      </c>
      <c r="R334">
        <v>28.898777314782599</v>
      </c>
      <c r="S334" s="1">
        <f>(Table2[[#This Row],[Close Price]]-Table2[[#This Row],[20D EMA]])/Table2[[#This Row],[20D EMA]]</f>
        <v>-0.12546975390956475</v>
      </c>
      <c r="T334" s="1">
        <f>(Table2[[#This Row],[Close Price]]-Table2[[#This Row],[50D EMA]])/Table2[[#This Row],[50D EMA]]</f>
        <v>-0.20784167952275043</v>
      </c>
      <c r="U334" s="1">
        <f>(Table2[[#This Row],[Close Price]]-Table2[[#This Row],[200D EMA]])/Table2[[#This Row],[200D EMA]]</f>
        <v>-0.17421500852608995</v>
      </c>
      <c r="V334">
        <v>1.2253928687759399</v>
      </c>
      <c r="W334">
        <v>141.01</v>
      </c>
      <c r="X334">
        <v>147.51</v>
      </c>
      <c r="Y334">
        <v>140.6</v>
      </c>
      <c r="Z334">
        <v>154.49</v>
      </c>
      <c r="AA334">
        <v>140.6</v>
      </c>
      <c r="AB334">
        <v>171.94</v>
      </c>
      <c r="AC334" s="1">
        <f>(Table2[[#This Row],[Close Price]]/Table2[[#This Row],[Day Low]])-1</f>
        <v>2.3189844691865913E-2</v>
      </c>
      <c r="AD334" s="1">
        <f>(Table2[[#This Row],[Day High]]/Table2[[#This Row],[Close Price]])-1</f>
        <v>2.2387025228721935E-2</v>
      </c>
      <c r="AE334" s="1">
        <f>(Table2[[#This Row],[Close Price]]/Table2[[#This Row],[Current Week Low]])-1</f>
        <v>2.6173541963015801E-2</v>
      </c>
      <c r="AF334" s="1">
        <f>(Table2[[#This Row],[Current Week High]]/Table2[[#This Row],[Close Price]])-1</f>
        <v>7.0765178818963159E-2</v>
      </c>
      <c r="AG334" s="1">
        <f>(Table2[[#This Row],[Close Price]]/Table2[[#This Row],[Current Month Low]])-1</f>
        <v>2.6173541963015801E-2</v>
      </c>
      <c r="AH334" s="1">
        <f>(Table2[[#This Row],[Current Month High]]/Table2[[#This Row],[Close Price]])-1</f>
        <v>0.19171056279456611</v>
      </c>
      <c r="AI334">
        <v>63.986692542278803</v>
      </c>
      <c r="AJ334">
        <v>38.864292589027897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-0.25</v>
      </c>
      <c r="AM334" t="s">
        <v>3161</v>
      </c>
      <c r="AN334">
        <v>-17.260000000000002</v>
      </c>
      <c r="AO334" t="s">
        <v>3161</v>
      </c>
      <c r="AP334">
        <v>0.16560038920422199</v>
      </c>
      <c r="AQ334">
        <f>(Table2[[#This Row],[Sharpe Ratio]]-AVERAGE(Table2[Sharpe Ratio]))/_xlfn.STDEV.P(Table2[Sharpe Ratio])</f>
        <v>1.2769038115282456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347</v>
      </c>
      <c r="AT334">
        <f>_xlfn.RANK.AVG(Table2[[#This Row],[6M Return vs Nifty Z-Score]],Table2[6M Return vs Nifty Z-Score])</f>
        <v>621</v>
      </c>
      <c r="AU334">
        <f>_xlfn.RANK.AVG(Table2[[#This Row],[Sharpe Ratio Z-Score]],Table2[Sharpe Ratio Z-Score])</f>
        <v>66</v>
      </c>
      <c r="AV334">
        <f>(Table2[[#This Row],[Rank 1Y]]+Table2[[#This Row],[Rank 6M]]+Table2[[#This Row],[Rank Sharpe]])/3</f>
        <v>344.66666666666669</v>
      </c>
    </row>
    <row r="335" spans="1:48" x14ac:dyDescent="0.3">
      <c r="A335" t="s">
        <v>1764</v>
      </c>
      <c r="B335" t="s">
        <v>1765</v>
      </c>
      <c r="C335" t="s">
        <v>3111</v>
      </c>
      <c r="D335" t="s">
        <v>1766</v>
      </c>
      <c r="E335">
        <v>4399.5650105422301</v>
      </c>
      <c r="F335">
        <v>859.85</v>
      </c>
      <c r="G335">
        <v>17.744134433172</v>
      </c>
      <c r="H335">
        <f>(Table2[[#This Row],[1Y Return vs Nifty]]-AVERAGE(Table2[1Y Return vs Nifty]))/_xlfn.STDEV.P(Table2[1Y Return vs Nifty])</f>
        <v>6.8680832118121413E-2</v>
      </c>
      <c r="I335">
        <v>-1.2888513519970799</v>
      </c>
      <c r="J335">
        <f>(Table2[[#This Row],[1M Return vs Nifty]]-AVERAGE(Table2[1M Return vs Nifty]))/_xlfn.STDEV.P(Table2[1M Return vs Nifty])</f>
        <v>0.12046794603947833</v>
      </c>
      <c r="K335">
        <v>-5.0735631637389398</v>
      </c>
      <c r="L335">
        <f>(Table2[[#This Row],[6M Return vs Nifty]]-AVERAGE(Table2[6M Return vs Nifty]))/_xlfn.STDEV.P(Table2[6M Return vs Nifty])</f>
        <v>-0.28940949332790761</v>
      </c>
      <c r="M335">
        <v>-7.0195705828049597</v>
      </c>
      <c r="N335">
        <f>(Table2[[#This Row],[1W Return vs Nifty]]-AVERAGE(Table2[1W Return vs Nifty]))/_xlfn.STDEV.P(Table2[1W Return vs Nifty])</f>
        <v>-0.78764973635487023</v>
      </c>
      <c r="O335">
        <v>902.26</v>
      </c>
      <c r="P335">
        <v>941.66781128888897</v>
      </c>
      <c r="Q335">
        <v>887.83420878905201</v>
      </c>
      <c r="R335">
        <v>39.074620936232101</v>
      </c>
      <c r="S335" s="1">
        <f>(Table2[[#This Row],[Close Price]]-Table2[[#This Row],[20D EMA]])/Table2[[#This Row],[20D EMA]]</f>
        <v>-4.700418947975081E-2</v>
      </c>
      <c r="T335" s="1">
        <f>(Table2[[#This Row],[Close Price]]-Table2[[#This Row],[50D EMA]])/Table2[[#This Row],[50D EMA]]</f>
        <v>-8.6886065667788365E-2</v>
      </c>
      <c r="U335" s="1">
        <f>(Table2[[#This Row],[Close Price]]-Table2[[#This Row],[200D EMA]])/Table2[[#This Row],[200D EMA]]</f>
        <v>-3.1519633409058015E-2</v>
      </c>
      <c r="V335">
        <v>0.62378309714581404</v>
      </c>
      <c r="W335">
        <v>810.5</v>
      </c>
      <c r="X335">
        <v>868.8</v>
      </c>
      <c r="Y335">
        <v>810.5</v>
      </c>
      <c r="Z335">
        <v>933</v>
      </c>
      <c r="AA335">
        <v>810.5</v>
      </c>
      <c r="AB335">
        <v>964.4</v>
      </c>
      <c r="AC335" s="1">
        <f>(Table2[[#This Row],[Close Price]]/Table2[[#This Row],[Day Low]])-1</f>
        <v>6.0888340530536711E-2</v>
      </c>
      <c r="AD335" s="1">
        <f>(Table2[[#This Row],[Day High]]/Table2[[#This Row],[Close Price]])-1</f>
        <v>1.0408792231203057E-2</v>
      </c>
      <c r="AE335" s="1">
        <f>(Table2[[#This Row],[Close Price]]/Table2[[#This Row],[Current Week Low]])-1</f>
        <v>6.0888340530536711E-2</v>
      </c>
      <c r="AF335" s="1">
        <f>(Table2[[#This Row],[Current Week High]]/Table2[[#This Row],[Close Price]])-1</f>
        <v>8.507297784497303E-2</v>
      </c>
      <c r="AG335" s="1">
        <f>(Table2[[#This Row],[Close Price]]/Table2[[#This Row],[Current Month Low]])-1</f>
        <v>6.0888340530536711E-2</v>
      </c>
      <c r="AH335" s="1">
        <f>(Table2[[#This Row],[Current Month High]]/Table2[[#This Row],[Close Price]])-1</f>
        <v>0.12159097517008766</v>
      </c>
      <c r="AI335">
        <v>39.675524800837302</v>
      </c>
      <c r="AJ335">
        <v>47.943909153475502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-0.09</v>
      </c>
      <c r="AM335" t="s">
        <v>3161</v>
      </c>
      <c r="AN335">
        <v>1.36</v>
      </c>
      <c r="AO335" t="s">
        <v>3160</v>
      </c>
      <c r="AP335">
        <v>5.8627627105198997E-2</v>
      </c>
      <c r="AQ335">
        <f>(Table2[[#This Row],[Sharpe Ratio]]-AVERAGE(Table2[Sharpe Ratio]))/_xlfn.STDEV.P(Table2[Sharpe Ratio])</f>
        <v>1.0784489069988547E-2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286</v>
      </c>
      <c r="AT335">
        <f>_xlfn.RANK.AVG(Table2[[#This Row],[6M Return vs Nifty Z-Score]],Table2[6M Return vs Nifty Z-Score])</f>
        <v>401</v>
      </c>
      <c r="AU335">
        <f>_xlfn.RANK.AVG(Table2[[#This Row],[Sharpe Ratio Z-Score]],Table2[Sharpe Ratio Z-Score])</f>
        <v>348</v>
      </c>
      <c r="AV335">
        <f>(Table2[[#This Row],[Rank 1Y]]+Table2[[#This Row],[Rank 6M]]+Table2[[#This Row],[Rank Sharpe]])/3</f>
        <v>345</v>
      </c>
    </row>
    <row r="336" spans="1:48" x14ac:dyDescent="0.3">
      <c r="A336" t="s">
        <v>980</v>
      </c>
      <c r="B336" t="s">
        <v>981</v>
      </c>
      <c r="C336" t="s">
        <v>3113</v>
      </c>
      <c r="D336" t="s">
        <v>51</v>
      </c>
      <c r="E336">
        <v>14238.552955773101</v>
      </c>
      <c r="F336">
        <v>6179.15</v>
      </c>
      <c r="G336">
        <v>5.6772238685209304</v>
      </c>
      <c r="H336">
        <f>(Table2[[#This Row],[1Y Return vs Nifty]]-AVERAGE(Table2[1Y Return vs Nifty]))/_xlfn.STDEV.P(Table2[1Y Return vs Nifty])</f>
        <v>-0.17409207121417852</v>
      </c>
      <c r="I336">
        <v>-3.6551327958619901</v>
      </c>
      <c r="J336">
        <f>(Table2[[#This Row],[1M Return vs Nifty]]-AVERAGE(Table2[1M Return vs Nifty]))/_xlfn.STDEV.P(Table2[1M Return vs Nifty])</f>
        <v>-0.13065402491811406</v>
      </c>
      <c r="K336">
        <v>12.366676344433399</v>
      </c>
      <c r="L336">
        <f>(Table2[[#This Row],[6M Return vs Nifty]]-AVERAGE(Table2[6M Return vs Nifty]))/_xlfn.STDEV.P(Table2[6M Return vs Nifty])</f>
        <v>0.32056069659568615</v>
      </c>
      <c r="M336">
        <v>-2.5317673910098</v>
      </c>
      <c r="N336">
        <f>(Table2[[#This Row],[1W Return vs Nifty]]-AVERAGE(Table2[1W Return vs Nifty]))/_xlfn.STDEV.P(Table2[1W Return vs Nifty])</f>
        <v>0.14817715513948349</v>
      </c>
      <c r="O336">
        <v>6534.33</v>
      </c>
      <c r="P336">
        <v>6676.7799123785198</v>
      </c>
      <c r="Q336">
        <v>6177.3312936659404</v>
      </c>
      <c r="R336">
        <v>25.8556886232378</v>
      </c>
      <c r="S336" s="1">
        <f>(Table2[[#This Row],[Close Price]]-Table2[[#This Row],[20D EMA]])/Table2[[#This Row],[20D EMA]]</f>
        <v>-5.435599365198885E-2</v>
      </c>
      <c r="T336" s="1">
        <f>(Table2[[#This Row],[Close Price]]-Table2[[#This Row],[50D EMA]])/Table2[[#This Row],[50D EMA]]</f>
        <v>-7.4531423666658755E-2</v>
      </c>
      <c r="U336" s="1">
        <f>(Table2[[#This Row],[Close Price]]-Table2[[#This Row],[200D EMA]])/Table2[[#This Row],[200D EMA]]</f>
        <v>2.944161884152292E-4</v>
      </c>
      <c r="V336">
        <v>0.48924937556657</v>
      </c>
      <c r="W336">
        <v>6099</v>
      </c>
      <c r="X336">
        <v>6275</v>
      </c>
      <c r="Y336">
        <v>6099</v>
      </c>
      <c r="Z336">
        <v>6430.05</v>
      </c>
      <c r="AA336">
        <v>6099</v>
      </c>
      <c r="AB336">
        <v>6899</v>
      </c>
      <c r="AC336" s="1">
        <f>(Table2[[#This Row],[Close Price]]/Table2[[#This Row],[Day Low]])-1</f>
        <v>1.3141498606328739E-2</v>
      </c>
      <c r="AD336" s="1">
        <f>(Table2[[#This Row],[Day High]]/Table2[[#This Row],[Close Price]])-1</f>
        <v>1.5511842243674412E-2</v>
      </c>
      <c r="AE336" s="1">
        <f>(Table2[[#This Row],[Close Price]]/Table2[[#This Row],[Current Week Low]])-1</f>
        <v>1.3141498606328739E-2</v>
      </c>
      <c r="AF336" s="1">
        <f>(Table2[[#This Row],[Current Week High]]/Table2[[#This Row],[Close Price]])-1</f>
        <v>4.0604290234093732E-2</v>
      </c>
      <c r="AG336" s="1">
        <f>(Table2[[#This Row],[Close Price]]/Table2[[#This Row],[Current Month Low]])-1</f>
        <v>1.3141498606328739E-2</v>
      </c>
      <c r="AH336" s="1">
        <f>(Table2[[#This Row],[Current Month High]]/Table2[[#This Row],[Close Price]])-1</f>
        <v>0.11649660552017682</v>
      </c>
      <c r="AI336">
        <v>22.9942629649709</v>
      </c>
      <c r="AJ336">
        <v>31.637987896957501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-0.03</v>
      </c>
      <c r="AM336" t="s">
        <v>3161</v>
      </c>
      <c r="AN336">
        <v>-3.88</v>
      </c>
      <c r="AO336" t="s">
        <v>3161</v>
      </c>
      <c r="AP336">
        <v>1.7360338171450999E-2</v>
      </c>
      <c r="AQ336">
        <f>(Table2[[#This Row],[Sharpe Ratio]]-AVERAGE(Table2[Sharpe Ratio]))/_xlfn.STDEV.P(Table2[Sharpe Ratio])</f>
        <v>-0.47765117323552225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360</v>
      </c>
      <c r="AT336">
        <f>_xlfn.RANK.AVG(Table2[[#This Row],[6M Return vs Nifty Z-Score]],Table2[6M Return vs Nifty Z-Score])</f>
        <v>214</v>
      </c>
      <c r="AU336">
        <f>_xlfn.RANK.AVG(Table2[[#This Row],[Sharpe Ratio Z-Score]],Table2[Sharpe Ratio Z-Score])</f>
        <v>464</v>
      </c>
      <c r="AV336">
        <f>(Table2[[#This Row],[Rank 1Y]]+Table2[[#This Row],[Rank 6M]]+Table2[[#This Row],[Rank Sharpe]])/3</f>
        <v>346</v>
      </c>
    </row>
    <row r="337" spans="1:48" x14ac:dyDescent="0.3">
      <c r="A337" t="s">
        <v>46</v>
      </c>
      <c r="B337" t="s">
        <v>47</v>
      </c>
      <c r="C337" t="s">
        <v>3112</v>
      </c>
      <c r="D337" t="s">
        <v>48</v>
      </c>
      <c r="E337">
        <v>485163.93079433299</v>
      </c>
      <c r="F337">
        <v>3526.25</v>
      </c>
      <c r="G337">
        <v>-5.9800652166073602</v>
      </c>
      <c r="H337">
        <f>(Table2[[#This Row],[1Y Return vs Nifty]]-AVERAGE(Table2[1Y Return vs Nifty]))/_xlfn.STDEV.P(Table2[1Y Return vs Nifty])</f>
        <v>-0.40862384312197514</v>
      </c>
      <c r="I337">
        <v>5.3073532415248597</v>
      </c>
      <c r="J337">
        <f>(Table2[[#This Row],[1M Return vs Nifty]]-AVERAGE(Table2[1M Return vs Nifty]))/_xlfn.STDEV.P(Table2[1M Return vs Nifty])</f>
        <v>0.82049114178377969</v>
      </c>
      <c r="K337">
        <v>-2.5483062523973699</v>
      </c>
      <c r="L337">
        <f>(Table2[[#This Row],[6M Return vs Nifty]]-AVERAGE(Table2[6M Return vs Nifty]))/_xlfn.STDEV.P(Table2[6M Return vs Nifty])</f>
        <v>-0.20108894950194126</v>
      </c>
      <c r="M337">
        <v>-1.5028800079583901E-3</v>
      </c>
      <c r="N337">
        <f>(Table2[[#This Row],[1W Return vs Nifty]]-AVERAGE(Table2[1W Return vs Nifty]))/_xlfn.STDEV.P(Table2[1W Return vs Nifty])</f>
        <v>0.67580492106256052</v>
      </c>
      <c r="O337">
        <v>3561.56</v>
      </c>
      <c r="P337">
        <v>3573.0205754263998</v>
      </c>
      <c r="Q337">
        <v>3493.2435794769899</v>
      </c>
      <c r="R337">
        <v>41.605283617516598</v>
      </c>
      <c r="S337" s="1">
        <f>(Table2[[#This Row],[Close Price]]-Table2[[#This Row],[20D EMA]])/Table2[[#This Row],[20D EMA]]</f>
        <v>-9.9141949033569408E-3</v>
      </c>
      <c r="T337" s="1">
        <f>(Table2[[#This Row],[Close Price]]-Table2[[#This Row],[50D EMA]])/Table2[[#This Row],[50D EMA]]</f>
        <v>-1.308992613926334E-2</v>
      </c>
      <c r="U337" s="1">
        <f>(Table2[[#This Row],[Close Price]]-Table2[[#This Row],[200D EMA]])/Table2[[#This Row],[200D EMA]]</f>
        <v>9.4486455845577844E-3</v>
      </c>
      <c r="V337">
        <v>0.872846683944141</v>
      </c>
      <c r="W337">
        <v>3500.15</v>
      </c>
      <c r="X337">
        <v>3565.75</v>
      </c>
      <c r="Y337">
        <v>3500.15</v>
      </c>
      <c r="Z337">
        <v>3661</v>
      </c>
      <c r="AA337">
        <v>3500.15</v>
      </c>
      <c r="AB337">
        <v>3667</v>
      </c>
      <c r="AC337" s="1">
        <f>(Table2[[#This Row],[Close Price]]/Table2[[#This Row],[Day Low]])-1</f>
        <v>7.4568232790022115E-3</v>
      </c>
      <c r="AD337" s="1">
        <f>(Table2[[#This Row],[Day High]]/Table2[[#This Row],[Close Price]])-1</f>
        <v>1.1201701524282237E-2</v>
      </c>
      <c r="AE337" s="1">
        <f>(Table2[[#This Row],[Close Price]]/Table2[[#This Row],[Current Week Low]])-1</f>
        <v>7.4568232790022115E-3</v>
      </c>
      <c r="AF337" s="1">
        <f>(Table2[[#This Row],[Current Week High]]/Table2[[#This Row],[Close Price]])-1</f>
        <v>3.8213399503722156E-2</v>
      </c>
      <c r="AG337" s="1">
        <f>(Table2[[#This Row],[Close Price]]/Table2[[#This Row],[Current Month Low]])-1</f>
        <v>7.4568232790022115E-3</v>
      </c>
      <c r="AH337" s="1">
        <f>(Table2[[#This Row],[Current Month High]]/Table2[[#This Row],[Close Price]])-1</f>
        <v>3.9914923785891565E-2</v>
      </c>
      <c r="AI337">
        <v>11.1634172279333</v>
      </c>
      <c r="AJ337">
        <v>16.3375727883076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0.06</v>
      </c>
      <c r="AM337" t="s">
        <v>3160</v>
      </c>
      <c r="AN337">
        <v>4.3</v>
      </c>
      <c r="AO337" t="s">
        <v>3160</v>
      </c>
      <c r="AP337">
        <v>0.10366293162078501</v>
      </c>
      <c r="AQ337">
        <f>(Table2[[#This Row],[Sharpe Ratio]]-AVERAGE(Table2[Sharpe Ratio]))/_xlfn.STDEV.P(Table2[Sharpe Ratio])</f>
        <v>0.54381802135545454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457</v>
      </c>
      <c r="AT337">
        <f>_xlfn.RANK.AVG(Table2[[#This Row],[6M Return vs Nifty Z-Score]],Table2[6M Return vs Nifty Z-Score])</f>
        <v>374</v>
      </c>
      <c r="AU337">
        <f>_xlfn.RANK.AVG(Table2[[#This Row],[Sharpe Ratio Z-Score]],Table2[Sharpe Ratio Z-Score])</f>
        <v>212</v>
      </c>
      <c r="AV337">
        <f>(Table2[[#This Row],[Rank 1Y]]+Table2[[#This Row],[Rank 6M]]+Table2[[#This Row],[Rank Sharpe]])/3</f>
        <v>347.66666666666669</v>
      </c>
    </row>
    <row r="338" spans="1:48" x14ac:dyDescent="0.3">
      <c r="A338" t="s">
        <v>164</v>
      </c>
      <c r="B338" t="s">
        <v>165</v>
      </c>
      <c r="C338" t="s">
        <v>3120</v>
      </c>
      <c r="D338" t="s">
        <v>166</v>
      </c>
      <c r="E338">
        <v>150399.268671634</v>
      </c>
      <c r="F338">
        <v>3891.2</v>
      </c>
      <c r="G338">
        <v>31.964183856862402</v>
      </c>
      <c r="H338">
        <f>(Table2[[#This Row],[1Y Return vs Nifty]]-AVERAGE(Table2[1Y Return vs Nifty]))/_xlfn.STDEV.P(Table2[1Y Return vs Nifty])</f>
        <v>0.35477250948839645</v>
      </c>
      <c r="I338">
        <v>-11.795253367066699</v>
      </c>
      <c r="J338">
        <f>(Table2[[#This Row],[1M Return vs Nifty]]-AVERAGE(Table2[1M Return vs Nifty]))/_xlfn.STDEV.P(Table2[1M Return vs Nifty])</f>
        <v>-0.99452553393632437</v>
      </c>
      <c r="K338">
        <v>-15.330164896941501</v>
      </c>
      <c r="L338">
        <f>(Table2[[#This Row],[6M Return vs Nifty]]-AVERAGE(Table2[6M Return vs Nifty]))/_xlfn.STDEV.P(Table2[6M Return vs Nifty])</f>
        <v>-0.64813285284602762</v>
      </c>
      <c r="M338">
        <v>0.54086883071930303</v>
      </c>
      <c r="N338">
        <f>(Table2[[#This Row],[1W Return vs Nifty]]-AVERAGE(Table2[1W Return vs Nifty]))/_xlfn.STDEV.P(Table2[1W Return vs Nifty])</f>
        <v>0.78890391635993151</v>
      </c>
      <c r="O338">
        <v>4132.01</v>
      </c>
      <c r="P338">
        <v>4355.2833708778599</v>
      </c>
      <c r="Q338">
        <v>4050.4957632881901</v>
      </c>
      <c r="R338">
        <v>29.804832691458799</v>
      </c>
      <c r="S338" s="1">
        <f>(Table2[[#This Row],[Close Price]]-Table2[[#This Row],[20D EMA]])/Table2[[#This Row],[20D EMA]]</f>
        <v>-5.8279142596460415E-2</v>
      </c>
      <c r="T338" s="1">
        <f>(Table2[[#This Row],[Close Price]]-Table2[[#This Row],[50D EMA]])/Table2[[#This Row],[50D EMA]]</f>
        <v>-0.10655641237514206</v>
      </c>
      <c r="U338" s="1">
        <f>(Table2[[#This Row],[Close Price]]-Table2[[#This Row],[200D EMA]])/Table2[[#This Row],[200D EMA]]</f>
        <v>-3.932747312859157E-2</v>
      </c>
      <c r="V338">
        <v>0.56806557756281895</v>
      </c>
      <c r="W338">
        <v>3838.95</v>
      </c>
      <c r="X338">
        <v>3919.9</v>
      </c>
      <c r="Y338">
        <v>3830</v>
      </c>
      <c r="Z338">
        <v>4047.7</v>
      </c>
      <c r="AA338">
        <v>3830</v>
      </c>
      <c r="AB338">
        <v>4099.7</v>
      </c>
      <c r="AC338" s="1">
        <f>(Table2[[#This Row],[Close Price]]/Table2[[#This Row],[Day Low]])-1</f>
        <v>1.3610492452363232E-2</v>
      </c>
      <c r="AD338" s="1">
        <f>(Table2[[#This Row],[Day High]]/Table2[[#This Row],[Close Price]])-1</f>
        <v>7.3756167763159297E-3</v>
      </c>
      <c r="AE338" s="1">
        <f>(Table2[[#This Row],[Close Price]]/Table2[[#This Row],[Current Week Low]])-1</f>
        <v>1.5979112271540474E-2</v>
      </c>
      <c r="AF338" s="1">
        <f>(Table2[[#This Row],[Current Week High]]/Table2[[#This Row],[Close Price]])-1</f>
        <v>4.021895559210531E-2</v>
      </c>
      <c r="AG338" s="1">
        <f>(Table2[[#This Row],[Close Price]]/Table2[[#This Row],[Current Month Low]])-1</f>
        <v>1.5979112271540474E-2</v>
      </c>
      <c r="AH338" s="1">
        <f>(Table2[[#This Row],[Current Month High]]/Table2[[#This Row],[Close Price]])-1</f>
        <v>5.358244243421062E-2</v>
      </c>
      <c r="AI338">
        <v>29.39453125</v>
      </c>
      <c r="AJ338">
        <v>54.155772125821997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-0.11</v>
      </c>
      <c r="AM338" t="s">
        <v>3161</v>
      </c>
      <c r="AN338">
        <v>-3.37</v>
      </c>
      <c r="AO338" t="s">
        <v>3161</v>
      </c>
      <c r="AP338">
        <v>6.9008328644896005E-2</v>
      </c>
      <c r="AQ338">
        <f>(Table2[[#This Row],[Sharpe Ratio]]-AVERAGE(Table2[Sharpe Ratio]))/_xlfn.STDEV.P(Table2[Sharpe Ratio])</f>
        <v>0.13364947397068788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199</v>
      </c>
      <c r="AT338">
        <f>_xlfn.RANK.AVG(Table2[[#This Row],[6M Return vs Nifty Z-Score]],Table2[6M Return vs Nifty Z-Score])</f>
        <v>543</v>
      </c>
      <c r="AU338">
        <f>_xlfn.RANK.AVG(Table2[[#This Row],[Sharpe Ratio Z-Score]],Table2[Sharpe Ratio Z-Score])</f>
        <v>304</v>
      </c>
      <c r="AV338">
        <f>(Table2[[#This Row],[Rank 1Y]]+Table2[[#This Row],[Rank 6M]]+Table2[[#This Row],[Rank Sharpe]])/3</f>
        <v>348.66666666666669</v>
      </c>
    </row>
    <row r="339" spans="1:48" x14ac:dyDescent="0.3">
      <c r="A339" t="s">
        <v>283</v>
      </c>
      <c r="B339" t="s">
        <v>284</v>
      </c>
      <c r="C339" t="s">
        <v>3116</v>
      </c>
      <c r="D339" t="s">
        <v>120</v>
      </c>
      <c r="E339">
        <v>88820.8490205087</v>
      </c>
      <c r="F339">
        <v>877.4</v>
      </c>
      <c r="G339">
        <v>14.307696112638199</v>
      </c>
      <c r="H339">
        <f>(Table2[[#This Row],[1Y Return vs Nifty]]-AVERAGE(Table2[1Y Return vs Nifty]))/_xlfn.STDEV.P(Table2[1Y Return vs Nifty])</f>
        <v>-4.5650868908526482E-4</v>
      </c>
      <c r="I339">
        <v>-5.7356600023285198</v>
      </c>
      <c r="J339">
        <f>(Table2[[#This Row],[1M Return vs Nifty]]-AVERAGE(Table2[1M Return vs Nifty]))/_xlfn.STDEV.P(Table2[1M Return vs Nifty])</f>
        <v>-0.35145028483612745</v>
      </c>
      <c r="K339">
        <v>-17.608392464402399</v>
      </c>
      <c r="L339">
        <f>(Table2[[#This Row],[6M Return vs Nifty]]-AVERAGE(Table2[6M Return vs Nifty]))/_xlfn.STDEV.P(Table2[6M Return vs Nifty])</f>
        <v>-0.72781357634538746</v>
      </c>
      <c r="M339">
        <v>-4.4673374174120601</v>
      </c>
      <c r="N339">
        <f>(Table2[[#This Row],[1W Return vs Nifty]]-AVERAGE(Table2[1W Return vs Nifty]))/_xlfn.STDEV.P(Table2[1W Return vs Nifty])</f>
        <v>-0.25544091893054105</v>
      </c>
      <c r="O339">
        <v>921.61</v>
      </c>
      <c r="P339">
        <v>949.25623243556095</v>
      </c>
      <c r="Q339">
        <v>914.93446403554697</v>
      </c>
      <c r="R339">
        <v>35.359619454646001</v>
      </c>
      <c r="S339" s="1">
        <f>(Table2[[#This Row],[Close Price]]-Table2[[#This Row],[20D EMA]])/Table2[[#This Row],[20D EMA]]</f>
        <v>-4.7970399626740198E-2</v>
      </c>
      <c r="T339" s="1">
        <f>(Table2[[#This Row],[Close Price]]-Table2[[#This Row],[50D EMA]])/Table2[[#This Row],[50D EMA]]</f>
        <v>-7.5697403904523577E-2</v>
      </c>
      <c r="U339" s="1">
        <f>(Table2[[#This Row],[Close Price]]-Table2[[#This Row],[200D EMA]])/Table2[[#This Row],[200D EMA]]</f>
        <v>-4.1024210488248371E-2</v>
      </c>
      <c r="V339">
        <v>0.81397467799616197</v>
      </c>
      <c r="W339">
        <v>859</v>
      </c>
      <c r="X339">
        <v>888</v>
      </c>
      <c r="Y339">
        <v>855</v>
      </c>
      <c r="Z339">
        <v>929.8</v>
      </c>
      <c r="AA339">
        <v>855</v>
      </c>
      <c r="AB339">
        <v>968.95</v>
      </c>
      <c r="AC339" s="1">
        <f>(Table2[[#This Row],[Close Price]]/Table2[[#This Row],[Day Low]])-1</f>
        <v>2.1420256111757796E-2</v>
      </c>
      <c r="AD339" s="1">
        <f>(Table2[[#This Row],[Day High]]/Table2[[#This Row],[Close Price]])-1</f>
        <v>1.2081148848871681E-2</v>
      </c>
      <c r="AE339" s="1">
        <f>(Table2[[#This Row],[Close Price]]/Table2[[#This Row],[Current Week Low]])-1</f>
        <v>2.6198830409356777E-2</v>
      </c>
      <c r="AF339" s="1">
        <f>(Table2[[#This Row],[Current Week High]]/Table2[[#This Row],[Close Price]])-1</f>
        <v>5.9721905630271133E-2</v>
      </c>
      <c r="AG339" s="1">
        <f>(Table2[[#This Row],[Close Price]]/Table2[[#This Row],[Current Month Low]])-1</f>
        <v>2.6198830409356777E-2</v>
      </c>
      <c r="AH339" s="1">
        <f>(Table2[[#This Row],[Current Month High]]/Table2[[#This Row],[Close Price]])-1</f>
        <v>0.104342375199453</v>
      </c>
      <c r="AI339">
        <v>25.0284932755869</v>
      </c>
      <c r="AJ339">
        <v>36.560311284046598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-0.03</v>
      </c>
      <c r="AM339" t="s">
        <v>3161</v>
      </c>
      <c r="AN339">
        <v>-4.1100000000000003</v>
      </c>
      <c r="AO339" t="s">
        <v>3161</v>
      </c>
      <c r="AP339">
        <v>0.11377560178327201</v>
      </c>
      <c r="AQ339">
        <f>(Table2[[#This Row],[Sharpe Ratio]]-AVERAGE(Table2[Sharpe Ratio]))/_xlfn.STDEV.P(Table2[Sharpe Ratio])</f>
        <v>0.66351061265752398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302</v>
      </c>
      <c r="AT339">
        <f>_xlfn.RANK.AVG(Table2[[#This Row],[6M Return vs Nifty Z-Score]],Table2[6M Return vs Nifty Z-Score])</f>
        <v>569</v>
      </c>
      <c r="AU339">
        <f>_xlfn.RANK.AVG(Table2[[#This Row],[Sharpe Ratio Z-Score]],Table2[Sharpe Ratio Z-Score])</f>
        <v>179</v>
      </c>
      <c r="AV339">
        <f>(Table2[[#This Row],[Rank 1Y]]+Table2[[#This Row],[Rank 6M]]+Table2[[#This Row],[Rank Sharpe]])/3</f>
        <v>350</v>
      </c>
    </row>
    <row r="340" spans="1:48" x14ac:dyDescent="0.3">
      <c r="A340" t="s">
        <v>251</v>
      </c>
      <c r="B340" t="s">
        <v>252</v>
      </c>
      <c r="C340" t="s">
        <v>3113</v>
      </c>
      <c r="D340" t="s">
        <v>253</v>
      </c>
      <c r="E340">
        <v>98698.206149783102</v>
      </c>
      <c r="F340">
        <v>6860.65</v>
      </c>
      <c r="G340">
        <v>10.274681026384901</v>
      </c>
      <c r="H340">
        <f>(Table2[[#This Row],[1Y Return vs Nifty]]-AVERAGE(Table2[1Y Return vs Nifty]))/_xlfn.STDEV.P(Table2[1Y Return vs Nifty])</f>
        <v>-8.1596314642473591E-2</v>
      </c>
      <c r="I340">
        <v>2.7743440745819199</v>
      </c>
      <c r="J340">
        <f>(Table2[[#This Row],[1M Return vs Nifty]]-AVERAGE(Table2[1M Return vs Nifty]))/_xlfn.STDEV.P(Table2[1M Return vs Nifty])</f>
        <v>0.55167516636142644</v>
      </c>
      <c r="K340">
        <v>11.382140576776999</v>
      </c>
      <c r="L340">
        <f>(Table2[[#This Row],[6M Return vs Nifty]]-AVERAGE(Table2[6M Return vs Nifty]))/_xlfn.STDEV.P(Table2[6M Return vs Nifty])</f>
        <v>0.28612668157527665</v>
      </c>
      <c r="M340">
        <v>-4.43962777897206</v>
      </c>
      <c r="N340">
        <f>(Table2[[#This Row],[1W Return vs Nifty]]-AVERAGE(Table2[1W Return vs Nifty]))/_xlfn.STDEV.P(Table2[1W Return vs Nifty])</f>
        <v>-0.24966271884076283</v>
      </c>
      <c r="O340">
        <v>7027.72</v>
      </c>
      <c r="P340">
        <v>6962.0803132413603</v>
      </c>
      <c r="Q340">
        <v>6460.4105591084499</v>
      </c>
      <c r="R340">
        <v>36.790620557692101</v>
      </c>
      <c r="S340" s="1">
        <f>(Table2[[#This Row],[Close Price]]-Table2[[#This Row],[20D EMA]])/Table2[[#This Row],[20D EMA]]</f>
        <v>-2.3773001770133216E-2</v>
      </c>
      <c r="T340" s="1">
        <f>(Table2[[#This Row],[Close Price]]-Table2[[#This Row],[50D EMA]])/Table2[[#This Row],[50D EMA]]</f>
        <v>-1.4568966268379252E-2</v>
      </c>
      <c r="U340" s="1">
        <f>(Table2[[#This Row],[Close Price]]-Table2[[#This Row],[200D EMA]])/Table2[[#This Row],[200D EMA]]</f>
        <v>6.1952632457275843E-2</v>
      </c>
      <c r="V340">
        <v>1.4349321963930699</v>
      </c>
      <c r="W340">
        <v>6827.05</v>
      </c>
      <c r="X340">
        <v>6908</v>
      </c>
      <c r="Y340">
        <v>6827.05</v>
      </c>
      <c r="Z340">
        <v>7454.15</v>
      </c>
      <c r="AA340">
        <v>6814.25</v>
      </c>
      <c r="AB340">
        <v>7545</v>
      </c>
      <c r="AC340" s="1">
        <f>(Table2[[#This Row],[Close Price]]/Table2[[#This Row],[Day Low]])-1</f>
        <v>4.9215986407011858E-3</v>
      </c>
      <c r="AD340" s="1">
        <f>(Table2[[#This Row],[Day High]]/Table2[[#This Row],[Close Price]])-1</f>
        <v>6.9016784123954178E-3</v>
      </c>
      <c r="AE340" s="1">
        <f>(Table2[[#This Row],[Close Price]]/Table2[[#This Row],[Current Week Low]])-1</f>
        <v>4.9215986407011858E-3</v>
      </c>
      <c r="AF340" s="1">
        <f>(Table2[[#This Row],[Current Week High]]/Table2[[#This Row],[Close Price]])-1</f>
        <v>8.6507838178598195E-2</v>
      </c>
      <c r="AG340" s="1">
        <f>(Table2[[#This Row],[Close Price]]/Table2[[#This Row],[Current Month Low]])-1</f>
        <v>6.8092600066036457E-3</v>
      </c>
      <c r="AH340" s="1">
        <f>(Table2[[#This Row],[Current Month High]]/Table2[[#This Row],[Close Price]])-1</f>
        <v>9.9750023685802436E-2</v>
      </c>
      <c r="AI340">
        <v>9.97500236858024</v>
      </c>
      <c r="AJ340">
        <v>31.8911904647474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7.0000000000000007E-2</v>
      </c>
      <c r="AM340" t="s">
        <v>3160</v>
      </c>
      <c r="AN340">
        <v>-1.81</v>
      </c>
      <c r="AO340" t="s">
        <v>3161</v>
      </c>
      <c r="AP340">
        <v>2.0463913013169998E-3</v>
      </c>
      <c r="AQ340">
        <f>(Table2[[#This Row],[Sharpe Ratio]]-AVERAGE(Table2[Sharpe Ratio]))/_xlfn.STDEV.P(Table2[Sharpe Ratio])</f>
        <v>-0.65890557533675487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-0.15236276088328823</v>
      </c>
      <c r="AS340">
        <f>_xlfn.RANK.AVG(Table2[[#This Row],[1Y Return vs Nifty Z-Score]],Table2[1Y Return vs Nifty Z-Score])</f>
        <v>323</v>
      </c>
      <c r="AT340">
        <f>_xlfn.RANK.AVG(Table2[[#This Row],[6M Return vs Nifty Z-Score]],Table2[6M Return vs Nifty Z-Score])</f>
        <v>225</v>
      </c>
      <c r="AU340">
        <f>_xlfn.RANK.AVG(Table2[[#This Row],[Sharpe Ratio Z-Score]],Table2[Sharpe Ratio Z-Score])</f>
        <v>507</v>
      </c>
      <c r="AV340">
        <f>(Table2[[#This Row],[Rank 1Y]]+Table2[[#This Row],[Rank 6M]]+Table2[[#This Row],[Rank Sharpe]])/3</f>
        <v>351.66666666666669</v>
      </c>
    </row>
    <row r="341" spans="1:48" x14ac:dyDescent="0.3">
      <c r="A341" t="s">
        <v>978</v>
      </c>
      <c r="B341" t="s">
        <v>979</v>
      </c>
      <c r="C341" t="s">
        <v>3119</v>
      </c>
      <c r="D341" t="s">
        <v>266</v>
      </c>
      <c r="E341">
        <v>14259.6691389403</v>
      </c>
      <c r="F341">
        <v>818.9</v>
      </c>
      <c r="G341">
        <v>8.3842296295996501</v>
      </c>
      <c r="H341">
        <f>(Table2[[#This Row],[1Y Return vs Nifty]]-AVERAGE(Table2[1Y Return vs Nifty]))/_xlfn.STDEV.P(Table2[1Y Return vs Nifty])</f>
        <v>-0.11963010728121337</v>
      </c>
      <c r="I341">
        <v>-4.6019048887956702</v>
      </c>
      <c r="J341">
        <f>(Table2[[#This Row],[1M Return vs Nifty]]-AVERAGE(Table2[1M Return vs Nifty]))/_xlfn.STDEV.P(Table2[1M Return vs Nifty])</f>
        <v>-0.23113035441035679</v>
      </c>
      <c r="K341">
        <v>-21.1299336190304</v>
      </c>
      <c r="L341">
        <f>(Table2[[#This Row],[6M Return vs Nifty]]-AVERAGE(Table2[6M Return vs Nifty]))/_xlfn.STDEV.P(Table2[6M Return vs Nifty])</f>
        <v>-0.8509790366537533</v>
      </c>
      <c r="M341">
        <v>3.6418532861855399</v>
      </c>
      <c r="N341">
        <f>(Table2[[#This Row],[1W Return vs Nifty]]-AVERAGE(Table2[1W Return vs Nifty]))/_xlfn.STDEV.P(Table2[1W Return vs Nifty])</f>
        <v>1.4355420418545706</v>
      </c>
      <c r="O341">
        <v>828.43</v>
      </c>
      <c r="P341">
        <v>859.16982210458298</v>
      </c>
      <c r="Q341">
        <v>841.73255020218096</v>
      </c>
      <c r="R341">
        <v>48.958777946938604</v>
      </c>
      <c r="S341" s="1">
        <f>(Table2[[#This Row],[Close Price]]-Table2[[#This Row],[20D EMA]])/Table2[[#This Row],[20D EMA]]</f>
        <v>-1.1503687698417456E-2</v>
      </c>
      <c r="T341" s="1">
        <f>(Table2[[#This Row],[Close Price]]-Table2[[#This Row],[50D EMA]])/Table2[[#This Row],[50D EMA]]</f>
        <v>-4.6870619833852975E-2</v>
      </c>
      <c r="U341" s="1">
        <f>(Table2[[#This Row],[Close Price]]-Table2[[#This Row],[200D EMA]])/Table2[[#This Row],[200D EMA]]</f>
        <v>-2.7125659090523103E-2</v>
      </c>
      <c r="V341">
        <v>0.903643540928452</v>
      </c>
      <c r="W341">
        <v>793.75</v>
      </c>
      <c r="X341">
        <v>825</v>
      </c>
      <c r="Y341">
        <v>790</v>
      </c>
      <c r="Z341">
        <v>852.25</v>
      </c>
      <c r="AA341">
        <v>777.05</v>
      </c>
      <c r="AB341">
        <v>852.25</v>
      </c>
      <c r="AC341" s="1">
        <f>(Table2[[#This Row],[Close Price]]/Table2[[#This Row],[Day Low]])-1</f>
        <v>3.1685039370078716E-2</v>
      </c>
      <c r="AD341" s="1">
        <f>(Table2[[#This Row],[Day High]]/Table2[[#This Row],[Close Price]])-1</f>
        <v>7.4490169739895862E-3</v>
      </c>
      <c r="AE341" s="1">
        <f>(Table2[[#This Row],[Close Price]]/Table2[[#This Row],[Current Week Low]])-1</f>
        <v>3.6582278481012587E-2</v>
      </c>
      <c r="AF341" s="1">
        <f>(Table2[[#This Row],[Current Week High]]/Table2[[#This Row],[Close Price]])-1</f>
        <v>4.0725363292221317E-2</v>
      </c>
      <c r="AG341" s="1">
        <f>(Table2[[#This Row],[Close Price]]/Table2[[#This Row],[Current Month Low]])-1</f>
        <v>5.3857538124959747E-2</v>
      </c>
      <c r="AH341" s="1">
        <f>(Table2[[#This Row],[Current Month High]]/Table2[[#This Row],[Close Price]])-1</f>
        <v>4.0725363292221317E-2</v>
      </c>
      <c r="AI341">
        <v>29.4419343021125</v>
      </c>
      <c r="AJ341">
        <v>33.351788825742098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-0.02</v>
      </c>
      <c r="AM341" t="s">
        <v>3161</v>
      </c>
      <c r="AN341">
        <v>3.28</v>
      </c>
      <c r="AO341" t="s">
        <v>3160</v>
      </c>
      <c r="AP341">
        <v>0.15404598862086499</v>
      </c>
      <c r="AQ341">
        <f>(Table2[[#This Row],[Sharpe Ratio]]-AVERAGE(Table2[Sharpe Ratio]))/_xlfn.STDEV.P(Table2[Sharpe Ratio])</f>
        <v>1.1401470376452905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340</v>
      </c>
      <c r="AT341">
        <f>_xlfn.RANK.AVG(Table2[[#This Row],[6M Return vs Nifty Z-Score]],Table2[6M Return vs Nifty Z-Score])</f>
        <v>627</v>
      </c>
      <c r="AU341">
        <f>_xlfn.RANK.AVG(Table2[[#This Row],[Sharpe Ratio Z-Score]],Table2[Sharpe Ratio Z-Score])</f>
        <v>94</v>
      </c>
      <c r="AV341">
        <f>(Table2[[#This Row],[Rank 1Y]]+Table2[[#This Row],[Rank 6M]]+Table2[[#This Row],[Rank Sharpe]])/3</f>
        <v>353.66666666666669</v>
      </c>
    </row>
    <row r="342" spans="1:48" x14ac:dyDescent="0.3">
      <c r="A342" t="s">
        <v>498</v>
      </c>
      <c r="B342" t="s">
        <v>499</v>
      </c>
      <c r="C342" t="s">
        <v>3114</v>
      </c>
      <c r="D342" t="s">
        <v>111</v>
      </c>
      <c r="E342">
        <v>40801.223026093197</v>
      </c>
      <c r="F342">
        <v>103.77</v>
      </c>
      <c r="G342">
        <v>16.231023055631901</v>
      </c>
      <c r="H342">
        <f>(Table2[[#This Row],[1Y Return vs Nifty]]-AVERAGE(Table2[1Y Return vs Nifty]))/_xlfn.STDEV.P(Table2[1Y Return vs Nifty])</f>
        <v>3.823870360292031E-2</v>
      </c>
      <c r="I342">
        <v>-7.0248951217032598</v>
      </c>
      <c r="J342">
        <f>(Table2[[#This Row],[1M Return vs Nifty]]-AVERAGE(Table2[1M Return vs Nifty]))/_xlfn.STDEV.P(Table2[1M Return vs Nifty])</f>
        <v>-0.48827055405834369</v>
      </c>
      <c r="K342">
        <v>-25.662768946774001</v>
      </c>
      <c r="L342">
        <f>(Table2[[#This Row],[6M Return vs Nifty]]-AVERAGE(Table2[6M Return vs Nifty]))/_xlfn.STDEV.P(Table2[6M Return vs Nifty])</f>
        <v>-1.0095143838581615</v>
      </c>
      <c r="M342">
        <v>-6.8138013916027704</v>
      </c>
      <c r="N342">
        <f>(Table2[[#This Row],[1W Return vs Nifty]]-AVERAGE(Table2[1W Return vs Nifty]))/_xlfn.STDEV.P(Table2[1W Return vs Nifty])</f>
        <v>-0.74474136129062762</v>
      </c>
      <c r="O342">
        <v>112.3</v>
      </c>
      <c r="P342">
        <v>119.34030349009799</v>
      </c>
      <c r="Q342">
        <v>120.11133454128399</v>
      </c>
      <c r="R342">
        <v>24.406244517038601</v>
      </c>
      <c r="S342" s="1">
        <f>(Table2[[#This Row],[Close Price]]-Table2[[#This Row],[20D EMA]])/Table2[[#This Row],[20D EMA]]</f>
        <v>-7.5957257346393595E-2</v>
      </c>
      <c r="T342" s="1">
        <f>(Table2[[#This Row],[Close Price]]-Table2[[#This Row],[50D EMA]])/Table2[[#This Row],[50D EMA]]</f>
        <v>-0.13046978292115632</v>
      </c>
      <c r="U342" s="1">
        <f>(Table2[[#This Row],[Close Price]]-Table2[[#This Row],[200D EMA]])/Table2[[#This Row],[200D EMA]]</f>
        <v>-0.13605156085970593</v>
      </c>
      <c r="V342">
        <v>0.543163361741683</v>
      </c>
      <c r="W342">
        <v>103.45</v>
      </c>
      <c r="X342">
        <v>106.34</v>
      </c>
      <c r="Y342">
        <v>103.36</v>
      </c>
      <c r="Z342">
        <v>111.77</v>
      </c>
      <c r="AA342">
        <v>103.36</v>
      </c>
      <c r="AB342">
        <v>117.4</v>
      </c>
      <c r="AC342" s="1">
        <f>(Table2[[#This Row],[Close Price]]/Table2[[#This Row],[Day Low]])-1</f>
        <v>3.0932817786368805E-3</v>
      </c>
      <c r="AD342" s="1">
        <f>(Table2[[#This Row],[Day High]]/Table2[[#This Row],[Close Price]])-1</f>
        <v>2.4766310108894851E-2</v>
      </c>
      <c r="AE342" s="1">
        <f>(Table2[[#This Row],[Close Price]]/Table2[[#This Row],[Current Week Low]])-1</f>
        <v>3.9667182662539435E-3</v>
      </c>
      <c r="AF342" s="1">
        <f>(Table2[[#This Row],[Current Week High]]/Table2[[#This Row],[Close Price]])-1</f>
        <v>7.7093572323407633E-2</v>
      </c>
      <c r="AG342" s="1">
        <f>(Table2[[#This Row],[Close Price]]/Table2[[#This Row],[Current Month Low]])-1</f>
        <v>3.9667182662539435E-3</v>
      </c>
      <c r="AH342" s="1">
        <f>(Table2[[#This Row],[Current Month High]]/Table2[[#This Row],[Close Price]])-1</f>
        <v>0.13134817384600561</v>
      </c>
      <c r="AI342">
        <v>64.305676014262303</v>
      </c>
      <c r="AJ342">
        <v>38.3599999999999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-0.08</v>
      </c>
      <c r="AM342" t="s">
        <v>3161</v>
      </c>
      <c r="AN342">
        <v>-6.68</v>
      </c>
      <c r="AO342" t="s">
        <v>3161</v>
      </c>
      <c r="AP342">
        <v>0.15238090945893101</v>
      </c>
      <c r="AQ342">
        <f>(Table2[[#This Row],[Sharpe Ratio]]-AVERAGE(Table2[Sharpe Ratio]))/_xlfn.STDEV.P(Table2[Sharpe Ratio])</f>
        <v>1.1204393208491614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296</v>
      </c>
      <c r="AT342">
        <f>_xlfn.RANK.AVG(Table2[[#This Row],[6M Return vs Nifty Z-Score]],Table2[6M Return vs Nifty Z-Score])</f>
        <v>669</v>
      </c>
      <c r="AU342">
        <f>_xlfn.RANK.AVG(Table2[[#This Row],[Sharpe Ratio Z-Score]],Table2[Sharpe Ratio Z-Score])</f>
        <v>97</v>
      </c>
      <c r="AV342">
        <f>(Table2[[#This Row],[Rank 1Y]]+Table2[[#This Row],[Rank 6M]]+Table2[[#This Row],[Rank Sharpe]])/3</f>
        <v>354</v>
      </c>
    </row>
    <row r="343" spans="1:48" x14ac:dyDescent="0.3">
      <c r="A343" t="s">
        <v>307</v>
      </c>
      <c r="B343" t="s">
        <v>308</v>
      </c>
      <c r="C343" t="s">
        <v>3120</v>
      </c>
      <c r="D343" t="s">
        <v>48</v>
      </c>
      <c r="E343">
        <v>81146.728475652199</v>
      </c>
      <c r="F343">
        <v>76.81</v>
      </c>
      <c r="G343">
        <v>11.4001527764858</v>
      </c>
      <c r="H343">
        <f>(Table2[[#This Row],[1Y Return vs Nifty]]-AVERAGE(Table2[1Y Return vs Nifty]))/_xlfn.STDEV.P(Table2[1Y Return vs Nifty])</f>
        <v>-5.8953066983798243E-2</v>
      </c>
      <c r="I343">
        <v>-7.6380538157111602</v>
      </c>
      <c r="J343">
        <f>(Table2[[#This Row],[1M Return vs Nifty]]-AVERAGE(Table2[1M Return vs Nifty]))/_xlfn.STDEV.P(Table2[1M Return vs Nifty])</f>
        <v>-0.55334211185983306</v>
      </c>
      <c r="K343">
        <v>-14.204556528586499</v>
      </c>
      <c r="L343">
        <f>(Table2[[#This Row],[6M Return vs Nifty]]-AVERAGE(Table2[6M Return vs Nifty]))/_xlfn.STDEV.P(Table2[6M Return vs Nifty])</f>
        <v>-0.60876484130562658</v>
      </c>
      <c r="M343">
        <v>-1.38844113143729</v>
      </c>
      <c r="N343">
        <f>(Table2[[#This Row],[1W Return vs Nifty]]-AVERAGE(Table2[1W Return vs Nifty]))/_xlfn.STDEV.P(Table2[1W Return vs Nifty])</f>
        <v>0.38659123297064996</v>
      </c>
      <c r="O343">
        <v>80.7</v>
      </c>
      <c r="P343">
        <v>85.303209340528795</v>
      </c>
      <c r="Q343">
        <v>84.833377738906606</v>
      </c>
      <c r="R343">
        <v>34.449906685700597</v>
      </c>
      <c r="S343" s="1">
        <f>(Table2[[#This Row],[Close Price]]-Table2[[#This Row],[20D EMA]])/Table2[[#This Row],[20D EMA]]</f>
        <v>-4.820322180916977E-2</v>
      </c>
      <c r="T343" s="1">
        <f>(Table2[[#This Row],[Close Price]]-Table2[[#This Row],[50D EMA]])/Table2[[#This Row],[50D EMA]]</f>
        <v>-9.956494493218962E-2</v>
      </c>
      <c r="U343" s="1">
        <f>(Table2[[#This Row],[Close Price]]-Table2[[#This Row],[200D EMA]])/Table2[[#This Row],[200D EMA]]</f>
        <v>-9.457807708188061E-2</v>
      </c>
      <c r="V343">
        <v>0.51112062680770798</v>
      </c>
      <c r="W343">
        <v>75.73</v>
      </c>
      <c r="X343">
        <v>77.45</v>
      </c>
      <c r="Y343">
        <v>75.41</v>
      </c>
      <c r="Z343">
        <v>80.39</v>
      </c>
      <c r="AA343">
        <v>75.41</v>
      </c>
      <c r="AB343">
        <v>82.27</v>
      </c>
      <c r="AC343" s="1">
        <f>(Table2[[#This Row],[Close Price]]/Table2[[#This Row],[Day Low]])-1</f>
        <v>1.4261191073550838E-2</v>
      </c>
      <c r="AD343" s="1">
        <f>(Table2[[#This Row],[Day High]]/Table2[[#This Row],[Close Price]])-1</f>
        <v>8.3322484051555623E-3</v>
      </c>
      <c r="AE343" s="1">
        <f>(Table2[[#This Row],[Close Price]]/Table2[[#This Row],[Current Week Low]])-1</f>
        <v>1.8565177032223934E-2</v>
      </c>
      <c r="AF343" s="1">
        <f>(Table2[[#This Row],[Current Week High]]/Table2[[#This Row],[Close Price]])-1</f>
        <v>4.6608514516339072E-2</v>
      </c>
      <c r="AG343" s="1">
        <f>(Table2[[#This Row],[Close Price]]/Table2[[#This Row],[Current Month Low]])-1</f>
        <v>1.8565177032223934E-2</v>
      </c>
      <c r="AH343" s="1">
        <f>(Table2[[#This Row],[Current Month High]]/Table2[[#This Row],[Close Price]])-1</f>
        <v>7.108449420648344E-2</v>
      </c>
      <c r="AI343">
        <v>35.073558130451701</v>
      </c>
      <c r="AJ343">
        <v>36.187943262411302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</v>
      </c>
      <c r="AM343" t="s">
        <v>3161</v>
      </c>
      <c r="AN343">
        <v>-3.36</v>
      </c>
      <c r="AO343" t="s">
        <v>3161</v>
      </c>
      <c r="AP343">
        <v>9.9361696301327004E-2</v>
      </c>
      <c r="AQ343">
        <f>(Table2[[#This Row],[Sharpe Ratio]]-AVERAGE(Table2[Sharpe Ratio]))/_xlfn.STDEV.P(Table2[Sharpe Ratio])</f>
        <v>0.49290901385161412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316</v>
      </c>
      <c r="AT343">
        <f>_xlfn.RANK.AVG(Table2[[#This Row],[6M Return vs Nifty Z-Score]],Table2[6M Return vs Nifty Z-Score])</f>
        <v>527</v>
      </c>
      <c r="AU343">
        <f>_xlfn.RANK.AVG(Table2[[#This Row],[Sharpe Ratio Z-Score]],Table2[Sharpe Ratio Z-Score])</f>
        <v>222</v>
      </c>
      <c r="AV343">
        <f>(Table2[[#This Row],[Rank 1Y]]+Table2[[#This Row],[Rank 6M]]+Table2[[#This Row],[Rank Sharpe]])/3</f>
        <v>355</v>
      </c>
    </row>
    <row r="344" spans="1:48" x14ac:dyDescent="0.3">
      <c r="A344" t="s">
        <v>32</v>
      </c>
      <c r="B344" t="s">
        <v>33</v>
      </c>
      <c r="C344" t="s">
        <v>3109</v>
      </c>
      <c r="D344" t="s">
        <v>34</v>
      </c>
      <c r="E344">
        <v>718145.18701108696</v>
      </c>
      <c r="F344">
        <v>804.25</v>
      </c>
      <c r="G344">
        <v>16.518288808521099</v>
      </c>
      <c r="H344">
        <f>(Table2[[#This Row],[1Y Return vs Nifty]]-AVERAGE(Table2[1Y Return vs Nifty]))/_xlfn.STDEV.P(Table2[1Y Return vs Nifty])</f>
        <v>4.4018173044017159E-2</v>
      </c>
      <c r="I344">
        <v>6.1809313730737099</v>
      </c>
      <c r="J344">
        <f>(Table2[[#This Row],[1M Return vs Nifty]]-AVERAGE(Table2[1M Return vs Nifty]))/_xlfn.STDEV.P(Table2[1M Return vs Nifty])</f>
        <v>0.91319975121347108</v>
      </c>
      <c r="K344">
        <v>-7.8745906078549703</v>
      </c>
      <c r="L344">
        <f>(Table2[[#This Row],[6M Return vs Nifty]]-AVERAGE(Table2[6M Return vs Nifty]))/_xlfn.STDEV.P(Table2[6M Return vs Nifty])</f>
        <v>-0.38737507695811207</v>
      </c>
      <c r="M344">
        <v>-3.86888228846865</v>
      </c>
      <c r="N344">
        <f>(Table2[[#This Row],[1W Return vs Nifty]]-AVERAGE(Table2[1W Return vs Nifty]))/_xlfn.STDEV.P(Table2[1W Return vs Nifty])</f>
        <v>-0.13064703223740842</v>
      </c>
      <c r="O344">
        <v>821.53</v>
      </c>
      <c r="P344">
        <v>814.40814439276699</v>
      </c>
      <c r="Q344">
        <v>779.75596856734796</v>
      </c>
      <c r="R344">
        <v>36.0265780942592</v>
      </c>
      <c r="S344" s="1">
        <f>(Table2[[#This Row],[Close Price]]-Table2[[#This Row],[20D EMA]])/Table2[[#This Row],[20D EMA]]</f>
        <v>-2.1033924506713052E-2</v>
      </c>
      <c r="T344" s="1">
        <f>(Table2[[#This Row],[Close Price]]-Table2[[#This Row],[50D EMA]])/Table2[[#This Row],[50D EMA]]</f>
        <v>-1.2473038810707162E-2</v>
      </c>
      <c r="U344" s="1">
        <f>(Table2[[#This Row],[Close Price]]-Table2[[#This Row],[200D EMA]])/Table2[[#This Row],[200D EMA]]</f>
        <v>3.141243211982734E-2</v>
      </c>
      <c r="V344">
        <v>1.01981623732683</v>
      </c>
      <c r="W344">
        <v>801.05</v>
      </c>
      <c r="X344">
        <v>818</v>
      </c>
      <c r="Y344">
        <v>801.05</v>
      </c>
      <c r="Z344">
        <v>854</v>
      </c>
      <c r="AA344">
        <v>801.05</v>
      </c>
      <c r="AB344">
        <v>863.5</v>
      </c>
      <c r="AC344" s="1">
        <f>(Table2[[#This Row],[Close Price]]/Table2[[#This Row],[Day Low]])-1</f>
        <v>3.994756881593009E-3</v>
      </c>
      <c r="AD344" s="1">
        <f>(Table2[[#This Row],[Day High]]/Table2[[#This Row],[Close Price]])-1</f>
        <v>1.7096673919801075E-2</v>
      </c>
      <c r="AE344" s="1">
        <f>(Table2[[#This Row],[Close Price]]/Table2[[#This Row],[Current Week Low]])-1</f>
        <v>3.994756881593009E-3</v>
      </c>
      <c r="AF344" s="1">
        <f>(Table2[[#This Row],[Current Week High]]/Table2[[#This Row],[Close Price]])-1</f>
        <v>6.1858874728007551E-2</v>
      </c>
      <c r="AG344" s="1">
        <f>(Table2[[#This Row],[Close Price]]/Table2[[#This Row],[Current Month Low]])-1</f>
        <v>3.994756881593009E-3</v>
      </c>
      <c r="AH344" s="1">
        <f>(Table2[[#This Row],[Current Month High]]/Table2[[#This Row],[Close Price]])-1</f>
        <v>7.3671122163506464E-2</v>
      </c>
      <c r="AI344">
        <v>13.397575380789499</v>
      </c>
      <c r="AJ344">
        <v>44.870755651625601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0.01</v>
      </c>
      <c r="AM344" t="s">
        <v>3160</v>
      </c>
      <c r="AN344">
        <v>-3.42</v>
      </c>
      <c r="AO344" t="s">
        <v>3161</v>
      </c>
      <c r="AP344">
        <v>6.4934841229823001E-2</v>
      </c>
      <c r="AQ344">
        <f>(Table2[[#This Row],[Sharpe Ratio]]-AVERAGE(Table2[Sharpe Ratio]))/_xlfn.STDEV.P(Table2[Sharpe Ratio])</f>
        <v>8.5436068756001238E-2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0.52463188381796888</v>
      </c>
      <c r="AS344">
        <f>_xlfn.RANK.AVG(Table2[[#This Row],[1Y Return vs Nifty Z-Score]],Table2[1Y Return vs Nifty Z-Score])</f>
        <v>294</v>
      </c>
      <c r="AT344">
        <f>_xlfn.RANK.AVG(Table2[[#This Row],[6M Return vs Nifty Z-Score]],Table2[6M Return vs Nifty Z-Score])</f>
        <v>445</v>
      </c>
      <c r="AU344">
        <f>_xlfn.RANK.AVG(Table2[[#This Row],[Sharpe Ratio Z-Score]],Table2[Sharpe Ratio Z-Score])</f>
        <v>327</v>
      </c>
      <c r="AV344">
        <f>(Table2[[#This Row],[Rank 1Y]]+Table2[[#This Row],[Rank 6M]]+Table2[[#This Row],[Rank Sharpe]])/3</f>
        <v>355.33333333333331</v>
      </c>
    </row>
    <row r="345" spans="1:48" x14ac:dyDescent="0.3">
      <c r="A345" t="s">
        <v>1890</v>
      </c>
      <c r="B345" t="s">
        <v>1891</v>
      </c>
      <c r="C345" t="s">
        <v>3119</v>
      </c>
      <c r="D345" t="s">
        <v>266</v>
      </c>
      <c r="E345">
        <v>3763.1794325820001</v>
      </c>
      <c r="F345">
        <v>161.87</v>
      </c>
      <c r="G345">
        <v>3.00743246997243</v>
      </c>
      <c r="H345">
        <f>(Table2[[#This Row],[1Y Return vs Nifty]]-AVERAGE(Table2[1Y Return vs Nifty]))/_xlfn.STDEV.P(Table2[1Y Return vs Nifty])</f>
        <v>-0.22780532330505979</v>
      </c>
      <c r="I345">
        <v>-7.5504278358679402</v>
      </c>
      <c r="J345">
        <f>(Table2[[#This Row],[1M Return vs Nifty]]-AVERAGE(Table2[1M Return vs Nifty]))/_xlfn.STDEV.P(Table2[1M Return vs Nifty])</f>
        <v>-0.54404279168709035</v>
      </c>
      <c r="K345">
        <v>15.651668915727701</v>
      </c>
      <c r="L345">
        <f>(Table2[[#This Row],[6M Return vs Nifty]]-AVERAGE(Table2[6M Return vs Nifty]))/_xlfn.STDEV.P(Table2[6M Return vs Nifty])</f>
        <v>0.43545289986336733</v>
      </c>
      <c r="M345">
        <v>-13.6346367505397</v>
      </c>
      <c r="N345">
        <f>(Table2[[#This Row],[1W Return vs Nifty]]-AVERAGE(Table2[1W Return vs Nifty]))/_xlfn.STDEV.P(Table2[1W Return vs Nifty])</f>
        <v>-2.1670678044418521</v>
      </c>
      <c r="O345">
        <v>179.52</v>
      </c>
      <c r="P345">
        <v>177.34629006875201</v>
      </c>
      <c r="Q345">
        <v>160.46665738981301</v>
      </c>
      <c r="R345">
        <v>27.550237483219099</v>
      </c>
      <c r="S345" s="1">
        <f>(Table2[[#This Row],[Close Price]]-Table2[[#This Row],[20D EMA]])/Table2[[#This Row],[20D EMA]]</f>
        <v>-9.8317736185383267E-2</v>
      </c>
      <c r="T345" s="1">
        <f>(Table2[[#This Row],[Close Price]]-Table2[[#This Row],[50D EMA]])/Table2[[#This Row],[50D EMA]]</f>
        <v>-8.7265936393438506E-2</v>
      </c>
      <c r="U345" s="1">
        <f>(Table2[[#This Row],[Close Price]]-Table2[[#This Row],[200D EMA]])/Table2[[#This Row],[200D EMA]]</f>
        <v>8.7453844494182476E-3</v>
      </c>
      <c r="V345">
        <v>0.78201652872582605</v>
      </c>
      <c r="W345">
        <v>158.06</v>
      </c>
      <c r="X345">
        <v>167</v>
      </c>
      <c r="Y345">
        <v>154.5</v>
      </c>
      <c r="Z345">
        <v>193.51</v>
      </c>
      <c r="AA345">
        <v>154.5</v>
      </c>
      <c r="AB345">
        <v>199.44</v>
      </c>
      <c r="AC345" s="1">
        <f>(Table2[[#This Row],[Close Price]]/Table2[[#This Row],[Day Low]])-1</f>
        <v>2.4104770340377168E-2</v>
      </c>
      <c r="AD345" s="1">
        <f>(Table2[[#This Row],[Day High]]/Table2[[#This Row],[Close Price]])-1</f>
        <v>3.1692098597640106E-2</v>
      </c>
      <c r="AE345" s="1">
        <f>(Table2[[#This Row],[Close Price]]/Table2[[#This Row],[Current Week Low]])-1</f>
        <v>4.7702265372168373E-2</v>
      </c>
      <c r="AF345" s="1">
        <f>(Table2[[#This Row],[Current Week High]]/Table2[[#This Row],[Close Price]])-1</f>
        <v>0.19546549700376836</v>
      </c>
      <c r="AG345" s="1">
        <f>(Table2[[#This Row],[Close Price]]/Table2[[#This Row],[Current Month Low]])-1</f>
        <v>4.7702265372168373E-2</v>
      </c>
      <c r="AH345" s="1">
        <f>(Table2[[#This Row],[Current Month High]]/Table2[[#This Row],[Close Price]])-1</f>
        <v>0.23209983319948102</v>
      </c>
      <c r="AI345">
        <v>23.209983319948101</v>
      </c>
      <c r="AJ345">
        <v>44.4622936189201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0.05</v>
      </c>
      <c r="AM345" t="s">
        <v>3160</v>
      </c>
      <c r="AN345">
        <v>-7.7</v>
      </c>
      <c r="AO345" t="s">
        <v>3161</v>
      </c>
      <c r="AP345">
        <v>7.3555052042399999E-3</v>
      </c>
      <c r="AQ345">
        <f>(Table2[[#This Row],[Sharpe Ratio]]-AVERAGE(Table2[Sharpe Ratio]))/_xlfn.STDEV.P(Table2[Sharpe Ratio])</f>
        <v>-0.59606741386720097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-3.0995304334378355</v>
      </c>
      <c r="AS345">
        <f>_xlfn.RANK.AVG(Table2[[#This Row],[1Y Return vs Nifty Z-Score]],Table2[1Y Return vs Nifty Z-Score])</f>
        <v>389</v>
      </c>
      <c r="AT345">
        <f>_xlfn.RANK.AVG(Table2[[#This Row],[6M Return vs Nifty Z-Score]],Table2[6M Return vs Nifty Z-Score])</f>
        <v>189</v>
      </c>
      <c r="AU345">
        <f>_xlfn.RANK.AVG(Table2[[#This Row],[Sharpe Ratio Z-Score]],Table2[Sharpe Ratio Z-Score])</f>
        <v>488</v>
      </c>
      <c r="AV345">
        <f>(Table2[[#This Row],[Rank 1Y]]+Table2[[#This Row],[Rank 6M]]+Table2[[#This Row],[Rank Sharpe]])/3</f>
        <v>355.33333333333331</v>
      </c>
    </row>
    <row r="346" spans="1:48" x14ac:dyDescent="0.3">
      <c r="A346" t="s">
        <v>1239</v>
      </c>
      <c r="B346" t="s">
        <v>1240</v>
      </c>
      <c r="C346" t="s">
        <v>3121</v>
      </c>
      <c r="D346" t="s">
        <v>880</v>
      </c>
      <c r="E346">
        <v>9197.3968080461509</v>
      </c>
      <c r="F346">
        <v>197.46</v>
      </c>
      <c r="G346">
        <v>6.486070182652</v>
      </c>
      <c r="H346">
        <f>(Table2[[#This Row],[1Y Return vs Nifty]]-AVERAGE(Table2[1Y Return vs Nifty]))/_xlfn.STDEV.P(Table2[1Y Return vs Nifty])</f>
        <v>-0.15781897736972214</v>
      </c>
      <c r="I346">
        <v>7.7556570607211599</v>
      </c>
      <c r="J346">
        <f>(Table2[[#This Row],[1M Return vs Nifty]]-AVERAGE(Table2[1M Return vs Nifty]))/_xlfn.STDEV.P(Table2[1M Return vs Nifty])</f>
        <v>1.0803177495500009</v>
      </c>
      <c r="K346">
        <v>-15.8564158182272</v>
      </c>
      <c r="L346">
        <f>(Table2[[#This Row],[6M Return vs Nifty]]-AVERAGE(Table2[6M Return vs Nifty]))/_xlfn.STDEV.P(Table2[6M Return vs Nifty])</f>
        <v>-0.6665384128300913</v>
      </c>
      <c r="M346">
        <v>2.70926797281725</v>
      </c>
      <c r="N346">
        <f>(Table2[[#This Row],[1W Return vs Nifty]]-AVERAGE(Table2[1W Return vs Nifty]))/_xlfn.STDEV.P(Table2[1W Return vs Nifty])</f>
        <v>1.2410730828640513</v>
      </c>
      <c r="O346">
        <v>193.97</v>
      </c>
      <c r="P346">
        <v>199.118133712928</v>
      </c>
      <c r="Q346">
        <v>194.13873635440899</v>
      </c>
      <c r="R346">
        <v>56.380831088157201</v>
      </c>
      <c r="S346" s="1">
        <f>(Table2[[#This Row],[Close Price]]-Table2[[#This Row],[20D EMA]])/Table2[[#This Row],[20D EMA]]</f>
        <v>1.7992473062844818E-2</v>
      </c>
      <c r="T346" s="1">
        <f>(Table2[[#This Row],[Close Price]]-Table2[[#This Row],[50D EMA]])/Table2[[#This Row],[50D EMA]]</f>
        <v>-8.3273867729121605E-3</v>
      </c>
      <c r="U346" s="1">
        <f>(Table2[[#This Row],[Close Price]]-Table2[[#This Row],[200D EMA]])/Table2[[#This Row],[200D EMA]]</f>
        <v>1.7107681382698921E-2</v>
      </c>
      <c r="V346">
        <v>0.76342123217807001</v>
      </c>
      <c r="W346">
        <v>193.9</v>
      </c>
      <c r="X346">
        <v>205</v>
      </c>
      <c r="Y346">
        <v>189.47</v>
      </c>
      <c r="Z346">
        <v>205</v>
      </c>
      <c r="AA346">
        <v>186.1</v>
      </c>
      <c r="AB346">
        <v>205</v>
      </c>
      <c r="AC346" s="1">
        <f>(Table2[[#This Row],[Close Price]]/Table2[[#This Row],[Day Low]])-1</f>
        <v>1.8359979370809798E-2</v>
      </c>
      <c r="AD346" s="1">
        <f>(Table2[[#This Row],[Day High]]/Table2[[#This Row],[Close Price]])-1</f>
        <v>3.8184948850400025E-2</v>
      </c>
      <c r="AE346" s="1">
        <f>(Table2[[#This Row],[Close Price]]/Table2[[#This Row],[Current Week Low]])-1</f>
        <v>4.2170264421808268E-2</v>
      </c>
      <c r="AF346" s="1">
        <f>(Table2[[#This Row],[Current Week High]]/Table2[[#This Row],[Close Price]])-1</f>
        <v>3.8184948850400025E-2</v>
      </c>
      <c r="AG346" s="1">
        <f>(Table2[[#This Row],[Close Price]]/Table2[[#This Row],[Current Month Low]])-1</f>
        <v>6.1042450295540007E-2</v>
      </c>
      <c r="AH346" s="1">
        <f>(Table2[[#This Row],[Current Month High]]/Table2[[#This Row],[Close Price]])-1</f>
        <v>3.8184948850400025E-2</v>
      </c>
      <c r="AI346">
        <v>33.697964144636799</v>
      </c>
      <c r="AJ346">
        <v>46.5924276169265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-0.13</v>
      </c>
      <c r="AM346" t="s">
        <v>3161</v>
      </c>
      <c r="AN346">
        <v>5.93</v>
      </c>
      <c r="AO346" t="s">
        <v>3160</v>
      </c>
      <c r="AP346">
        <v>0.114647731710998</v>
      </c>
      <c r="AQ346">
        <f>(Table2[[#This Row],[Sharpe Ratio]]-AVERAGE(Table2[Sharpe Ratio]))/_xlfn.STDEV.P(Table2[Sharpe Ratio])</f>
        <v>0.67383305859161935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350</v>
      </c>
      <c r="AT346">
        <f>_xlfn.RANK.AVG(Table2[[#This Row],[6M Return vs Nifty Z-Score]],Table2[6M Return vs Nifty Z-Score])</f>
        <v>546</v>
      </c>
      <c r="AU346">
        <f>_xlfn.RANK.AVG(Table2[[#This Row],[Sharpe Ratio Z-Score]],Table2[Sharpe Ratio Z-Score])</f>
        <v>173</v>
      </c>
      <c r="AV346">
        <f>(Table2[[#This Row],[Rank 1Y]]+Table2[[#This Row],[Rank 6M]]+Table2[[#This Row],[Rank Sharpe]])/3</f>
        <v>356.33333333333331</v>
      </c>
    </row>
    <row r="347" spans="1:48" x14ac:dyDescent="0.3">
      <c r="A347" t="s">
        <v>1479</v>
      </c>
      <c r="B347" t="s">
        <v>1480</v>
      </c>
      <c r="C347" t="s">
        <v>3127</v>
      </c>
      <c r="D347" t="s">
        <v>1481</v>
      </c>
      <c r="E347">
        <v>6728.6611036800005</v>
      </c>
      <c r="F347">
        <v>397.2</v>
      </c>
      <c r="G347">
        <v>-14.8986171772146</v>
      </c>
      <c r="H347">
        <f>(Table2[[#This Row],[1Y Return vs Nifty]]-AVERAGE(Table2[1Y Return vs Nifty]))/_xlfn.STDEV.P(Table2[1Y Return vs Nifty])</f>
        <v>-0.58805525113616108</v>
      </c>
      <c r="I347">
        <v>-16.027884083087201</v>
      </c>
      <c r="J347">
        <f>(Table2[[#This Row],[1M Return vs Nifty]]-AVERAGE(Table2[1M Return vs Nifty]))/_xlfn.STDEV.P(Table2[1M Return vs Nifty])</f>
        <v>-1.4437140996069575</v>
      </c>
      <c r="K347">
        <v>9.2124454182012308</v>
      </c>
      <c r="L347">
        <f>(Table2[[#This Row],[6M Return vs Nifty]]-AVERAGE(Table2[6M Return vs Nifty]))/_xlfn.STDEV.P(Table2[6M Return vs Nifty])</f>
        <v>0.21024186546752729</v>
      </c>
      <c r="M347">
        <v>-9.0373125149061906</v>
      </c>
      <c r="N347">
        <f>(Table2[[#This Row],[1W Return vs Nifty]]-AVERAGE(Table2[1W Return vs Nifty]))/_xlfn.STDEV.P(Table2[1W Return vs Nifty])</f>
        <v>-1.2084028486144092</v>
      </c>
      <c r="O347">
        <v>444.44</v>
      </c>
      <c r="P347">
        <v>460.08807957109201</v>
      </c>
      <c r="Q347">
        <v>444.52626857302499</v>
      </c>
      <c r="R347">
        <v>13.286341195196</v>
      </c>
      <c r="S347" s="1">
        <f>(Table2[[#This Row],[Close Price]]-Table2[[#This Row],[20D EMA]])/Table2[[#This Row],[20D EMA]]</f>
        <v>-0.10629106291062913</v>
      </c>
      <c r="T347" s="1">
        <f>(Table2[[#This Row],[Close Price]]-Table2[[#This Row],[50D EMA]])/Table2[[#This Row],[50D EMA]]</f>
        <v>-0.13668704398887749</v>
      </c>
      <c r="U347" s="1">
        <f>(Table2[[#This Row],[Close Price]]-Table2[[#This Row],[200D EMA]])/Table2[[#This Row],[200D EMA]]</f>
        <v>-0.10646450371751301</v>
      </c>
      <c r="V347">
        <v>0.70586338707145901</v>
      </c>
      <c r="W347">
        <v>395.3</v>
      </c>
      <c r="X347">
        <v>416.4</v>
      </c>
      <c r="Y347">
        <v>395.3</v>
      </c>
      <c r="Z347">
        <v>443.75</v>
      </c>
      <c r="AA347">
        <v>395.3</v>
      </c>
      <c r="AB347">
        <v>468.35</v>
      </c>
      <c r="AC347" s="1">
        <f>(Table2[[#This Row],[Close Price]]/Table2[[#This Row],[Day Low]])-1</f>
        <v>4.8064760941057827E-3</v>
      </c>
      <c r="AD347" s="1">
        <f>(Table2[[#This Row],[Day High]]/Table2[[#This Row],[Close Price]])-1</f>
        <v>4.8338368580060465E-2</v>
      </c>
      <c r="AE347" s="1">
        <f>(Table2[[#This Row],[Close Price]]/Table2[[#This Row],[Current Week Low]])-1</f>
        <v>4.8064760941057827E-3</v>
      </c>
      <c r="AF347" s="1">
        <f>(Table2[[#This Row],[Current Week High]]/Table2[[#This Row],[Close Price]])-1</f>
        <v>0.11719536757301108</v>
      </c>
      <c r="AG347" s="1">
        <f>(Table2[[#This Row],[Close Price]]/Table2[[#This Row],[Current Month Low]])-1</f>
        <v>4.8064760941057827E-3</v>
      </c>
      <c r="AH347" s="1">
        <f>(Table2[[#This Row],[Current Month High]]/Table2[[#This Row],[Close Price]])-1</f>
        <v>0.17912890231621348</v>
      </c>
      <c r="AI347">
        <v>60.813192346424898</v>
      </c>
      <c r="AJ347">
        <v>24.475086179880901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-0.08</v>
      </c>
      <c r="AM347" t="s">
        <v>3161</v>
      </c>
      <c r="AN347">
        <v>-10.87</v>
      </c>
      <c r="AO347" t="s">
        <v>3161</v>
      </c>
      <c r="AP347">
        <v>7.0950621717271997E-2</v>
      </c>
      <c r="AQ347">
        <f>(Table2[[#This Row],[Sharpe Ratio]]-AVERAGE(Table2[Sharpe Ratio]))/_xlfn.STDEV.P(Table2[Sharpe Ratio])</f>
        <v>0.15663826794550958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528</v>
      </c>
      <c r="AT347">
        <f>_xlfn.RANK.AVG(Table2[[#This Row],[6M Return vs Nifty Z-Score]],Table2[6M Return vs Nifty Z-Score])</f>
        <v>243</v>
      </c>
      <c r="AU347">
        <f>_xlfn.RANK.AVG(Table2[[#This Row],[Sharpe Ratio Z-Score]],Table2[Sharpe Ratio Z-Score])</f>
        <v>299</v>
      </c>
      <c r="AV347">
        <f>(Table2[[#This Row],[Rank 1Y]]+Table2[[#This Row],[Rank 6M]]+Table2[[#This Row],[Rank Sharpe]])/3</f>
        <v>356.66666666666669</v>
      </c>
    </row>
    <row r="348" spans="1:48" x14ac:dyDescent="0.3">
      <c r="A348" t="s">
        <v>30</v>
      </c>
      <c r="B348" t="s">
        <v>31</v>
      </c>
      <c r="C348" t="s">
        <v>3108</v>
      </c>
      <c r="D348" t="s">
        <v>21</v>
      </c>
      <c r="E348">
        <v>772298.41096884501</v>
      </c>
      <c r="F348">
        <v>1864.55</v>
      </c>
      <c r="G348">
        <v>11.159830807020301</v>
      </c>
      <c r="H348">
        <f>(Table2[[#This Row],[1Y Return vs Nifty]]-AVERAGE(Table2[1Y Return vs Nifty]))/_xlfn.STDEV.P(Table2[1Y Return vs Nifty])</f>
        <v>-6.3788079388098995E-2</v>
      </c>
      <c r="I348">
        <v>0.99571645617223203</v>
      </c>
      <c r="J348">
        <f>(Table2[[#This Row],[1M Return vs Nifty]]-AVERAGE(Table2[1M Return vs Nifty]))/_xlfn.STDEV.P(Table2[1M Return vs Nifty])</f>
        <v>0.36291804522831222</v>
      </c>
      <c r="K348">
        <v>25.392972289171801</v>
      </c>
      <c r="L348">
        <f>(Table2[[#This Row],[6M Return vs Nifty]]-AVERAGE(Table2[6M Return vs Nifty]))/_xlfn.STDEV.P(Table2[6M Return vs Nifty])</f>
        <v>0.77615376386347001</v>
      </c>
      <c r="M348">
        <v>5.1660528190513499</v>
      </c>
      <c r="N348">
        <f>(Table2[[#This Row],[1W Return vs Nifty]]-AVERAGE(Table2[1W Return vs Nifty]))/_xlfn.STDEV.P(Table2[1W Return vs Nifty])</f>
        <v>1.7533783751115086</v>
      </c>
      <c r="O348">
        <v>1845.49</v>
      </c>
      <c r="P348">
        <v>1854.4447426091399</v>
      </c>
      <c r="Q348">
        <v>1718.29306025761</v>
      </c>
      <c r="R348">
        <v>60.135261442738297</v>
      </c>
      <c r="S348" s="1">
        <f>(Table2[[#This Row],[Close Price]]-Table2[[#This Row],[20D EMA]])/Table2[[#This Row],[20D EMA]]</f>
        <v>1.0327880400327255E-2</v>
      </c>
      <c r="T348" s="1">
        <f>(Table2[[#This Row],[Close Price]]-Table2[[#This Row],[50D EMA]])/Table2[[#This Row],[50D EMA]]</f>
        <v>5.4492092207839588E-3</v>
      </c>
      <c r="U348" s="1">
        <f>(Table2[[#This Row],[Close Price]]-Table2[[#This Row],[200D EMA]])/Table2[[#This Row],[200D EMA]]</f>
        <v>8.5117575764673575E-2</v>
      </c>
      <c r="V348">
        <v>0.86795385460185104</v>
      </c>
      <c r="W348">
        <v>1856</v>
      </c>
      <c r="X348">
        <v>1876</v>
      </c>
      <c r="Y348">
        <v>1822.55</v>
      </c>
      <c r="Z348">
        <v>1881</v>
      </c>
      <c r="AA348">
        <v>1718</v>
      </c>
      <c r="AB348">
        <v>1881</v>
      </c>
      <c r="AC348" s="1">
        <f>(Table2[[#This Row],[Close Price]]/Table2[[#This Row],[Day Low]])-1</f>
        <v>4.6066810344826958E-3</v>
      </c>
      <c r="AD348" s="1">
        <f>(Table2[[#This Row],[Day High]]/Table2[[#This Row],[Close Price]])-1</f>
        <v>6.1408919042127419E-3</v>
      </c>
      <c r="AE348" s="1">
        <f>(Table2[[#This Row],[Close Price]]/Table2[[#This Row],[Current Week Low]])-1</f>
        <v>2.3044635263778757E-2</v>
      </c>
      <c r="AF348" s="1">
        <f>(Table2[[#This Row],[Current Week High]]/Table2[[#This Row],[Close Price]])-1</f>
        <v>8.822504089458505E-3</v>
      </c>
      <c r="AG348" s="1">
        <f>(Table2[[#This Row],[Close Price]]/Table2[[#This Row],[Current Month Low]])-1</f>
        <v>8.5302677532014037E-2</v>
      </c>
      <c r="AH348" s="1">
        <f>(Table2[[#This Row],[Current Month High]]/Table2[[#This Row],[Close Price]])-1</f>
        <v>8.822504089458505E-3</v>
      </c>
      <c r="AI348">
        <v>6.8059317261537498</v>
      </c>
      <c r="AJ348">
        <v>37.2658004196267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-0.04</v>
      </c>
      <c r="AM348" t="s">
        <v>3161</v>
      </c>
      <c r="AN348">
        <v>1.37</v>
      </c>
      <c r="AO348" t="s">
        <v>3160</v>
      </c>
      <c r="AP348">
        <v>-3.1444861491559999E-2</v>
      </c>
      <c r="AQ348">
        <f>(Table2[[#This Row],[Sharpe Ratio]]-AVERAGE(Table2[Sharpe Ratio]))/_xlfn.STDEV.P(Table2[Sharpe Ratio])</f>
        <v>-1.0553048218584347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318</v>
      </c>
      <c r="AT348">
        <f>_xlfn.RANK.AVG(Table2[[#This Row],[6M Return vs Nifty Z-Score]],Table2[6M Return vs Nifty Z-Score])</f>
        <v>126</v>
      </c>
      <c r="AU348">
        <f>_xlfn.RANK.AVG(Table2[[#This Row],[Sharpe Ratio Z-Score]],Table2[Sharpe Ratio Z-Score])</f>
        <v>627</v>
      </c>
      <c r="AV348">
        <f>(Table2[[#This Row],[Rank 1Y]]+Table2[[#This Row],[Rank 6M]]+Table2[[#This Row],[Rank Sharpe]])/3</f>
        <v>357</v>
      </c>
    </row>
    <row r="349" spans="1:48" x14ac:dyDescent="0.3">
      <c r="A349" t="s">
        <v>784</v>
      </c>
      <c r="B349" t="s">
        <v>785</v>
      </c>
      <c r="C349" t="s">
        <v>3107</v>
      </c>
      <c r="D349" t="s">
        <v>196</v>
      </c>
      <c r="E349">
        <v>19825.666447535499</v>
      </c>
      <c r="F349">
        <v>351.2</v>
      </c>
      <c r="G349">
        <v>4.4200916818322398</v>
      </c>
      <c r="H349">
        <f>(Table2[[#This Row],[1Y Return vs Nifty]]-AVERAGE(Table2[1Y Return vs Nifty]))/_xlfn.STDEV.P(Table2[1Y Return vs Nifty])</f>
        <v>-0.19938418133629593</v>
      </c>
      <c r="I349">
        <v>-7.5941527781276097</v>
      </c>
      <c r="J349">
        <f>(Table2[[#This Row],[1M Return vs Nifty]]-AVERAGE(Table2[1M Return vs Nifty]))/_xlfn.STDEV.P(Table2[1M Return vs Nifty])</f>
        <v>-0.54868310770221351</v>
      </c>
      <c r="K349">
        <v>14.727836812164099</v>
      </c>
      <c r="L349">
        <f>(Table2[[#This Row],[6M Return vs Nifty]]-AVERAGE(Table2[6M Return vs Nifty]))/_xlfn.STDEV.P(Table2[6M Return vs Nifty])</f>
        <v>0.40314198788282096</v>
      </c>
      <c r="M349">
        <v>-6.2960609016478797</v>
      </c>
      <c r="N349">
        <f>(Table2[[#This Row],[1W Return vs Nifty]]-AVERAGE(Table2[1W Return vs Nifty]))/_xlfn.STDEV.P(Table2[1W Return vs Nifty])</f>
        <v>-0.63677863373584842</v>
      </c>
      <c r="O349">
        <v>383.16</v>
      </c>
      <c r="P349">
        <v>387.890052419695</v>
      </c>
      <c r="Q349">
        <v>354.47841053737801</v>
      </c>
      <c r="R349">
        <v>15.2618830741112</v>
      </c>
      <c r="S349" s="1">
        <f>(Table2[[#This Row],[Close Price]]-Table2[[#This Row],[20D EMA]])/Table2[[#This Row],[20D EMA]]</f>
        <v>-8.3411629606430823E-2</v>
      </c>
      <c r="T349" s="1">
        <f>(Table2[[#This Row],[Close Price]]-Table2[[#This Row],[50D EMA]])/Table2[[#This Row],[50D EMA]]</f>
        <v>-9.4588794404030146E-2</v>
      </c>
      <c r="U349" s="1">
        <f>(Table2[[#This Row],[Close Price]]-Table2[[#This Row],[200D EMA]])/Table2[[#This Row],[200D EMA]]</f>
        <v>-9.2485478379573417E-3</v>
      </c>
      <c r="V349">
        <v>0.16082278693062901</v>
      </c>
      <c r="W349">
        <v>350</v>
      </c>
      <c r="X349">
        <v>362.7</v>
      </c>
      <c r="Y349">
        <v>350</v>
      </c>
      <c r="Z349">
        <v>388.75</v>
      </c>
      <c r="AA349">
        <v>350</v>
      </c>
      <c r="AB349">
        <v>401.4</v>
      </c>
      <c r="AC349" s="1">
        <f>(Table2[[#This Row],[Close Price]]/Table2[[#This Row],[Day Low]])-1</f>
        <v>3.4285714285713365E-3</v>
      </c>
      <c r="AD349" s="1">
        <f>(Table2[[#This Row],[Day High]]/Table2[[#This Row],[Close Price]])-1</f>
        <v>3.2744874715261885E-2</v>
      </c>
      <c r="AE349" s="1">
        <f>(Table2[[#This Row],[Close Price]]/Table2[[#This Row],[Current Week Low]])-1</f>
        <v>3.4285714285713365E-3</v>
      </c>
      <c r="AF349" s="1">
        <f>(Table2[[#This Row],[Current Week High]]/Table2[[#This Row],[Close Price]])-1</f>
        <v>0.10691913439635536</v>
      </c>
      <c r="AG349" s="1">
        <f>(Table2[[#This Row],[Close Price]]/Table2[[#This Row],[Current Month Low]])-1</f>
        <v>3.4285714285713365E-3</v>
      </c>
      <c r="AH349" s="1">
        <f>(Table2[[#This Row],[Current Month High]]/Table2[[#This Row],[Close Price]])-1</f>
        <v>0.1429384965831435</v>
      </c>
      <c r="AI349">
        <v>33.741457858769898</v>
      </c>
      <c r="AJ349">
        <v>35.050951740049904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0.04</v>
      </c>
      <c r="AM349" t="s">
        <v>3160</v>
      </c>
      <c r="AN349">
        <v>-9.9600000000000009</v>
      </c>
      <c r="AO349" t="s">
        <v>3161</v>
      </c>
      <c r="AP349">
        <v>3.1313924848930001E-3</v>
      </c>
      <c r="AQ349">
        <f>(Table2[[#This Row],[Sharpe Ratio]]-AVERAGE(Table2[Sharpe Ratio]))/_xlfn.STDEV.P(Table2[Sharpe Ratio])</f>
        <v>-0.64606360569457622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370</v>
      </c>
      <c r="AT349">
        <f>_xlfn.RANK.AVG(Table2[[#This Row],[6M Return vs Nifty Z-Score]],Table2[6M Return vs Nifty Z-Score])</f>
        <v>198</v>
      </c>
      <c r="AU349">
        <f>_xlfn.RANK.AVG(Table2[[#This Row],[Sharpe Ratio Z-Score]],Table2[Sharpe Ratio Z-Score])</f>
        <v>503</v>
      </c>
      <c r="AV349">
        <f>(Table2[[#This Row],[Rank 1Y]]+Table2[[#This Row],[Rank 6M]]+Table2[[#This Row],[Rank Sharpe]])/3</f>
        <v>357</v>
      </c>
    </row>
    <row r="350" spans="1:48" x14ac:dyDescent="0.3">
      <c r="A350" t="s">
        <v>316</v>
      </c>
      <c r="B350" t="s">
        <v>317</v>
      </c>
      <c r="C350" t="s">
        <v>3114</v>
      </c>
      <c r="D350" t="s">
        <v>111</v>
      </c>
      <c r="E350">
        <v>78774.953331182303</v>
      </c>
      <c r="F350">
        <v>78.38</v>
      </c>
      <c r="G350">
        <v>30.574534154462199</v>
      </c>
      <c r="H350">
        <f>(Table2[[#This Row],[1Y Return vs Nifty]]-AVERAGE(Table2[1Y Return vs Nifty]))/_xlfn.STDEV.P(Table2[1Y Return vs Nifty])</f>
        <v>0.32681429341817414</v>
      </c>
      <c r="I350">
        <v>-7.6802291889632901</v>
      </c>
      <c r="J350">
        <f>(Table2[[#This Row],[1M Return vs Nifty]]-AVERAGE(Table2[1M Return vs Nifty]))/_xlfn.STDEV.P(Table2[1M Return vs Nifty])</f>
        <v>-0.55781797963304613</v>
      </c>
      <c r="K350">
        <v>-25.4457101036271</v>
      </c>
      <c r="L350">
        <f>(Table2[[#This Row],[6M Return vs Nifty]]-AVERAGE(Table2[6M Return vs Nifty]))/_xlfn.STDEV.P(Table2[6M Return vs Nifty])</f>
        <v>-1.0019227780366435</v>
      </c>
      <c r="M350">
        <v>-1.06159313316134</v>
      </c>
      <c r="N350">
        <f>(Table2[[#This Row],[1W Return vs Nifty]]-AVERAGE(Table2[1W Return vs Nifty]))/_xlfn.STDEV.P(Table2[1W Return vs Nifty])</f>
        <v>0.45474777485665507</v>
      </c>
      <c r="O350">
        <v>82.44</v>
      </c>
      <c r="P350">
        <v>87.129551748625005</v>
      </c>
      <c r="Q350">
        <v>88.1022096986854</v>
      </c>
      <c r="R350">
        <v>34.256166610546202</v>
      </c>
      <c r="S350" s="1">
        <f>(Table2[[#This Row],[Close Price]]-Table2[[#This Row],[20D EMA]])/Table2[[#This Row],[20D EMA]]</f>
        <v>-4.9247937894226136E-2</v>
      </c>
      <c r="T350" s="1">
        <f>(Table2[[#This Row],[Close Price]]-Table2[[#This Row],[50D EMA]])/Table2[[#This Row],[50D EMA]]</f>
        <v>-0.10042002481394709</v>
      </c>
      <c r="U350" s="1">
        <f>(Table2[[#This Row],[Close Price]]-Table2[[#This Row],[200D EMA]])/Table2[[#This Row],[200D EMA]]</f>
        <v>-0.11035148530253575</v>
      </c>
      <c r="V350">
        <v>0.895594751592386</v>
      </c>
      <c r="W350">
        <v>77.260000000000005</v>
      </c>
      <c r="X350">
        <v>78.739999999999995</v>
      </c>
      <c r="Y350">
        <v>77.260000000000005</v>
      </c>
      <c r="Z350">
        <v>82.58</v>
      </c>
      <c r="AA350">
        <v>77.260000000000005</v>
      </c>
      <c r="AB350">
        <v>85.59</v>
      </c>
      <c r="AC350" s="1">
        <f>(Table2[[#This Row],[Close Price]]/Table2[[#This Row],[Day Low]])-1</f>
        <v>1.449650530675628E-2</v>
      </c>
      <c r="AD350" s="1">
        <f>(Table2[[#This Row],[Day High]]/Table2[[#This Row],[Close Price]])-1</f>
        <v>4.5930084205154653E-3</v>
      </c>
      <c r="AE350" s="1">
        <f>(Table2[[#This Row],[Close Price]]/Table2[[#This Row],[Current Week Low]])-1</f>
        <v>1.449650530675628E-2</v>
      </c>
      <c r="AF350" s="1">
        <f>(Table2[[#This Row],[Current Week High]]/Table2[[#This Row],[Close Price]])-1</f>
        <v>5.3585098239346873E-2</v>
      </c>
      <c r="AG350" s="1">
        <f>(Table2[[#This Row],[Close Price]]/Table2[[#This Row],[Current Month Low]])-1</f>
        <v>1.449650530675628E-2</v>
      </c>
      <c r="AH350" s="1">
        <f>(Table2[[#This Row],[Current Month High]]/Table2[[#This Row],[Close Price]])-1</f>
        <v>9.1987751977545384E-2</v>
      </c>
      <c r="AI350">
        <v>51.058943608063203</v>
      </c>
      <c r="AJ350">
        <v>51.899224806201502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-0.03</v>
      </c>
      <c r="AM350" t="s">
        <v>3161</v>
      </c>
      <c r="AN350">
        <v>-2.84</v>
      </c>
      <c r="AO350" t="s">
        <v>3161</v>
      </c>
      <c r="AP350">
        <v>0.10646922397349699</v>
      </c>
      <c r="AQ350">
        <f>(Table2[[#This Row],[Sharpe Ratio]]-AVERAGE(Table2[Sharpe Ratio]))/_xlfn.STDEV.P(Table2[Sharpe Ratio])</f>
        <v>0.57703302770395315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205</v>
      </c>
      <c r="AT350">
        <f>_xlfn.RANK.AVG(Table2[[#This Row],[6M Return vs Nifty Z-Score]],Table2[6M Return vs Nifty Z-Score])</f>
        <v>666</v>
      </c>
      <c r="AU350">
        <f>_xlfn.RANK.AVG(Table2[[#This Row],[Sharpe Ratio Z-Score]],Table2[Sharpe Ratio Z-Score])</f>
        <v>202</v>
      </c>
      <c r="AV350">
        <f>(Table2[[#This Row],[Rank 1Y]]+Table2[[#This Row],[Rank 6M]]+Table2[[#This Row],[Rank Sharpe]])/3</f>
        <v>357.66666666666669</v>
      </c>
    </row>
    <row r="351" spans="1:48" x14ac:dyDescent="0.3">
      <c r="A351" t="s">
        <v>1369</v>
      </c>
      <c r="B351" t="s">
        <v>1370</v>
      </c>
      <c r="C351" t="s">
        <v>3111</v>
      </c>
      <c r="D351" t="s">
        <v>350</v>
      </c>
      <c r="E351">
        <v>7924.8619895034499</v>
      </c>
      <c r="F351">
        <v>581.35</v>
      </c>
      <c r="G351">
        <v>28.3396218908495</v>
      </c>
      <c r="H351">
        <f>(Table2[[#This Row],[1Y Return vs Nifty]]-AVERAGE(Table2[1Y Return vs Nifty]))/_xlfn.STDEV.P(Table2[1Y Return vs Nifty])</f>
        <v>0.28185032886210576</v>
      </c>
      <c r="I351">
        <v>-1.0724646730602201</v>
      </c>
      <c r="J351">
        <f>(Table2[[#This Row],[1M Return vs Nifty]]-AVERAGE(Table2[1M Return vs Nifty]))/_xlfn.STDEV.P(Table2[1M Return vs Nifty])</f>
        <v>0.14343201459712121</v>
      </c>
      <c r="K351">
        <v>5.5478336631066902</v>
      </c>
      <c r="L351">
        <f>(Table2[[#This Row],[6M Return vs Nifty]]-AVERAGE(Table2[6M Return vs Nifty]))/_xlfn.STDEV.P(Table2[6M Return vs Nifty])</f>
        <v>8.2072528847820431E-2</v>
      </c>
      <c r="M351">
        <v>0.95583957289113597</v>
      </c>
      <c r="N351">
        <f>(Table2[[#This Row],[1W Return vs Nifty]]-AVERAGE(Table2[1W Return vs Nifty]))/_xlfn.STDEV.P(Table2[1W Return vs Nifty])</f>
        <v>0.87543640522168831</v>
      </c>
      <c r="O351">
        <v>589.02</v>
      </c>
      <c r="P351">
        <v>610.01357284260996</v>
      </c>
      <c r="Q351">
        <v>582.25362561305599</v>
      </c>
      <c r="R351">
        <v>47.877438050859197</v>
      </c>
      <c r="S351" s="1">
        <f>(Table2[[#This Row],[Close Price]]-Table2[[#This Row],[20D EMA]])/Table2[[#This Row],[20D EMA]]</f>
        <v>-1.3021629146718209E-2</v>
      </c>
      <c r="T351" s="1">
        <f>(Table2[[#This Row],[Close Price]]-Table2[[#This Row],[50D EMA]])/Table2[[#This Row],[50D EMA]]</f>
        <v>-4.6988418157714415E-2</v>
      </c>
      <c r="U351" s="1">
        <f>(Table2[[#This Row],[Close Price]]-Table2[[#This Row],[200D EMA]])/Table2[[#This Row],[200D EMA]]</f>
        <v>-1.5519450172672361E-3</v>
      </c>
      <c r="V351">
        <v>0.55293680909320897</v>
      </c>
      <c r="W351">
        <v>564.65</v>
      </c>
      <c r="X351">
        <v>592.9</v>
      </c>
      <c r="Y351">
        <v>562.79999999999995</v>
      </c>
      <c r="Z351">
        <v>611</v>
      </c>
      <c r="AA351">
        <v>562.79999999999995</v>
      </c>
      <c r="AB351">
        <v>611</v>
      </c>
      <c r="AC351" s="1">
        <f>(Table2[[#This Row],[Close Price]]/Table2[[#This Row],[Day Low]])-1</f>
        <v>2.957584344284081E-2</v>
      </c>
      <c r="AD351" s="1">
        <f>(Table2[[#This Row],[Day High]]/Table2[[#This Row],[Close Price]])-1</f>
        <v>1.9867549668874052E-2</v>
      </c>
      <c r="AE351" s="1">
        <f>(Table2[[#This Row],[Close Price]]/Table2[[#This Row],[Current Week Low]])-1</f>
        <v>3.2960199004975266E-2</v>
      </c>
      <c r="AF351" s="1">
        <f>(Table2[[#This Row],[Current Week High]]/Table2[[#This Row],[Close Price]])-1</f>
        <v>5.1001978154296079E-2</v>
      </c>
      <c r="AG351" s="1">
        <f>(Table2[[#This Row],[Close Price]]/Table2[[#This Row],[Current Month Low]])-1</f>
        <v>3.2960199004975266E-2</v>
      </c>
      <c r="AH351" s="1">
        <f>(Table2[[#This Row],[Current Month High]]/Table2[[#This Row],[Close Price]])-1</f>
        <v>5.1001978154296079E-2</v>
      </c>
      <c r="AI351">
        <v>36.406639717897903</v>
      </c>
      <c r="AJ351">
        <v>50.394515586599397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-0.03</v>
      </c>
      <c r="AM351" t="s">
        <v>3161</v>
      </c>
      <c r="AN351">
        <v>2.16</v>
      </c>
      <c r="AO351" t="s">
        <v>3160</v>
      </c>
      <c r="AP351">
        <v>-5.8854201694499998E-3</v>
      </c>
      <c r="AQ351">
        <f>(Table2[[#This Row],[Sharpe Ratio]]-AVERAGE(Table2[Sharpe Ratio]))/_xlfn.STDEV.P(Table2[Sharpe Ratio])</f>
        <v>-0.75278573294115381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218</v>
      </c>
      <c r="AT351">
        <f>_xlfn.RANK.AVG(Table2[[#This Row],[6M Return vs Nifty Z-Score]],Table2[6M Return vs Nifty Z-Score])</f>
        <v>280</v>
      </c>
      <c r="AU351">
        <f>_xlfn.RANK.AVG(Table2[[#This Row],[Sharpe Ratio Z-Score]],Table2[Sharpe Ratio Z-Score])</f>
        <v>578</v>
      </c>
      <c r="AV351">
        <f>(Table2[[#This Row],[Rank 1Y]]+Table2[[#This Row],[Rank 6M]]+Table2[[#This Row],[Rank Sharpe]])/3</f>
        <v>358.66666666666669</v>
      </c>
    </row>
    <row r="352" spans="1:48" x14ac:dyDescent="0.3">
      <c r="A352" t="s">
        <v>677</v>
      </c>
      <c r="B352" t="s">
        <v>678</v>
      </c>
      <c r="C352" t="s">
        <v>3113</v>
      </c>
      <c r="D352" t="s">
        <v>253</v>
      </c>
      <c r="E352">
        <v>25938.498218353001</v>
      </c>
      <c r="F352">
        <v>1276.45</v>
      </c>
      <c r="G352">
        <v>-8.4145333891877705</v>
      </c>
      <c r="H352">
        <f>(Table2[[#This Row],[1Y Return vs Nifty]]-AVERAGE(Table2[1Y Return vs Nifty]))/_xlfn.STDEV.P(Table2[1Y Return vs Nifty])</f>
        <v>-0.45760265200274813</v>
      </c>
      <c r="I352">
        <v>6.4583079500461702</v>
      </c>
      <c r="J352">
        <f>(Table2[[#This Row],[1M Return vs Nifty]]-AVERAGE(Table2[1M Return vs Nifty]))/_xlfn.STDEV.P(Table2[1M Return vs Nifty])</f>
        <v>0.94263638179154141</v>
      </c>
      <c r="K352">
        <v>-3.9854679030379199</v>
      </c>
      <c r="L352">
        <f>(Table2[[#This Row],[6M Return vs Nifty]]-AVERAGE(Table2[6M Return vs Nifty]))/_xlfn.STDEV.P(Table2[6M Return vs Nifty])</f>
        <v>-0.25135349802384327</v>
      </c>
      <c r="M352">
        <v>3.6559762115455201</v>
      </c>
      <c r="N352">
        <f>(Table2[[#This Row],[1W Return vs Nifty]]-AVERAGE(Table2[1W Return vs Nifty]))/_xlfn.STDEV.P(Table2[1W Return vs Nifty])</f>
        <v>1.4384870491941528</v>
      </c>
      <c r="O352">
        <v>1258.18</v>
      </c>
      <c r="P352">
        <v>1254.9714700770601</v>
      </c>
      <c r="Q352">
        <v>1227.72128983791</v>
      </c>
      <c r="R352">
        <v>56.0986967051577</v>
      </c>
      <c r="S352" s="1">
        <f>(Table2[[#This Row],[Close Price]]-Table2[[#This Row],[20D EMA]])/Table2[[#This Row],[20D EMA]]</f>
        <v>1.4520974741292964E-2</v>
      </c>
      <c r="T352" s="1">
        <f>(Table2[[#This Row],[Close Price]]-Table2[[#This Row],[50D EMA]])/Table2[[#This Row],[50D EMA]]</f>
        <v>1.7114755542308149E-2</v>
      </c>
      <c r="U352" s="1">
        <f>(Table2[[#This Row],[Close Price]]-Table2[[#This Row],[200D EMA]])/Table2[[#This Row],[200D EMA]]</f>
        <v>3.9690368298918574E-2</v>
      </c>
      <c r="V352">
        <v>0.99406837659051095</v>
      </c>
      <c r="W352">
        <v>1260</v>
      </c>
      <c r="X352">
        <v>1285.8</v>
      </c>
      <c r="Y352">
        <v>1249.7</v>
      </c>
      <c r="Z352">
        <v>1319.7</v>
      </c>
      <c r="AA352">
        <v>1185</v>
      </c>
      <c r="AB352">
        <v>1319.7</v>
      </c>
      <c r="AC352" s="1">
        <f>(Table2[[#This Row],[Close Price]]/Table2[[#This Row],[Day Low]])-1</f>
        <v>1.3055555555555598E-2</v>
      </c>
      <c r="AD352" s="1">
        <f>(Table2[[#This Row],[Day High]]/Table2[[#This Row],[Close Price]])-1</f>
        <v>7.3250029378353343E-3</v>
      </c>
      <c r="AE352" s="1">
        <f>(Table2[[#This Row],[Close Price]]/Table2[[#This Row],[Current Week Low]])-1</f>
        <v>2.14051372329358E-2</v>
      </c>
      <c r="AF352" s="1">
        <f>(Table2[[#This Row],[Current Week High]]/Table2[[#This Row],[Close Price]])-1</f>
        <v>3.388303497982692E-2</v>
      </c>
      <c r="AG352" s="1">
        <f>(Table2[[#This Row],[Close Price]]/Table2[[#This Row],[Current Month Low]])-1</f>
        <v>7.717299578059067E-2</v>
      </c>
      <c r="AH352" s="1">
        <f>(Table2[[#This Row],[Current Month High]]/Table2[[#This Row],[Close Price]])-1</f>
        <v>3.388303497982692E-2</v>
      </c>
      <c r="AI352">
        <v>13.1967566297152</v>
      </c>
      <c r="AJ352">
        <v>18.189814814814799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0.06</v>
      </c>
      <c r="AM352" t="s">
        <v>3160</v>
      </c>
      <c r="AN352">
        <v>3.64</v>
      </c>
      <c r="AO352" t="s">
        <v>3160</v>
      </c>
      <c r="AP352">
        <v>9.9781262396452006E-2</v>
      </c>
      <c r="AQ352">
        <f>(Table2[[#This Row],[Sharpe Ratio]]-AVERAGE(Table2[Sharpe Ratio]))/_xlfn.STDEV.P(Table2[Sharpe Ratio])</f>
        <v>0.4978749577953106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2.1700422387544132</v>
      </c>
      <c r="AS352">
        <f>_xlfn.RANK.AVG(Table2[[#This Row],[1Y Return vs Nifty Z-Score]],Table2[1Y Return vs Nifty Z-Score])</f>
        <v>471</v>
      </c>
      <c r="AT352">
        <f>_xlfn.RANK.AVG(Table2[[#This Row],[6M Return vs Nifty Z-Score]],Table2[6M Return vs Nifty Z-Score])</f>
        <v>386</v>
      </c>
      <c r="AU352">
        <f>_xlfn.RANK.AVG(Table2[[#This Row],[Sharpe Ratio Z-Score]],Table2[Sharpe Ratio Z-Score])</f>
        <v>221</v>
      </c>
      <c r="AV352">
        <f>(Table2[[#This Row],[Rank 1Y]]+Table2[[#This Row],[Rank 6M]]+Table2[[#This Row],[Rank Sharpe]])/3</f>
        <v>359.33333333333331</v>
      </c>
    </row>
    <row r="353" spans="1:48" x14ac:dyDescent="0.3">
      <c r="A353" t="s">
        <v>152</v>
      </c>
      <c r="B353" t="s">
        <v>153</v>
      </c>
      <c r="C353" t="s">
        <v>3117</v>
      </c>
      <c r="D353" t="s">
        <v>75</v>
      </c>
      <c r="E353">
        <v>169281.90754111999</v>
      </c>
      <c r="F353">
        <v>2523.9499999999998</v>
      </c>
      <c r="G353">
        <v>9.3215326043001205</v>
      </c>
      <c r="H353">
        <f>(Table2[[#This Row],[1Y Return vs Nifty]]-AVERAGE(Table2[1Y Return vs Nifty]))/_xlfn.STDEV.P(Table2[1Y Return vs Nifty])</f>
        <v>-0.10077260740575834</v>
      </c>
      <c r="I353">
        <v>-1.0294733170313299</v>
      </c>
      <c r="J353">
        <f>(Table2[[#This Row],[1M Return vs Nifty]]-AVERAGE(Table2[1M Return vs Nifty]))/_xlfn.STDEV.P(Table2[1M Return vs Nifty])</f>
        <v>0.14799447866415161</v>
      </c>
      <c r="K353">
        <v>0.59127341147134505</v>
      </c>
      <c r="L353">
        <f>(Table2[[#This Row],[6M Return vs Nifty]]-AVERAGE(Table2[6M Return vs Nifty]))/_xlfn.STDEV.P(Table2[6M Return vs Nifty])</f>
        <v>-9.1282544437786148E-2</v>
      </c>
      <c r="M353">
        <v>1.0681963972878199</v>
      </c>
      <c r="N353">
        <f>(Table2[[#This Row],[1W Return vs Nifty]]-AVERAGE(Table2[1W Return vs Nifty]))/_xlfn.STDEV.P(Table2[1W Return vs Nifty])</f>
        <v>0.89886580558076834</v>
      </c>
      <c r="O353">
        <v>2609.59</v>
      </c>
      <c r="P353">
        <v>2654.78926211001</v>
      </c>
      <c r="Q353">
        <v>2496.2160688993099</v>
      </c>
      <c r="R353">
        <v>33.7771132726876</v>
      </c>
      <c r="S353" s="1">
        <f>(Table2[[#This Row],[Close Price]]-Table2[[#This Row],[20D EMA]])/Table2[[#This Row],[20D EMA]]</f>
        <v>-3.2817415762629504E-2</v>
      </c>
      <c r="T353" s="1">
        <f>(Table2[[#This Row],[Close Price]]-Table2[[#This Row],[50D EMA]])/Table2[[#This Row],[50D EMA]]</f>
        <v>-4.9284236597378704E-2</v>
      </c>
      <c r="U353" s="1">
        <f>(Table2[[#This Row],[Close Price]]-Table2[[#This Row],[200D EMA]])/Table2[[#This Row],[200D EMA]]</f>
        <v>1.1110388818592538E-2</v>
      </c>
      <c r="V353">
        <v>0.78916243590186297</v>
      </c>
      <c r="W353">
        <v>2490.0500000000002</v>
      </c>
      <c r="X353">
        <v>2539</v>
      </c>
      <c r="Y353">
        <v>2472.0500000000002</v>
      </c>
      <c r="Z353">
        <v>2553.85</v>
      </c>
      <c r="AA353">
        <v>2472.0500000000002</v>
      </c>
      <c r="AB353">
        <v>2719</v>
      </c>
      <c r="AC353" s="1">
        <f>(Table2[[#This Row],[Close Price]]/Table2[[#This Row],[Day Low]])-1</f>
        <v>1.361418445412732E-2</v>
      </c>
      <c r="AD353" s="1">
        <f>(Table2[[#This Row],[Day High]]/Table2[[#This Row],[Close Price]])-1</f>
        <v>5.9628756512610792E-3</v>
      </c>
      <c r="AE353" s="1">
        <f>(Table2[[#This Row],[Close Price]]/Table2[[#This Row],[Current Week Low]])-1</f>
        <v>2.0994720980562542E-2</v>
      </c>
      <c r="AF353" s="1">
        <f>(Table2[[#This Row],[Current Week High]]/Table2[[#This Row],[Close Price]])-1</f>
        <v>1.1846510430079782E-2</v>
      </c>
      <c r="AG353" s="1">
        <f>(Table2[[#This Row],[Close Price]]/Table2[[#This Row],[Current Month Low]])-1</f>
        <v>2.0994720980562542E-2</v>
      </c>
      <c r="AH353" s="1">
        <f>(Table2[[#This Row],[Current Month High]]/Table2[[#This Row],[Close Price]])-1</f>
        <v>7.7279660849066012E-2</v>
      </c>
      <c r="AI353">
        <v>14.017710334990699</v>
      </c>
      <c r="AJ353">
        <v>32.402526738792602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0.03</v>
      </c>
      <c r="AM353" t="s">
        <v>3160</v>
      </c>
      <c r="AN353">
        <v>-6.03</v>
      </c>
      <c r="AO353" t="s">
        <v>3161</v>
      </c>
      <c r="AP353">
        <v>3.9702522593929E-2</v>
      </c>
      <c r="AQ353">
        <f>(Table2[[#This Row],[Sharpe Ratio]]-AVERAGE(Table2[Sharpe Ratio]))/_xlfn.STDEV.P(Table2[Sharpe Ratio])</f>
        <v>-0.2132112275132679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332</v>
      </c>
      <c r="AT353">
        <f>_xlfn.RANK.AVG(Table2[[#This Row],[6M Return vs Nifty Z-Score]],Table2[6M Return vs Nifty Z-Score])</f>
        <v>344</v>
      </c>
      <c r="AU353">
        <f>_xlfn.RANK.AVG(Table2[[#This Row],[Sharpe Ratio Z-Score]],Table2[Sharpe Ratio Z-Score])</f>
        <v>403</v>
      </c>
      <c r="AV353">
        <f>(Table2[[#This Row],[Rank 1Y]]+Table2[[#This Row],[Rank 6M]]+Table2[[#This Row],[Rank Sharpe]])/3</f>
        <v>359.66666666666669</v>
      </c>
    </row>
    <row r="354" spans="1:48" x14ac:dyDescent="0.3">
      <c r="A354" t="s">
        <v>192</v>
      </c>
      <c r="B354" t="s">
        <v>193</v>
      </c>
      <c r="C354" t="s">
        <v>3109</v>
      </c>
      <c r="D354" t="s">
        <v>34</v>
      </c>
      <c r="E354">
        <v>124954.971417297</v>
      </c>
      <c r="F354">
        <v>241.5</v>
      </c>
      <c r="G354">
        <v>1.12389826337821</v>
      </c>
      <c r="H354">
        <f>(Table2[[#This Row],[1Y Return vs Nifty]]-AVERAGE(Table2[1Y Return vs Nifty]))/_xlfn.STDEV.P(Table2[1Y Return vs Nifty])</f>
        <v>-0.26569994972253846</v>
      </c>
      <c r="I354">
        <v>4.7231875473473801</v>
      </c>
      <c r="J354">
        <f>(Table2[[#This Row],[1M Return vs Nifty]]-AVERAGE(Table2[1M Return vs Nifty]))/_xlfn.STDEV.P(Table2[1M Return vs Nifty])</f>
        <v>0.7584964704111069</v>
      </c>
      <c r="K354">
        <v>-14.406053024884899</v>
      </c>
      <c r="L354">
        <f>(Table2[[#This Row],[6M Return vs Nifty]]-AVERAGE(Table2[6M Return vs Nifty]))/_xlfn.STDEV.P(Table2[6M Return vs Nifty])</f>
        <v>-0.61581215599751948</v>
      </c>
      <c r="M354">
        <v>-4.7164383084384696</v>
      </c>
      <c r="N354">
        <f>(Table2[[#This Row],[1W Return vs Nifty]]-AVERAGE(Table2[1W Return vs Nifty]))/_xlfn.STDEV.P(Table2[1W Return vs Nifty])</f>
        <v>-0.30738511134608915</v>
      </c>
      <c r="O354">
        <v>250.33</v>
      </c>
      <c r="P354">
        <v>248.70781092617401</v>
      </c>
      <c r="Q354">
        <v>246.49932095543301</v>
      </c>
      <c r="R354">
        <v>32.812415028094897</v>
      </c>
      <c r="S354" s="1">
        <f>(Table2[[#This Row],[Close Price]]-Table2[[#This Row],[20D EMA]])/Table2[[#This Row],[20D EMA]]</f>
        <v>-3.5273439060440268E-2</v>
      </c>
      <c r="T354" s="1">
        <f>(Table2[[#This Row],[Close Price]]-Table2[[#This Row],[50D EMA]])/Table2[[#This Row],[50D EMA]]</f>
        <v>-2.8981039635757797E-2</v>
      </c>
      <c r="U354" s="1">
        <f>(Table2[[#This Row],[Close Price]]-Table2[[#This Row],[200D EMA]])/Table2[[#This Row],[200D EMA]]</f>
        <v>-2.0281276784275125E-2</v>
      </c>
      <c r="V354">
        <v>0.87358317649550699</v>
      </c>
      <c r="W354">
        <v>240.85</v>
      </c>
      <c r="X354">
        <v>246.9</v>
      </c>
      <c r="Y354">
        <v>240.85</v>
      </c>
      <c r="Z354">
        <v>260.5</v>
      </c>
      <c r="AA354">
        <v>240.85</v>
      </c>
      <c r="AB354">
        <v>266.39999999999998</v>
      </c>
      <c r="AC354" s="1">
        <f>(Table2[[#This Row],[Close Price]]/Table2[[#This Row],[Day Low]])-1</f>
        <v>2.698775171268375E-3</v>
      </c>
      <c r="AD354" s="1">
        <f>(Table2[[#This Row],[Day High]]/Table2[[#This Row],[Close Price]])-1</f>
        <v>2.2360248447204967E-2</v>
      </c>
      <c r="AE354" s="1">
        <f>(Table2[[#This Row],[Close Price]]/Table2[[#This Row],[Current Week Low]])-1</f>
        <v>2.698775171268375E-3</v>
      </c>
      <c r="AF354" s="1">
        <f>(Table2[[#This Row],[Current Week High]]/Table2[[#This Row],[Close Price]])-1</f>
        <v>7.8674948240165632E-2</v>
      </c>
      <c r="AG354" s="1">
        <f>(Table2[[#This Row],[Close Price]]/Table2[[#This Row],[Current Month Low]])-1</f>
        <v>2.698775171268375E-3</v>
      </c>
      <c r="AH354" s="1">
        <f>(Table2[[#This Row],[Current Month High]]/Table2[[#This Row],[Close Price]])-1</f>
        <v>0.10310559006211162</v>
      </c>
      <c r="AI354">
        <v>24.099378881987501</v>
      </c>
      <c r="AJ354">
        <v>25.2918287937743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-0.01</v>
      </c>
      <c r="AM354" t="s">
        <v>3161</v>
      </c>
      <c r="AN354">
        <v>-5.13</v>
      </c>
      <c r="AO354" t="s">
        <v>3161</v>
      </c>
      <c r="AP354">
        <v>0.127305515670493</v>
      </c>
      <c r="AQ354">
        <f>(Table2[[#This Row],[Sharpe Ratio]]-AVERAGE(Table2[Sharpe Ratio]))/_xlfn.STDEV.P(Table2[Sharpe Ratio])</f>
        <v>0.82364937197972787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0.39324862532468785</v>
      </c>
      <c r="AS354">
        <f>_xlfn.RANK.AVG(Table2[[#This Row],[1Y Return vs Nifty Z-Score]],Table2[1Y Return vs Nifty Z-Score])</f>
        <v>402</v>
      </c>
      <c r="AT354">
        <f>_xlfn.RANK.AVG(Table2[[#This Row],[6M Return vs Nifty Z-Score]],Table2[6M Return vs Nifty Z-Score])</f>
        <v>531</v>
      </c>
      <c r="AU354">
        <f>_xlfn.RANK.AVG(Table2[[#This Row],[Sharpe Ratio Z-Score]],Table2[Sharpe Ratio Z-Score])</f>
        <v>147</v>
      </c>
      <c r="AV354">
        <f>(Table2[[#This Row],[Rank 1Y]]+Table2[[#This Row],[Rank 6M]]+Table2[[#This Row],[Rank Sharpe]])/3</f>
        <v>360</v>
      </c>
    </row>
    <row r="355" spans="1:48" x14ac:dyDescent="0.3">
      <c r="A355" t="s">
        <v>370</v>
      </c>
      <c r="B355" t="s">
        <v>371</v>
      </c>
      <c r="C355" t="s">
        <v>3119</v>
      </c>
      <c r="D355" t="s">
        <v>183</v>
      </c>
      <c r="E355">
        <v>63921.905213830702</v>
      </c>
      <c r="F355">
        <v>217.57</v>
      </c>
      <c r="G355">
        <v>3.4726948316385098</v>
      </c>
      <c r="H355">
        <f>(Table2[[#This Row],[1Y Return vs Nifty]]-AVERAGE(Table2[1Y Return vs Nifty]))/_xlfn.STDEV.P(Table2[1Y Return vs Nifty])</f>
        <v>-0.21844475883018893</v>
      </c>
      <c r="I355">
        <v>1.23293921092571</v>
      </c>
      <c r="J355">
        <f>(Table2[[#This Row],[1M Return vs Nifty]]-AVERAGE(Table2[1M Return vs Nifty]))/_xlfn.STDEV.P(Table2[1M Return vs Nifty])</f>
        <v>0.38809334543790291</v>
      </c>
      <c r="K355">
        <v>2.1108090467146701</v>
      </c>
      <c r="L355">
        <f>(Table2[[#This Row],[6M Return vs Nifty]]-AVERAGE(Table2[6M Return vs Nifty]))/_xlfn.STDEV.P(Table2[6M Return vs Nifty])</f>
        <v>-3.8136976133479543E-2</v>
      </c>
      <c r="M355">
        <v>4.1624233560450499</v>
      </c>
      <c r="N355">
        <f>(Table2[[#This Row],[1W Return vs Nifty]]-AVERAGE(Table2[1W Return vs Nifty]))/_xlfn.STDEV.P(Table2[1W Return vs Nifty])</f>
        <v>1.5440948124333433</v>
      </c>
      <c r="O355">
        <v>217.99</v>
      </c>
      <c r="P355">
        <v>224.66808614166499</v>
      </c>
      <c r="Q355">
        <v>215.78171623006</v>
      </c>
      <c r="R355">
        <v>51.022408156360598</v>
      </c>
      <c r="S355" s="1">
        <f>(Table2[[#This Row],[Close Price]]-Table2[[#This Row],[20D EMA]])/Table2[[#This Row],[20D EMA]]</f>
        <v>-1.9266938850406711E-3</v>
      </c>
      <c r="T355" s="1">
        <f>(Table2[[#This Row],[Close Price]]-Table2[[#This Row],[50D EMA]])/Table2[[#This Row],[50D EMA]]</f>
        <v>-3.159365561688756E-2</v>
      </c>
      <c r="U355" s="1">
        <f>(Table2[[#This Row],[Close Price]]-Table2[[#This Row],[200D EMA]])/Table2[[#This Row],[200D EMA]]</f>
        <v>8.2874666175765319E-3</v>
      </c>
      <c r="V355">
        <v>1.03597275302587</v>
      </c>
      <c r="W355">
        <v>214.82</v>
      </c>
      <c r="X355">
        <v>219.59</v>
      </c>
      <c r="Y355">
        <v>214.26</v>
      </c>
      <c r="Z355">
        <v>230.45</v>
      </c>
      <c r="AA355">
        <v>202</v>
      </c>
      <c r="AB355">
        <v>230.45</v>
      </c>
      <c r="AC355" s="1">
        <f>(Table2[[#This Row],[Close Price]]/Table2[[#This Row],[Day Low]])-1</f>
        <v>1.280141513825539E-2</v>
      </c>
      <c r="AD355" s="1">
        <f>(Table2[[#This Row],[Day High]]/Table2[[#This Row],[Close Price]])-1</f>
        <v>9.2843682492991242E-3</v>
      </c>
      <c r="AE355" s="1">
        <f>(Table2[[#This Row],[Close Price]]/Table2[[#This Row],[Current Week Low]])-1</f>
        <v>1.5448520489125483E-2</v>
      </c>
      <c r="AF355" s="1">
        <f>(Table2[[#This Row],[Current Week High]]/Table2[[#This Row],[Close Price]])-1</f>
        <v>5.9199338144045655E-2</v>
      </c>
      <c r="AG355" s="1">
        <f>(Table2[[#This Row],[Close Price]]/Table2[[#This Row],[Current Month Low]])-1</f>
        <v>7.7079207920792037E-2</v>
      </c>
      <c r="AH355" s="1">
        <f>(Table2[[#This Row],[Current Month High]]/Table2[[#This Row],[Close Price]])-1</f>
        <v>5.9199338144045655E-2</v>
      </c>
      <c r="AI355">
        <v>21.639012731534599</v>
      </c>
      <c r="AJ355">
        <v>38.095842589653998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-0.06</v>
      </c>
      <c r="AM355" t="s">
        <v>3161</v>
      </c>
      <c r="AN355">
        <v>4.53</v>
      </c>
      <c r="AO355" t="s">
        <v>3160</v>
      </c>
      <c r="AP355">
        <v>5.1384895772476E-2</v>
      </c>
      <c r="AQ355">
        <f>(Table2[[#This Row],[Sharpe Ratio]]-AVERAGE(Table2[Sharpe Ratio]))/_xlfn.STDEV.P(Table2[Sharpe Ratio])</f>
        <v>-7.4939782303370547E-2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382</v>
      </c>
      <c r="AT355">
        <f>_xlfn.RANK.AVG(Table2[[#This Row],[6M Return vs Nifty Z-Score]],Table2[6M Return vs Nifty Z-Score])</f>
        <v>326</v>
      </c>
      <c r="AU355">
        <f>_xlfn.RANK.AVG(Table2[[#This Row],[Sharpe Ratio Z-Score]],Table2[Sharpe Ratio Z-Score])</f>
        <v>374</v>
      </c>
      <c r="AV355">
        <f>(Table2[[#This Row],[Rank 1Y]]+Table2[[#This Row],[Rank 6M]]+Table2[[#This Row],[Rank Sharpe]])/3</f>
        <v>360.66666666666669</v>
      </c>
    </row>
    <row r="356" spans="1:48" x14ac:dyDescent="0.3">
      <c r="A356" t="s">
        <v>363</v>
      </c>
      <c r="B356" t="s">
        <v>364</v>
      </c>
      <c r="C356" t="s">
        <v>3123</v>
      </c>
      <c r="D356" t="s">
        <v>160</v>
      </c>
      <c r="E356">
        <v>64704.249404850001</v>
      </c>
      <c r="F356">
        <v>4265.25</v>
      </c>
      <c r="G356">
        <v>-6.2749088263760999</v>
      </c>
      <c r="H356">
        <f>(Table2[[#This Row],[1Y Return vs Nifty]]-AVERAGE(Table2[1Y Return vs Nifty]))/_xlfn.STDEV.P(Table2[1Y Return vs Nifty])</f>
        <v>-0.41455577066788901</v>
      </c>
      <c r="I356">
        <v>0.198555091592195</v>
      </c>
      <c r="J356">
        <f>(Table2[[#This Row],[1M Return vs Nifty]]-AVERAGE(Table2[1M Return vs Nifty]))/_xlfn.STDEV.P(Table2[1M Return vs Nifty])</f>
        <v>0.27831917658417671</v>
      </c>
      <c r="K356">
        <v>10.4789651165444</v>
      </c>
      <c r="L356">
        <f>(Table2[[#This Row],[6M Return vs Nifty]]-AVERAGE(Table2[6M Return vs Nifty]))/_xlfn.STDEV.P(Table2[6M Return vs Nifty])</f>
        <v>0.25453823310504459</v>
      </c>
      <c r="M356">
        <v>-6.3985285732102399</v>
      </c>
      <c r="N356">
        <f>(Table2[[#This Row],[1W Return vs Nifty]]-AVERAGE(Table2[1W Return vs Nifty]))/_xlfn.STDEV.P(Table2[1W Return vs Nifty])</f>
        <v>-0.65814588146457753</v>
      </c>
      <c r="O356">
        <v>4494.5200000000004</v>
      </c>
      <c r="P356">
        <v>4479.7403692975504</v>
      </c>
      <c r="Q356">
        <v>4113.5668710944901</v>
      </c>
      <c r="R356">
        <v>28.9623838575869</v>
      </c>
      <c r="S356" s="1">
        <f>(Table2[[#This Row],[Close Price]]-Table2[[#This Row],[20D EMA]])/Table2[[#This Row],[20D EMA]]</f>
        <v>-5.1011008962024956E-2</v>
      </c>
      <c r="T356" s="1">
        <f>(Table2[[#This Row],[Close Price]]-Table2[[#This Row],[50D EMA]])/Table2[[#This Row],[50D EMA]]</f>
        <v>-4.7880089383658578E-2</v>
      </c>
      <c r="U356" s="1">
        <f>(Table2[[#This Row],[Close Price]]-Table2[[#This Row],[200D EMA]])/Table2[[#This Row],[200D EMA]]</f>
        <v>3.6873869723953651E-2</v>
      </c>
      <c r="V356">
        <v>1.3128323221356799</v>
      </c>
      <c r="W356">
        <v>4045.85</v>
      </c>
      <c r="X356">
        <v>4349.1499999999996</v>
      </c>
      <c r="Y356">
        <v>4045.85</v>
      </c>
      <c r="Z356">
        <v>4648.3500000000004</v>
      </c>
      <c r="AA356">
        <v>4045.85</v>
      </c>
      <c r="AB356">
        <v>4715</v>
      </c>
      <c r="AC356" s="1">
        <f>(Table2[[#This Row],[Close Price]]/Table2[[#This Row],[Day Low]])-1</f>
        <v>5.4228406886068559E-2</v>
      </c>
      <c r="AD356" s="1">
        <f>(Table2[[#This Row],[Day High]]/Table2[[#This Row],[Close Price]])-1</f>
        <v>1.9670593751831555E-2</v>
      </c>
      <c r="AE356" s="1">
        <f>(Table2[[#This Row],[Close Price]]/Table2[[#This Row],[Current Week Low]])-1</f>
        <v>5.4228406886068559E-2</v>
      </c>
      <c r="AF356" s="1">
        <f>(Table2[[#This Row],[Current Week High]]/Table2[[#This Row],[Close Price]])-1</f>
        <v>8.9818885176718988E-2</v>
      </c>
      <c r="AG356" s="1">
        <f>(Table2[[#This Row],[Close Price]]/Table2[[#This Row],[Current Month Low]])-1</f>
        <v>5.4228406886068559E-2</v>
      </c>
      <c r="AH356" s="1">
        <f>(Table2[[#This Row],[Current Month High]]/Table2[[#This Row],[Close Price]])-1</f>
        <v>0.10544516734071863</v>
      </c>
      <c r="AI356">
        <v>12.6323193247757</v>
      </c>
      <c r="AJ356">
        <v>32.461180124223603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0.06</v>
      </c>
      <c r="AM356" t="s">
        <v>3160</v>
      </c>
      <c r="AN356">
        <v>-3.3</v>
      </c>
      <c r="AO356" t="s">
        <v>3161</v>
      </c>
      <c r="AP356">
        <v>4.2684652395746002E-2</v>
      </c>
      <c r="AQ356">
        <f>(Table2[[#This Row],[Sharpe Ratio]]-AVERAGE(Table2[Sharpe Ratio]))/_xlfn.STDEV.P(Table2[Sharpe Ratio])</f>
        <v>-0.17791502603102533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-0.71775926847427063</v>
      </c>
      <c r="AS356">
        <f>_xlfn.RANK.AVG(Table2[[#This Row],[1Y Return vs Nifty Z-Score]],Table2[1Y Return vs Nifty Z-Score])</f>
        <v>459</v>
      </c>
      <c r="AT356">
        <f>_xlfn.RANK.AVG(Table2[[#This Row],[6M Return vs Nifty Z-Score]],Table2[6M Return vs Nifty Z-Score])</f>
        <v>229</v>
      </c>
      <c r="AU356">
        <f>_xlfn.RANK.AVG(Table2[[#This Row],[Sharpe Ratio Z-Score]],Table2[Sharpe Ratio Z-Score])</f>
        <v>394</v>
      </c>
      <c r="AV356">
        <f>(Table2[[#This Row],[Rank 1Y]]+Table2[[#This Row],[Rank 6M]]+Table2[[#This Row],[Rank Sharpe]])/3</f>
        <v>360.66666666666669</v>
      </c>
    </row>
    <row r="357" spans="1:48" x14ac:dyDescent="0.3">
      <c r="A357" t="s">
        <v>269</v>
      </c>
      <c r="B357" t="s">
        <v>270</v>
      </c>
      <c r="C357" t="s">
        <v>3115</v>
      </c>
      <c r="D357" t="s">
        <v>94</v>
      </c>
      <c r="E357">
        <v>92079.784072399998</v>
      </c>
      <c r="F357">
        <v>4604</v>
      </c>
      <c r="G357">
        <v>23.846944496977802</v>
      </c>
      <c r="H357">
        <f>(Table2[[#This Row],[1Y Return vs Nifty]]-AVERAGE(Table2[1Y Return vs Nifty]))/_xlfn.STDEV.P(Table2[1Y Return vs Nifty])</f>
        <v>0.19146262533169822</v>
      </c>
      <c r="I357">
        <v>-10.891135386276</v>
      </c>
      <c r="J357">
        <f>(Table2[[#This Row],[1M Return vs Nifty]]-AVERAGE(Table2[1M Return vs Nifty]))/_xlfn.STDEV.P(Table2[1M Return vs Nifty])</f>
        <v>-0.89857587845344888</v>
      </c>
      <c r="K357">
        <v>-14.8812701664164</v>
      </c>
      <c r="L357">
        <f>(Table2[[#This Row],[6M Return vs Nifty]]-AVERAGE(Table2[6M Return vs Nifty]))/_xlfn.STDEV.P(Table2[6M Return vs Nifty])</f>
        <v>-0.63243281593393197</v>
      </c>
      <c r="M357">
        <v>-1.8333946062666699</v>
      </c>
      <c r="N357">
        <f>(Table2[[#This Row],[1W Return vs Nifty]]-AVERAGE(Table2[1W Return vs Nifty]))/_xlfn.STDEV.P(Table2[1W Return vs Nifty])</f>
        <v>0.29380654313164961</v>
      </c>
      <c r="O357">
        <v>4918.07</v>
      </c>
      <c r="P357">
        <v>5191.7518219005597</v>
      </c>
      <c r="Q357">
        <v>4983.0810019352002</v>
      </c>
      <c r="R357">
        <v>29.587670822464698</v>
      </c>
      <c r="S357" s="1">
        <f>(Table2[[#This Row],[Close Price]]-Table2[[#This Row],[20D EMA]])/Table2[[#This Row],[20D EMA]]</f>
        <v>-6.3860416789512903E-2</v>
      </c>
      <c r="T357" s="1">
        <f>(Table2[[#This Row],[Close Price]]-Table2[[#This Row],[50D EMA]])/Table2[[#This Row],[50D EMA]]</f>
        <v>-0.11320876691779147</v>
      </c>
      <c r="U357" s="1">
        <f>(Table2[[#This Row],[Close Price]]-Table2[[#This Row],[200D EMA]])/Table2[[#This Row],[200D EMA]]</f>
        <v>-7.607361826708868E-2</v>
      </c>
      <c r="V357">
        <v>0.90880013304365403</v>
      </c>
      <c r="W357">
        <v>4467</v>
      </c>
      <c r="X357">
        <v>4630</v>
      </c>
      <c r="Y357">
        <v>4467</v>
      </c>
      <c r="Z357">
        <v>4796.2</v>
      </c>
      <c r="AA357">
        <v>4467</v>
      </c>
      <c r="AB357">
        <v>5127.5</v>
      </c>
      <c r="AC357" s="1">
        <f>(Table2[[#This Row],[Close Price]]/Table2[[#This Row],[Day Low]])-1</f>
        <v>3.0669353033355717E-2</v>
      </c>
      <c r="AD357" s="1">
        <f>(Table2[[#This Row],[Day High]]/Table2[[#This Row],[Close Price]])-1</f>
        <v>5.6472632493484998E-3</v>
      </c>
      <c r="AE357" s="1">
        <f>(Table2[[#This Row],[Close Price]]/Table2[[#This Row],[Current Week Low]])-1</f>
        <v>3.0669353033355717E-2</v>
      </c>
      <c r="AF357" s="1">
        <f>(Table2[[#This Row],[Current Week High]]/Table2[[#This Row],[Close Price]])-1</f>
        <v>4.1746307558644613E-2</v>
      </c>
      <c r="AG357" s="1">
        <f>(Table2[[#This Row],[Close Price]]/Table2[[#This Row],[Current Month Low]])-1</f>
        <v>3.0669353033355717E-2</v>
      </c>
      <c r="AH357" s="1">
        <f>(Table2[[#This Row],[Current Month High]]/Table2[[#This Row],[Close Price]])-1</f>
        <v>0.11370547350130322</v>
      </c>
      <c r="AI357">
        <v>35.670069504778397</v>
      </c>
      <c r="AJ357">
        <v>47.087952461582702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-0.02</v>
      </c>
      <c r="AM357" t="s">
        <v>3161</v>
      </c>
      <c r="AN357">
        <v>-3.83</v>
      </c>
      <c r="AO357" t="s">
        <v>3161</v>
      </c>
      <c r="AP357">
        <v>6.8351784611199007E-2</v>
      </c>
      <c r="AQ357">
        <f>(Table2[[#This Row],[Sharpe Ratio]]-AVERAGE(Table2[Sharpe Ratio]))/_xlfn.STDEV.P(Table2[Sharpe Ratio])</f>
        <v>0.12587868194104049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244</v>
      </c>
      <c r="AT357">
        <f>_xlfn.RANK.AVG(Table2[[#This Row],[6M Return vs Nifty Z-Score]],Table2[6M Return vs Nifty Z-Score])</f>
        <v>536</v>
      </c>
      <c r="AU357">
        <f>_xlfn.RANK.AVG(Table2[[#This Row],[Sharpe Ratio Z-Score]],Table2[Sharpe Ratio Z-Score])</f>
        <v>305</v>
      </c>
      <c r="AV357">
        <f>(Table2[[#This Row],[Rank 1Y]]+Table2[[#This Row],[Rank 6M]]+Table2[[#This Row],[Rank Sharpe]])/3</f>
        <v>361.66666666666669</v>
      </c>
    </row>
    <row r="358" spans="1:48" x14ac:dyDescent="0.3">
      <c r="A358" t="s">
        <v>358</v>
      </c>
      <c r="B358" t="s">
        <v>359</v>
      </c>
      <c r="C358" t="s">
        <v>3113</v>
      </c>
      <c r="D358" t="s">
        <v>51</v>
      </c>
      <c r="E358">
        <v>66094.279064575094</v>
      </c>
      <c r="F358">
        <v>5524.95</v>
      </c>
      <c r="G358">
        <v>6.12708328757064</v>
      </c>
      <c r="H358">
        <f>(Table2[[#This Row],[1Y Return vs Nifty]]-AVERAGE(Table2[1Y Return vs Nifty]))/_xlfn.STDEV.P(Table2[1Y Return vs Nifty])</f>
        <v>-0.16504139692029496</v>
      </c>
      <c r="I358">
        <v>-5.5019312208348996</v>
      </c>
      <c r="J358">
        <f>(Table2[[#This Row],[1M Return vs Nifty]]-AVERAGE(Table2[1M Return vs Nifty]))/_xlfn.STDEV.P(Table2[1M Return vs Nifty])</f>
        <v>-0.32664578305956482</v>
      </c>
      <c r="K358">
        <v>-0.61967319977848301</v>
      </c>
      <c r="L358">
        <f>(Table2[[#This Row],[6M Return vs Nifty]]-AVERAGE(Table2[6M Return vs Nifty]))/_xlfn.STDEV.P(Table2[6M Return vs Nifty])</f>
        <v>-0.13363525032266055</v>
      </c>
      <c r="M358">
        <v>-0.82454933874282199</v>
      </c>
      <c r="N358">
        <f>(Table2[[#This Row],[1W Return vs Nifty]]-AVERAGE(Table2[1W Return vs Nifty]))/_xlfn.STDEV.P(Table2[1W Return vs Nifty])</f>
        <v>0.50417774043185526</v>
      </c>
      <c r="O358">
        <v>5785.67</v>
      </c>
      <c r="P358">
        <v>5878.9551952410702</v>
      </c>
      <c r="Q358">
        <v>5405.3092969834297</v>
      </c>
      <c r="R358">
        <v>31.490502337769399</v>
      </c>
      <c r="S358" s="1">
        <f>(Table2[[#This Row],[Close Price]]-Table2[[#This Row],[20D EMA]])/Table2[[#This Row],[20D EMA]]</f>
        <v>-4.5063060976516162E-2</v>
      </c>
      <c r="T358" s="1">
        <f>(Table2[[#This Row],[Close Price]]-Table2[[#This Row],[50D EMA]])/Table2[[#This Row],[50D EMA]]</f>
        <v>-6.0215664771119962E-2</v>
      </c>
      <c r="U358" s="1">
        <f>(Table2[[#This Row],[Close Price]]-Table2[[#This Row],[200D EMA]])/Table2[[#This Row],[200D EMA]]</f>
        <v>2.2133923600512306E-2</v>
      </c>
      <c r="V358">
        <v>1.17852891236944</v>
      </c>
      <c r="W358">
        <v>5491.55</v>
      </c>
      <c r="X358">
        <v>5665.95</v>
      </c>
      <c r="Y358">
        <v>5361.05</v>
      </c>
      <c r="Z358">
        <v>5745.1</v>
      </c>
      <c r="AA358">
        <v>5361.05</v>
      </c>
      <c r="AB358">
        <v>5958.9</v>
      </c>
      <c r="AC358" s="1">
        <f>(Table2[[#This Row],[Close Price]]/Table2[[#This Row],[Day Low]])-1</f>
        <v>6.0820715462845953E-3</v>
      </c>
      <c r="AD358" s="1">
        <f>(Table2[[#This Row],[Day High]]/Table2[[#This Row],[Close Price]])-1</f>
        <v>2.552059294654252E-2</v>
      </c>
      <c r="AE358" s="1">
        <f>(Table2[[#This Row],[Close Price]]/Table2[[#This Row],[Current Week Low]])-1</f>
        <v>3.0572369218716311E-2</v>
      </c>
      <c r="AF358" s="1">
        <f>(Table2[[#This Row],[Current Week High]]/Table2[[#This Row],[Close Price]])-1</f>
        <v>3.9846514448094617E-2</v>
      </c>
      <c r="AG358" s="1">
        <f>(Table2[[#This Row],[Close Price]]/Table2[[#This Row],[Current Month Low]])-1</f>
        <v>3.0572369218716311E-2</v>
      </c>
      <c r="AH358" s="1">
        <f>(Table2[[#This Row],[Current Month High]]/Table2[[#This Row],[Close Price]])-1</f>
        <v>7.8543697228029119E-2</v>
      </c>
      <c r="AI358">
        <v>16.560330862722701</v>
      </c>
      <c r="AJ358">
        <v>28.478245703788001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-0.03</v>
      </c>
      <c r="AM358" t="s">
        <v>3161</v>
      </c>
      <c r="AN358">
        <v>-6.8</v>
      </c>
      <c r="AO358" t="s">
        <v>3161</v>
      </c>
      <c r="AP358">
        <v>5.0017706698894E-2</v>
      </c>
      <c r="AQ358">
        <f>(Table2[[#This Row],[Sharpe Ratio]]-AVERAGE(Table2[Sharpe Ratio]))/_xlfn.STDEV.P(Table2[Sharpe Ratio])</f>
        <v>-9.1121700667912656E-2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356</v>
      </c>
      <c r="AT358">
        <f>_xlfn.RANK.AVG(Table2[[#This Row],[6M Return vs Nifty Z-Score]],Table2[6M Return vs Nifty Z-Score])</f>
        <v>353</v>
      </c>
      <c r="AU358">
        <f>_xlfn.RANK.AVG(Table2[[#This Row],[Sharpe Ratio Z-Score]],Table2[Sharpe Ratio Z-Score])</f>
        <v>377</v>
      </c>
      <c r="AV358">
        <f>(Table2[[#This Row],[Rank 1Y]]+Table2[[#This Row],[Rank 6M]]+Table2[[#This Row],[Rank Sharpe]])/3</f>
        <v>362</v>
      </c>
    </row>
    <row r="359" spans="1:48" x14ac:dyDescent="0.3">
      <c r="A359" t="s">
        <v>608</v>
      </c>
      <c r="B359" t="s">
        <v>609</v>
      </c>
      <c r="C359" t="s">
        <v>3115</v>
      </c>
      <c r="D359" t="s">
        <v>416</v>
      </c>
      <c r="E359">
        <v>30202.439529651201</v>
      </c>
      <c r="F359">
        <v>475.3</v>
      </c>
      <c r="G359">
        <v>-10.057265082411</v>
      </c>
      <c r="H359">
        <f>(Table2[[#This Row],[1Y Return vs Nifty]]-AVERAGE(Table2[1Y Return vs Nifty]))/_xlfn.STDEV.P(Table2[1Y Return vs Nifty])</f>
        <v>-0.49065259800367966</v>
      </c>
      <c r="I359">
        <v>-0.19887664402718</v>
      </c>
      <c r="J359">
        <f>(Table2[[#This Row],[1M Return vs Nifty]]-AVERAGE(Table2[1M Return vs Nifty]))/_xlfn.STDEV.P(Table2[1M Return vs Nifty])</f>
        <v>0.23614167439879763</v>
      </c>
      <c r="K359">
        <v>-5.6648782064239098</v>
      </c>
      <c r="L359">
        <f>(Table2[[#This Row],[6M Return vs Nifty]]-AVERAGE(Table2[6M Return vs Nifty]))/_xlfn.STDEV.P(Table2[6M Return vs Nifty])</f>
        <v>-0.31009066279935987</v>
      </c>
      <c r="M359">
        <v>-2.0804927913581799</v>
      </c>
      <c r="N359">
        <f>(Table2[[#This Row],[1W Return vs Nifty]]-AVERAGE(Table2[1W Return vs Nifty]))/_xlfn.STDEV.P(Table2[1W Return vs Nifty])</f>
        <v>0.24227996842114277</v>
      </c>
      <c r="O359">
        <v>489.19</v>
      </c>
      <c r="P359">
        <v>500.65751229455202</v>
      </c>
      <c r="Q359">
        <v>491.31586641201898</v>
      </c>
      <c r="R359">
        <v>42.789163011747497</v>
      </c>
      <c r="S359" s="1">
        <f>(Table2[[#This Row],[Close Price]]-Table2[[#This Row],[20D EMA]])/Table2[[#This Row],[20D EMA]]</f>
        <v>-2.8393875590261426E-2</v>
      </c>
      <c r="T359" s="1">
        <f>(Table2[[#This Row],[Close Price]]-Table2[[#This Row],[50D EMA]])/Table2[[#This Row],[50D EMA]]</f>
        <v>-5.0648420670522998E-2</v>
      </c>
      <c r="U359" s="1">
        <f>(Table2[[#This Row],[Close Price]]-Table2[[#This Row],[200D EMA]])/Table2[[#This Row],[200D EMA]]</f>
        <v>-3.2597901893500036E-2</v>
      </c>
      <c r="V359">
        <v>0.78333025194922201</v>
      </c>
      <c r="W359">
        <v>448.15</v>
      </c>
      <c r="X359">
        <v>478.55</v>
      </c>
      <c r="Y359">
        <v>448.15</v>
      </c>
      <c r="Z359">
        <v>493.45</v>
      </c>
      <c r="AA359">
        <v>448.15</v>
      </c>
      <c r="AB359">
        <v>505.5</v>
      </c>
      <c r="AC359" s="1">
        <f>(Table2[[#This Row],[Close Price]]/Table2[[#This Row],[Day Low]])-1</f>
        <v>6.0582394287626906E-2</v>
      </c>
      <c r="AD359" s="1">
        <f>(Table2[[#This Row],[Day High]]/Table2[[#This Row],[Close Price]])-1</f>
        <v>6.8377866610562776E-3</v>
      </c>
      <c r="AE359" s="1">
        <f>(Table2[[#This Row],[Close Price]]/Table2[[#This Row],[Current Week Low]])-1</f>
        <v>6.0582394287626906E-2</v>
      </c>
      <c r="AF359" s="1">
        <f>(Table2[[#This Row],[Current Week High]]/Table2[[#This Row],[Close Price]])-1</f>
        <v>3.8186408584052201E-2</v>
      </c>
      <c r="AG359" s="1">
        <f>(Table2[[#This Row],[Close Price]]/Table2[[#This Row],[Current Month Low]])-1</f>
        <v>6.0582394287626906E-2</v>
      </c>
      <c r="AH359" s="1">
        <f>(Table2[[#This Row],[Current Month High]]/Table2[[#This Row],[Close Price]])-1</f>
        <v>6.3538817588891128E-2</v>
      </c>
      <c r="AI359">
        <v>23.0591205554386</v>
      </c>
      <c r="AJ359">
        <v>14.820630510931201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0.08</v>
      </c>
      <c r="AM359" t="s">
        <v>3160</v>
      </c>
      <c r="AN359">
        <v>-4.76</v>
      </c>
      <c r="AO359" t="s">
        <v>3161</v>
      </c>
      <c r="AP359">
        <v>0.109634160840223</v>
      </c>
      <c r="AQ359">
        <f>(Table2[[#This Row],[Sharpe Ratio]]-AVERAGE(Table2[Sharpe Ratio]))/_xlfn.STDEV.P(Table2[Sharpe Ratio])</f>
        <v>0.61449291602218592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486</v>
      </c>
      <c r="AT359">
        <f>_xlfn.RANK.AVG(Table2[[#This Row],[6M Return vs Nifty Z-Score]],Table2[6M Return vs Nifty Z-Score])</f>
        <v>408</v>
      </c>
      <c r="AU359">
        <f>_xlfn.RANK.AVG(Table2[[#This Row],[Sharpe Ratio Z-Score]],Table2[Sharpe Ratio Z-Score])</f>
        <v>194</v>
      </c>
      <c r="AV359">
        <f>(Table2[[#This Row],[Rank 1Y]]+Table2[[#This Row],[Rank 6M]]+Table2[[#This Row],[Rank Sharpe]])/3</f>
        <v>362.66666666666669</v>
      </c>
    </row>
    <row r="360" spans="1:48" x14ac:dyDescent="0.3">
      <c r="A360" t="s">
        <v>186</v>
      </c>
      <c r="B360" t="s">
        <v>187</v>
      </c>
      <c r="C360" t="s">
        <v>3107</v>
      </c>
      <c r="D360" t="s">
        <v>18</v>
      </c>
      <c r="E360">
        <v>129443.199731035</v>
      </c>
      <c r="F360">
        <v>298.2</v>
      </c>
      <c r="G360">
        <v>30.898808779015699</v>
      </c>
      <c r="H360">
        <f>(Table2[[#This Row],[1Y Return vs Nifty]]-AVERAGE(Table2[1Y Return vs Nifty]))/_xlfn.STDEV.P(Table2[1Y Return vs Nifty])</f>
        <v>0.33333834045225608</v>
      </c>
      <c r="I360">
        <v>-7.0283979837379604</v>
      </c>
      <c r="J360">
        <f>(Table2[[#This Row],[1M Return vs Nifty]]-AVERAGE(Table2[1M Return vs Nifty]))/_xlfn.STDEV.P(Table2[1M Return vs Nifty])</f>
        <v>-0.48864229581392699</v>
      </c>
      <c r="K360">
        <v>-10.5016226737427</v>
      </c>
      <c r="L360">
        <f>(Table2[[#This Row],[6M Return vs Nifty]]-AVERAGE(Table2[6M Return vs Nifty]))/_xlfn.STDEV.P(Table2[6M Return vs Nifty])</f>
        <v>-0.47925519405249223</v>
      </c>
      <c r="M360">
        <v>-2.2316324399054799</v>
      </c>
      <c r="N360">
        <f>(Table2[[#This Row],[1W Return vs Nifty]]-AVERAGE(Table2[1W Return vs Nifty]))/_xlfn.STDEV.P(Table2[1W Return vs Nifty])</f>
        <v>0.21076331284672767</v>
      </c>
      <c r="O360">
        <v>315.27999999999997</v>
      </c>
      <c r="P360">
        <v>325.41440572492201</v>
      </c>
      <c r="Q360">
        <v>306.41358458565998</v>
      </c>
      <c r="R360">
        <v>27.394187411266699</v>
      </c>
      <c r="S360" s="1">
        <f>(Table2[[#This Row],[Close Price]]-Table2[[#This Row],[20D EMA]])/Table2[[#This Row],[20D EMA]]</f>
        <v>-5.4174067495559454E-2</v>
      </c>
      <c r="T360" s="1">
        <f>(Table2[[#This Row],[Close Price]]-Table2[[#This Row],[50D EMA]])/Table2[[#This Row],[50D EMA]]</f>
        <v>-8.3629996847548252E-2</v>
      </c>
      <c r="U360" s="1">
        <f>(Table2[[#This Row],[Close Price]]-Table2[[#This Row],[200D EMA]])/Table2[[#This Row],[200D EMA]]</f>
        <v>-2.6805549749912685E-2</v>
      </c>
      <c r="V360">
        <v>0.75344982697923002</v>
      </c>
      <c r="W360">
        <v>296.39999999999998</v>
      </c>
      <c r="X360">
        <v>306</v>
      </c>
      <c r="Y360">
        <v>296.39999999999998</v>
      </c>
      <c r="Z360">
        <v>318.55</v>
      </c>
      <c r="AA360">
        <v>296.39999999999998</v>
      </c>
      <c r="AB360">
        <v>319</v>
      </c>
      <c r="AC360" s="1">
        <f>(Table2[[#This Row],[Close Price]]/Table2[[#This Row],[Day Low]])-1</f>
        <v>6.0728744939271273E-3</v>
      </c>
      <c r="AD360" s="1">
        <f>(Table2[[#This Row],[Day High]]/Table2[[#This Row],[Close Price]])-1</f>
        <v>2.6156941649899457E-2</v>
      </c>
      <c r="AE360" s="1">
        <f>(Table2[[#This Row],[Close Price]]/Table2[[#This Row],[Current Week Low]])-1</f>
        <v>6.0728744939271273E-3</v>
      </c>
      <c r="AF360" s="1">
        <f>(Table2[[#This Row],[Current Week High]]/Table2[[#This Row],[Close Price]])-1</f>
        <v>6.8242790073776094E-2</v>
      </c>
      <c r="AG360" s="1">
        <f>(Table2[[#This Row],[Close Price]]/Table2[[#This Row],[Current Month Low]])-1</f>
        <v>6.0728744939271273E-3</v>
      </c>
      <c r="AH360" s="1">
        <f>(Table2[[#This Row],[Current Month High]]/Table2[[#This Row],[Close Price]])-1</f>
        <v>6.975184439973181E-2</v>
      </c>
      <c r="AI360">
        <v>26.0898725687458</v>
      </c>
      <c r="AJ360">
        <v>54.267977237454701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0</v>
      </c>
      <c r="AM360" t="s">
        <v>3162</v>
      </c>
      <c r="AN360">
        <v>-4.25</v>
      </c>
      <c r="AO360" t="s">
        <v>3161</v>
      </c>
      <c r="AP360">
        <v>3.886072688923E-2</v>
      </c>
      <c r="AQ360">
        <f>(Table2[[#This Row],[Sharpe Ratio]]-AVERAGE(Table2[Sharpe Ratio]))/_xlfn.STDEV.P(Table2[Sharpe Ratio])</f>
        <v>-0.22317464050147476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204</v>
      </c>
      <c r="AT360">
        <f>_xlfn.RANK.AVG(Table2[[#This Row],[6M Return vs Nifty Z-Score]],Table2[6M Return vs Nifty Z-Score])</f>
        <v>483</v>
      </c>
      <c r="AU360">
        <f>_xlfn.RANK.AVG(Table2[[#This Row],[Sharpe Ratio Z-Score]],Table2[Sharpe Ratio Z-Score])</f>
        <v>404</v>
      </c>
      <c r="AV360">
        <f>(Table2[[#This Row],[Rank 1Y]]+Table2[[#This Row],[Rank 6M]]+Table2[[#This Row],[Rank Sharpe]])/3</f>
        <v>363.66666666666669</v>
      </c>
    </row>
    <row r="361" spans="1:48" x14ac:dyDescent="0.3">
      <c r="A361" t="s">
        <v>745</v>
      </c>
      <c r="B361" t="s">
        <v>746</v>
      </c>
      <c r="C361" t="s">
        <v>3121</v>
      </c>
      <c r="D361" t="s">
        <v>227</v>
      </c>
      <c r="E361">
        <v>22378.072788939699</v>
      </c>
      <c r="F361">
        <v>357.65</v>
      </c>
      <c r="G361">
        <v>31.257813205372901</v>
      </c>
      <c r="H361">
        <f>(Table2[[#This Row],[1Y Return vs Nifty]]-AVERAGE(Table2[1Y Return vs Nifty]))/_xlfn.STDEV.P(Table2[1Y Return vs Nifty])</f>
        <v>0.34056111271272199</v>
      </c>
      <c r="I361">
        <v>-10.852556603726701</v>
      </c>
      <c r="J361">
        <f>(Table2[[#This Row],[1M Return vs Nifty]]-AVERAGE(Table2[1M Return vs Nifty]))/_xlfn.STDEV.P(Table2[1M Return vs Nifty])</f>
        <v>-0.89448169940469602</v>
      </c>
      <c r="K361">
        <v>-31.446360004698899</v>
      </c>
      <c r="L361">
        <f>(Table2[[#This Row],[6M Return vs Nifty]]-AVERAGE(Table2[6M Return vs Nifty]))/_xlfn.STDEV.P(Table2[6M Return vs Nifty])</f>
        <v>-1.2117947558903084</v>
      </c>
      <c r="M361">
        <v>1.03732125036415</v>
      </c>
      <c r="N361">
        <f>(Table2[[#This Row],[1W Return vs Nifty]]-AVERAGE(Table2[1W Return vs Nifty]))/_xlfn.STDEV.P(Table2[1W Return vs Nifty])</f>
        <v>0.89242751238136198</v>
      </c>
      <c r="O361">
        <v>368.16</v>
      </c>
      <c r="P361">
        <v>379.23448732939499</v>
      </c>
      <c r="Q361">
        <v>378.71071666820802</v>
      </c>
      <c r="R361">
        <v>42.155889547932901</v>
      </c>
      <c r="S361" s="1">
        <f>(Table2[[#This Row],[Close Price]]-Table2[[#This Row],[20D EMA]])/Table2[[#This Row],[20D EMA]]</f>
        <v>-2.8547370708387785E-2</v>
      </c>
      <c r="T361" s="1">
        <f>(Table2[[#This Row],[Close Price]]-Table2[[#This Row],[50D EMA]])/Table2[[#This Row],[50D EMA]]</f>
        <v>-5.6915940006920289E-2</v>
      </c>
      <c r="U361" s="1">
        <f>(Table2[[#This Row],[Close Price]]-Table2[[#This Row],[200D EMA]])/Table2[[#This Row],[200D EMA]]</f>
        <v>-5.5611620535839061E-2</v>
      </c>
      <c r="V361">
        <v>1.2243734769819901</v>
      </c>
      <c r="W361">
        <v>355.5</v>
      </c>
      <c r="X361">
        <v>364.9</v>
      </c>
      <c r="Y361">
        <v>348.85</v>
      </c>
      <c r="Z361">
        <v>383.9</v>
      </c>
      <c r="AA361">
        <v>348.85</v>
      </c>
      <c r="AB361">
        <v>383.9</v>
      </c>
      <c r="AC361" s="1">
        <f>(Table2[[#This Row],[Close Price]]/Table2[[#This Row],[Day Low]])-1</f>
        <v>6.0478199718705383E-3</v>
      </c>
      <c r="AD361" s="1">
        <f>(Table2[[#This Row],[Day High]]/Table2[[#This Row],[Close Price]])-1</f>
        <v>2.0271214874877597E-2</v>
      </c>
      <c r="AE361" s="1">
        <f>(Table2[[#This Row],[Close Price]]/Table2[[#This Row],[Current Week Low]])-1</f>
        <v>2.5225741722803452E-2</v>
      </c>
      <c r="AF361" s="1">
        <f>(Table2[[#This Row],[Current Week High]]/Table2[[#This Row],[Close Price]])-1</f>
        <v>7.3395777995246769E-2</v>
      </c>
      <c r="AG361" s="1">
        <f>(Table2[[#This Row],[Close Price]]/Table2[[#This Row],[Current Month Low]])-1</f>
        <v>2.5225741722803452E-2</v>
      </c>
      <c r="AH361" s="1">
        <f>(Table2[[#This Row],[Current Month High]]/Table2[[#This Row],[Close Price]])-1</f>
        <v>7.3395777995246769E-2</v>
      </c>
      <c r="AI361">
        <v>40.416608416049201</v>
      </c>
      <c r="AJ361">
        <v>60.777702854574002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-0.04</v>
      </c>
      <c r="AM361" t="s">
        <v>3161</v>
      </c>
      <c r="AN361">
        <v>0.57999999999999996</v>
      </c>
      <c r="AO361" t="s">
        <v>3160</v>
      </c>
      <c r="AP361">
        <v>0.11006998672799601</v>
      </c>
      <c r="AQ361">
        <f>(Table2[[#This Row],[Sharpe Ratio]]-AVERAGE(Table2[Sharpe Ratio]))/_xlfn.STDEV.P(Table2[Sharpe Ratio])</f>
        <v>0.61965130930762935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202</v>
      </c>
      <c r="AT361">
        <f>_xlfn.RANK.AVG(Table2[[#This Row],[6M Return vs Nifty Z-Score]],Table2[6M Return vs Nifty Z-Score])</f>
        <v>702</v>
      </c>
      <c r="AU361">
        <f>_xlfn.RANK.AVG(Table2[[#This Row],[Sharpe Ratio Z-Score]],Table2[Sharpe Ratio Z-Score])</f>
        <v>190</v>
      </c>
      <c r="AV361">
        <f>(Table2[[#This Row],[Rank 1Y]]+Table2[[#This Row],[Rank 6M]]+Table2[[#This Row],[Rank Sharpe]])/3</f>
        <v>364.66666666666669</v>
      </c>
    </row>
    <row r="362" spans="1:48" x14ac:dyDescent="0.3">
      <c r="A362" t="s">
        <v>1363</v>
      </c>
      <c r="B362" t="s">
        <v>1364</v>
      </c>
      <c r="C362" t="s">
        <v>3112</v>
      </c>
      <c r="D362" t="s">
        <v>48</v>
      </c>
      <c r="E362">
        <v>7995.8676069313697</v>
      </c>
      <c r="F362">
        <v>1226.25</v>
      </c>
      <c r="G362">
        <v>22.734872441097998</v>
      </c>
      <c r="H362">
        <f>(Table2[[#This Row],[1Y Return vs Nifty]]-AVERAGE(Table2[1Y Return vs Nifty]))/_xlfn.STDEV.P(Table2[1Y Return vs Nifty])</f>
        <v>0.16908896471043328</v>
      </c>
      <c r="I362">
        <v>-11.233909248072701</v>
      </c>
      <c r="J362">
        <f>(Table2[[#This Row],[1M Return vs Nifty]]-AVERAGE(Table2[1M Return vs Nifty]))/_xlfn.STDEV.P(Table2[1M Return vs Nifty])</f>
        <v>-0.93495280563187422</v>
      </c>
      <c r="K362">
        <v>-15.9477043209355</v>
      </c>
      <c r="L362">
        <f>(Table2[[#This Row],[6M Return vs Nifty]]-AVERAGE(Table2[6M Return vs Nifty]))/_xlfn.STDEV.P(Table2[6M Return vs Nifty])</f>
        <v>-0.66973121676542324</v>
      </c>
      <c r="M362">
        <v>-4.8931630956156003</v>
      </c>
      <c r="N362">
        <f>(Table2[[#This Row],[1W Return vs Nifty]]-AVERAGE(Table2[1W Return vs Nifty]))/_xlfn.STDEV.P(Table2[1W Return vs Nifty])</f>
        <v>-0.34423695202759202</v>
      </c>
      <c r="O362">
        <v>1323.15</v>
      </c>
      <c r="P362">
        <v>1409.90641610839</v>
      </c>
      <c r="Q362">
        <v>1352.82771763341</v>
      </c>
      <c r="R362">
        <v>33.845272718113598</v>
      </c>
      <c r="S362" s="1">
        <f>(Table2[[#This Row],[Close Price]]-Table2[[#This Row],[20D EMA]])/Table2[[#This Row],[20D EMA]]</f>
        <v>-7.3234327173789887E-2</v>
      </c>
      <c r="T362" s="1">
        <f>(Table2[[#This Row],[Close Price]]-Table2[[#This Row],[50D EMA]])/Table2[[#This Row],[50D EMA]]</f>
        <v>-0.13026142303495336</v>
      </c>
      <c r="U362" s="1">
        <f>(Table2[[#This Row],[Close Price]]-Table2[[#This Row],[200D EMA]])/Table2[[#This Row],[200D EMA]]</f>
        <v>-9.3565289935691631E-2</v>
      </c>
      <c r="V362">
        <v>1.0476853171019</v>
      </c>
      <c r="W362">
        <v>1191.0999999999999</v>
      </c>
      <c r="X362">
        <v>1233.8</v>
      </c>
      <c r="Y362">
        <v>1177.7</v>
      </c>
      <c r="Z362">
        <v>1295</v>
      </c>
      <c r="AA362">
        <v>1177.7</v>
      </c>
      <c r="AB362">
        <v>1415.6</v>
      </c>
      <c r="AC362" s="1">
        <f>(Table2[[#This Row],[Close Price]]/Table2[[#This Row],[Day Low]])-1</f>
        <v>2.9510536478885241E-2</v>
      </c>
      <c r="AD362" s="1">
        <f>(Table2[[#This Row],[Day High]]/Table2[[#This Row],[Close Price]])-1</f>
        <v>6.1569826707441599E-3</v>
      </c>
      <c r="AE362" s="1">
        <f>(Table2[[#This Row],[Close Price]]/Table2[[#This Row],[Current Week Low]])-1</f>
        <v>4.1224420480597823E-2</v>
      </c>
      <c r="AF362" s="1">
        <f>(Table2[[#This Row],[Current Week High]]/Table2[[#This Row],[Close Price]])-1</f>
        <v>5.6065239551478019E-2</v>
      </c>
      <c r="AG362" s="1">
        <f>(Table2[[#This Row],[Close Price]]/Table2[[#This Row],[Current Month Low]])-1</f>
        <v>4.1224420480597823E-2</v>
      </c>
      <c r="AH362" s="1">
        <f>(Table2[[#This Row],[Current Month High]]/Table2[[#This Row],[Close Price]])-1</f>
        <v>0.15441386340468899</v>
      </c>
      <c r="AI362">
        <v>53.304791029561599</v>
      </c>
      <c r="AJ362">
        <v>52.310272015898597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-0.11</v>
      </c>
      <c r="AM362" t="s">
        <v>3161</v>
      </c>
      <c r="AN362">
        <v>-8.19</v>
      </c>
      <c r="AO362" t="s">
        <v>3161</v>
      </c>
      <c r="AP362">
        <v>7.1687812963727005E-2</v>
      </c>
      <c r="AQ362">
        <f>(Table2[[#This Row],[Sharpe Ratio]]-AVERAGE(Table2[Sharpe Ratio]))/_xlfn.STDEV.P(Table2[Sharpe Ratio])</f>
        <v>0.16536359262787839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252</v>
      </c>
      <c r="AT362">
        <f>_xlfn.RANK.AVG(Table2[[#This Row],[6M Return vs Nifty Z-Score]],Table2[6M Return vs Nifty Z-Score])</f>
        <v>547</v>
      </c>
      <c r="AU362">
        <f>_xlfn.RANK.AVG(Table2[[#This Row],[Sharpe Ratio Z-Score]],Table2[Sharpe Ratio Z-Score])</f>
        <v>295</v>
      </c>
      <c r="AV362">
        <f>(Table2[[#This Row],[Rank 1Y]]+Table2[[#This Row],[Rank 6M]]+Table2[[#This Row],[Rank Sharpe]])/3</f>
        <v>364.66666666666669</v>
      </c>
    </row>
    <row r="363" spans="1:48" x14ac:dyDescent="0.3">
      <c r="A363" t="s">
        <v>770</v>
      </c>
      <c r="B363" t="s">
        <v>771</v>
      </c>
      <c r="C363" t="s">
        <v>3113</v>
      </c>
      <c r="D363" t="s">
        <v>51</v>
      </c>
      <c r="E363">
        <v>20217.460813846399</v>
      </c>
      <c r="F363">
        <v>1028</v>
      </c>
      <c r="G363">
        <v>15.06496789987</v>
      </c>
      <c r="H363">
        <f>(Table2[[#This Row],[1Y Return vs Nifty]]-AVERAGE(Table2[1Y Return vs Nifty]))/_xlfn.STDEV.P(Table2[1Y Return vs Nifty])</f>
        <v>1.4778962678081542E-2</v>
      </c>
      <c r="I363">
        <v>-2.4034888252504101</v>
      </c>
      <c r="J363">
        <f>(Table2[[#This Row],[1M Return vs Nifty]]-AVERAGE(Table2[1M Return vs Nifty]))/_xlfn.STDEV.P(Table2[1M Return vs Nifty])</f>
        <v>2.1768780381240219E-3</v>
      </c>
      <c r="K363">
        <v>0.25842046827173498</v>
      </c>
      <c r="L363">
        <f>(Table2[[#This Row],[6M Return vs Nifty]]-AVERAGE(Table2[6M Return vs Nifty]))/_xlfn.STDEV.P(Table2[6M Return vs Nifty])</f>
        <v>-0.10292403438893935</v>
      </c>
      <c r="M363">
        <v>-2.7989430618498101</v>
      </c>
      <c r="N363">
        <f>(Table2[[#This Row],[1W Return vs Nifty]]-AVERAGE(Table2[1W Return vs Nifty]))/_xlfn.STDEV.P(Table2[1W Return vs Nifty])</f>
        <v>9.2463888126740182E-2</v>
      </c>
      <c r="O363">
        <v>1086.32</v>
      </c>
      <c r="P363">
        <v>1113.4320431705901</v>
      </c>
      <c r="Q363">
        <v>1029.5591641005101</v>
      </c>
      <c r="R363">
        <v>30.2710565012313</v>
      </c>
      <c r="S363" s="1">
        <f>(Table2[[#This Row],[Close Price]]-Table2[[#This Row],[20D EMA]])/Table2[[#This Row],[20D EMA]]</f>
        <v>-5.3685838426982789E-2</v>
      </c>
      <c r="T363" s="1">
        <f>(Table2[[#This Row],[Close Price]]-Table2[[#This Row],[50D EMA]])/Table2[[#This Row],[50D EMA]]</f>
        <v>-7.6728565245271052E-2</v>
      </c>
      <c r="U363" s="1">
        <f>(Table2[[#This Row],[Close Price]]-Table2[[#This Row],[200D EMA]])/Table2[[#This Row],[200D EMA]]</f>
        <v>-1.5143997109406291E-3</v>
      </c>
      <c r="V363">
        <v>0.58990346478977995</v>
      </c>
      <c r="W363">
        <v>1019.55</v>
      </c>
      <c r="X363">
        <v>1035.5</v>
      </c>
      <c r="Y363">
        <v>999.95</v>
      </c>
      <c r="Z363">
        <v>1062.7</v>
      </c>
      <c r="AA363">
        <v>999.95</v>
      </c>
      <c r="AB363">
        <v>1156</v>
      </c>
      <c r="AC363" s="1">
        <f>(Table2[[#This Row],[Close Price]]/Table2[[#This Row],[Day Low]])-1</f>
        <v>8.2879701829239316E-3</v>
      </c>
      <c r="AD363" s="1">
        <f>(Table2[[#This Row],[Day High]]/Table2[[#This Row],[Close Price]])-1</f>
        <v>7.2957198443579507E-3</v>
      </c>
      <c r="AE363" s="1">
        <f>(Table2[[#This Row],[Close Price]]/Table2[[#This Row],[Current Week Low]])-1</f>
        <v>2.8051402570128392E-2</v>
      </c>
      <c r="AF363" s="1">
        <f>(Table2[[#This Row],[Current Week High]]/Table2[[#This Row],[Close Price]])-1</f>
        <v>3.3754863813229674E-2</v>
      </c>
      <c r="AG363" s="1">
        <f>(Table2[[#This Row],[Close Price]]/Table2[[#This Row],[Current Month Low]])-1</f>
        <v>2.8051402570128392E-2</v>
      </c>
      <c r="AH363" s="1">
        <f>(Table2[[#This Row],[Current Month High]]/Table2[[#This Row],[Close Price]])-1</f>
        <v>0.1245136186770428</v>
      </c>
      <c r="AI363">
        <v>26.838521400778198</v>
      </c>
      <c r="AJ363">
        <v>44.7377683914114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0.02</v>
      </c>
      <c r="AM363" t="s">
        <v>3160</v>
      </c>
      <c r="AN363">
        <v>-3.19</v>
      </c>
      <c r="AO363" t="s">
        <v>3161</v>
      </c>
      <c r="AP363">
        <v>2.2370331273311998E-2</v>
      </c>
      <c r="AQ363">
        <f>(Table2[[#This Row],[Sharpe Ratio]]-AVERAGE(Table2[Sharpe Ratio]))/_xlfn.STDEV.P(Table2[Sharpe Ratio])</f>
        <v>-0.41835337679480827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299</v>
      </c>
      <c r="AT363">
        <f>_xlfn.RANK.AVG(Table2[[#This Row],[6M Return vs Nifty Z-Score]],Table2[6M Return vs Nifty Z-Score])</f>
        <v>347</v>
      </c>
      <c r="AU363">
        <f>_xlfn.RANK.AVG(Table2[[#This Row],[Sharpe Ratio Z-Score]],Table2[Sharpe Ratio Z-Score])</f>
        <v>449</v>
      </c>
      <c r="AV363">
        <f>(Table2[[#This Row],[Rank 1Y]]+Table2[[#This Row],[Rank 6M]]+Table2[[#This Row],[Rank Sharpe]])/3</f>
        <v>365</v>
      </c>
    </row>
    <row r="364" spans="1:48" x14ac:dyDescent="0.3">
      <c r="A364" t="s">
        <v>1884</v>
      </c>
      <c r="B364" t="s">
        <v>1885</v>
      </c>
      <c r="C364" t="s">
        <v>3112</v>
      </c>
      <c r="D364" t="s">
        <v>48</v>
      </c>
      <c r="E364">
        <v>3831.1009383339401</v>
      </c>
      <c r="F364">
        <v>553.35</v>
      </c>
      <c r="G364">
        <v>-39.697744350500002</v>
      </c>
      <c r="H364">
        <f>(Table2[[#This Row],[1Y Return vs Nifty]]-AVERAGE(Table2[1Y Return vs Nifty]))/_xlfn.STDEV.P(Table2[1Y Return vs Nifty])</f>
        <v>-1.0869862800610051</v>
      </c>
      <c r="I364">
        <v>-4.9665008811371898</v>
      </c>
      <c r="J364">
        <f>(Table2[[#This Row],[1M Return vs Nifty]]-AVERAGE(Table2[1M Return vs Nifty]))/_xlfn.STDEV.P(Table2[1M Return vs Nifty])</f>
        <v>-0.2698231584457455</v>
      </c>
      <c r="K364">
        <v>5.5546133753185698</v>
      </c>
      <c r="L364">
        <f>(Table2[[#This Row],[6M Return vs Nifty]]-AVERAGE(Table2[6M Return vs Nifty]))/_xlfn.STDEV.P(Table2[6M Return vs Nifty])</f>
        <v>8.2309648432306051E-2</v>
      </c>
      <c r="M364">
        <v>-10.370223002558101</v>
      </c>
      <c r="N364">
        <f>(Table2[[#This Row],[1W Return vs Nifty]]-AVERAGE(Table2[1W Return vs Nifty]))/_xlfn.STDEV.P(Table2[1W Return vs Nifty])</f>
        <v>-1.4863503041935722</v>
      </c>
      <c r="O364">
        <v>606.79999999999995</v>
      </c>
      <c r="P364">
        <v>632.63953980813096</v>
      </c>
      <c r="Q364">
        <v>624.415206760616</v>
      </c>
      <c r="R364">
        <v>24.625989568268899</v>
      </c>
      <c r="S364" s="1">
        <f>(Table2[[#This Row],[Close Price]]-Table2[[#This Row],[20D EMA]])/Table2[[#This Row],[20D EMA]]</f>
        <v>-8.8085036255767857E-2</v>
      </c>
      <c r="T364" s="1">
        <f>(Table2[[#This Row],[Close Price]]-Table2[[#This Row],[50D EMA]])/Table2[[#This Row],[50D EMA]]</f>
        <v>-0.12533130608968598</v>
      </c>
      <c r="U364" s="1">
        <f>(Table2[[#This Row],[Close Price]]-Table2[[#This Row],[200D EMA]])/Table2[[#This Row],[200D EMA]]</f>
        <v>-0.11381082009404116</v>
      </c>
      <c r="V364">
        <v>0.68244462208907197</v>
      </c>
      <c r="W364">
        <v>549.15</v>
      </c>
      <c r="X364">
        <v>572</v>
      </c>
      <c r="Y364">
        <v>549.15</v>
      </c>
      <c r="Z364">
        <v>616.9</v>
      </c>
      <c r="AA364">
        <v>549.15</v>
      </c>
      <c r="AB364">
        <v>649</v>
      </c>
      <c r="AC364" s="1">
        <f>(Table2[[#This Row],[Close Price]]/Table2[[#This Row],[Day Low]])-1</f>
        <v>7.6481835564055078E-3</v>
      </c>
      <c r="AD364" s="1">
        <f>(Table2[[#This Row],[Day High]]/Table2[[#This Row],[Close Price]])-1</f>
        <v>3.3703804102286128E-2</v>
      </c>
      <c r="AE364" s="1">
        <f>(Table2[[#This Row],[Close Price]]/Table2[[#This Row],[Current Week Low]])-1</f>
        <v>7.6481835564055078E-3</v>
      </c>
      <c r="AF364" s="1">
        <f>(Table2[[#This Row],[Current Week High]]/Table2[[#This Row],[Close Price]])-1</f>
        <v>0.11484593837534995</v>
      </c>
      <c r="AG364" s="1">
        <f>(Table2[[#This Row],[Close Price]]/Table2[[#This Row],[Current Month Low]])-1</f>
        <v>7.6481835564055078E-3</v>
      </c>
      <c r="AH364" s="1">
        <f>(Table2[[#This Row],[Current Month High]]/Table2[[#This Row],[Close Price]])-1</f>
        <v>0.17285623926990157</v>
      </c>
      <c r="AI364">
        <v>82.352941176470495</v>
      </c>
      <c r="AJ364">
        <v>29.666080843585199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-0.13</v>
      </c>
      <c r="AM364" t="s">
        <v>3161</v>
      </c>
      <c r="AN364">
        <v>-3.25</v>
      </c>
      <c r="AO364" t="s">
        <v>3161</v>
      </c>
      <c r="AP364">
        <v>0.12837165614138499</v>
      </c>
      <c r="AQ364">
        <f>(Table2[[#This Row],[Sharpe Ratio]]-AVERAGE(Table2[Sharpe Ratio]))/_xlfn.STDEV.P(Table2[Sharpe Ratio])</f>
        <v>0.83626810804079688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676</v>
      </c>
      <c r="AT364">
        <f>_xlfn.RANK.AVG(Table2[[#This Row],[6M Return vs Nifty Z-Score]],Table2[6M Return vs Nifty Z-Score])</f>
        <v>279</v>
      </c>
      <c r="AU364">
        <f>_xlfn.RANK.AVG(Table2[[#This Row],[Sharpe Ratio Z-Score]],Table2[Sharpe Ratio Z-Score])</f>
        <v>142</v>
      </c>
      <c r="AV364">
        <f>(Table2[[#This Row],[Rank 1Y]]+Table2[[#This Row],[Rank 6M]]+Table2[[#This Row],[Rank Sharpe]])/3</f>
        <v>365.66666666666669</v>
      </c>
    </row>
    <row r="365" spans="1:48" x14ac:dyDescent="0.3">
      <c r="A365" t="s">
        <v>199</v>
      </c>
      <c r="B365" t="s">
        <v>200</v>
      </c>
      <c r="C365" t="s">
        <v>3113</v>
      </c>
      <c r="D365" t="s">
        <v>51</v>
      </c>
      <c r="E365">
        <v>121183.692207434</v>
      </c>
      <c r="F365">
        <v>1499.75</v>
      </c>
      <c r="G365">
        <v>-0.25375265453128598</v>
      </c>
      <c r="H365">
        <f>(Table2[[#This Row],[1Y Return vs Nifty]]-AVERAGE(Table2[1Y Return vs Nifty]))/_xlfn.STDEV.P(Table2[1Y Return vs Nifty])</f>
        <v>-0.29341676351073842</v>
      </c>
      <c r="I365">
        <v>-3.4138357290632998E-2</v>
      </c>
      <c r="J365">
        <f>(Table2[[#This Row],[1M Return vs Nifty]]-AVERAGE(Table2[1M Return vs Nifty]))/_xlfn.STDEV.P(Table2[1M Return vs Nifty])</f>
        <v>0.25362454963526521</v>
      </c>
      <c r="K365">
        <v>0.69678279738965199</v>
      </c>
      <c r="L365">
        <f>(Table2[[#This Row],[6M Return vs Nifty]]-AVERAGE(Table2[6M Return vs Nifty]))/_xlfn.STDEV.P(Table2[6M Return vs Nifty])</f>
        <v>-8.7592366895376028E-2</v>
      </c>
      <c r="M365">
        <v>-1.7835400015370499</v>
      </c>
      <c r="N365">
        <f>(Table2[[#This Row],[1W Return vs Nifty]]-AVERAGE(Table2[1W Return vs Nifty]))/_xlfn.STDEV.P(Table2[1W Return vs Nifty])</f>
        <v>0.30420256046505173</v>
      </c>
      <c r="O365">
        <v>1546.88</v>
      </c>
      <c r="P365">
        <v>1565.7699345604799</v>
      </c>
      <c r="Q365">
        <v>1490.1123574000001</v>
      </c>
      <c r="R365">
        <v>36.224777860658698</v>
      </c>
      <c r="S365" s="1">
        <f>(Table2[[#This Row],[Close Price]]-Table2[[#This Row],[20D EMA]])/Table2[[#This Row],[20D EMA]]</f>
        <v>-3.0467780306164736E-2</v>
      </c>
      <c r="T365" s="1">
        <f>(Table2[[#This Row],[Close Price]]-Table2[[#This Row],[50D EMA]])/Table2[[#This Row],[50D EMA]]</f>
        <v>-4.2164517981380226E-2</v>
      </c>
      <c r="U365" s="1">
        <f>(Table2[[#This Row],[Close Price]]-Table2[[#This Row],[200D EMA]])/Table2[[#This Row],[200D EMA]]</f>
        <v>6.4677287938313789E-3</v>
      </c>
      <c r="V365">
        <v>1.7694735608463199</v>
      </c>
      <c r="W365">
        <v>1490.25</v>
      </c>
      <c r="X365">
        <v>1517</v>
      </c>
      <c r="Y365">
        <v>1490.25</v>
      </c>
      <c r="Z365">
        <v>1599.75</v>
      </c>
      <c r="AA365">
        <v>1490.25</v>
      </c>
      <c r="AB365">
        <v>1612.35</v>
      </c>
      <c r="AC365" s="1">
        <f>(Table2[[#This Row],[Close Price]]/Table2[[#This Row],[Day Low]])-1</f>
        <v>6.3747693340043821E-3</v>
      </c>
      <c r="AD365" s="1">
        <f>(Table2[[#This Row],[Day High]]/Table2[[#This Row],[Close Price]])-1</f>
        <v>1.1501916986164318E-2</v>
      </c>
      <c r="AE365" s="1">
        <f>(Table2[[#This Row],[Close Price]]/Table2[[#This Row],[Current Week Low]])-1</f>
        <v>6.3747693340043821E-3</v>
      </c>
      <c r="AF365" s="1">
        <f>(Table2[[#This Row],[Current Week High]]/Table2[[#This Row],[Close Price]])-1</f>
        <v>6.6677779629938261E-2</v>
      </c>
      <c r="AG365" s="1">
        <f>(Table2[[#This Row],[Close Price]]/Table2[[#This Row],[Current Month Low]])-1</f>
        <v>6.3747693340043821E-3</v>
      </c>
      <c r="AH365" s="1">
        <f>(Table2[[#This Row],[Current Month High]]/Table2[[#This Row],[Close Price]])-1</f>
        <v>7.5079179863310586E-2</v>
      </c>
      <c r="AI365">
        <v>13.4889148191365</v>
      </c>
      <c r="AJ365">
        <v>28.783650337040001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-0.02</v>
      </c>
      <c r="AM365" t="s">
        <v>3161</v>
      </c>
      <c r="AN365">
        <v>1.5</v>
      </c>
      <c r="AO365" t="s">
        <v>3160</v>
      </c>
      <c r="AP365">
        <v>5.9907613255580999E-2</v>
      </c>
      <c r="AQ365">
        <f>(Table2[[#This Row],[Sharpe Ratio]]-AVERAGE(Table2[Sharpe Ratio]))/_xlfn.STDEV.P(Table2[Sharpe Ratio])</f>
        <v>2.593428202361384E-2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411</v>
      </c>
      <c r="AT365">
        <f>_xlfn.RANK.AVG(Table2[[#This Row],[6M Return vs Nifty Z-Score]],Table2[6M Return vs Nifty Z-Score])</f>
        <v>342</v>
      </c>
      <c r="AU365">
        <f>_xlfn.RANK.AVG(Table2[[#This Row],[Sharpe Ratio Z-Score]],Table2[Sharpe Ratio Z-Score])</f>
        <v>345</v>
      </c>
      <c r="AV365">
        <f>(Table2[[#This Row],[Rank 1Y]]+Table2[[#This Row],[Rank 6M]]+Table2[[#This Row],[Rank Sharpe]])/3</f>
        <v>366</v>
      </c>
    </row>
    <row r="366" spans="1:48" x14ac:dyDescent="0.3">
      <c r="A366" t="s">
        <v>1219</v>
      </c>
      <c r="B366" t="s">
        <v>1220</v>
      </c>
      <c r="C366" t="s">
        <v>3109</v>
      </c>
      <c r="D366" t="s">
        <v>565</v>
      </c>
      <c r="E366">
        <v>9367.6669553579395</v>
      </c>
      <c r="F366">
        <v>1049.2</v>
      </c>
      <c r="G366">
        <v>-12.395553480967299</v>
      </c>
      <c r="H366">
        <f>(Table2[[#This Row],[1Y Return vs Nifty]]-AVERAGE(Table2[1Y Return vs Nifty]))/_xlfn.STDEV.P(Table2[1Y Return vs Nifty])</f>
        <v>-0.53769637613597931</v>
      </c>
      <c r="I366">
        <v>-6.9765639498352598</v>
      </c>
      <c r="J366">
        <f>(Table2[[#This Row],[1M Return vs Nifty]]-AVERAGE(Table2[1M Return vs Nifty]))/_xlfn.STDEV.P(Table2[1M Return vs Nifty])</f>
        <v>-0.48314140123941335</v>
      </c>
      <c r="K366">
        <v>20.552598870886602</v>
      </c>
      <c r="L366">
        <f>(Table2[[#This Row],[6M Return vs Nifty]]-AVERAGE(Table2[6M Return vs Nifty]))/_xlfn.STDEV.P(Table2[6M Return vs Nifty])</f>
        <v>0.60686231050533057</v>
      </c>
      <c r="M366">
        <v>-5.7598009624647997</v>
      </c>
      <c r="N366">
        <f>(Table2[[#This Row],[1W Return vs Nifty]]-AVERAGE(Table2[1W Return vs Nifty]))/_xlfn.STDEV.P(Table2[1W Return vs Nifty])</f>
        <v>-0.52495410612818616</v>
      </c>
      <c r="O366">
        <v>1122.3</v>
      </c>
      <c r="P366">
        <v>1140.2290981702899</v>
      </c>
      <c r="Q366">
        <v>1041.50842406989</v>
      </c>
      <c r="R366">
        <v>31.986704142610201</v>
      </c>
      <c r="S366" s="1">
        <f>(Table2[[#This Row],[Close Price]]-Table2[[#This Row],[20D EMA]])/Table2[[#This Row],[20D EMA]]</f>
        <v>-6.5134099616858163E-2</v>
      </c>
      <c r="T366" s="1">
        <f>(Table2[[#This Row],[Close Price]]-Table2[[#This Row],[50D EMA]])/Table2[[#This Row],[50D EMA]]</f>
        <v>-7.9834042401095581E-2</v>
      </c>
      <c r="U366" s="1">
        <f>(Table2[[#This Row],[Close Price]]-Table2[[#This Row],[200D EMA]])/Table2[[#This Row],[200D EMA]]</f>
        <v>7.3850347749025097E-3</v>
      </c>
      <c r="V366">
        <v>0.25598676838495898</v>
      </c>
      <c r="W366">
        <v>1029.3499999999999</v>
      </c>
      <c r="X366">
        <v>1067.9000000000001</v>
      </c>
      <c r="Y366">
        <v>1017.05</v>
      </c>
      <c r="Z366">
        <v>1099.9000000000001</v>
      </c>
      <c r="AA366">
        <v>1017.05</v>
      </c>
      <c r="AB366">
        <v>1201.95</v>
      </c>
      <c r="AC366" s="1">
        <f>(Table2[[#This Row],[Close Price]]/Table2[[#This Row],[Day Low]])-1</f>
        <v>1.9284014183708287E-2</v>
      </c>
      <c r="AD366" s="1">
        <f>(Table2[[#This Row],[Day High]]/Table2[[#This Row],[Close Price]])-1</f>
        <v>1.7823103316812805E-2</v>
      </c>
      <c r="AE366" s="1">
        <f>(Table2[[#This Row],[Close Price]]/Table2[[#This Row],[Current Week Low]])-1</f>
        <v>3.1611031906002784E-2</v>
      </c>
      <c r="AF366" s="1">
        <f>(Table2[[#This Row],[Current Week High]]/Table2[[#This Row],[Close Price]])-1</f>
        <v>4.8322531452535289E-2</v>
      </c>
      <c r="AG366" s="1">
        <f>(Table2[[#This Row],[Close Price]]/Table2[[#This Row],[Current Month Low]])-1</f>
        <v>3.1611031906002784E-2</v>
      </c>
      <c r="AH366" s="1">
        <f>(Table2[[#This Row],[Current Month High]]/Table2[[#This Row],[Close Price]])-1</f>
        <v>0.14558711399161273</v>
      </c>
      <c r="AI366">
        <v>31.843309187952698</v>
      </c>
      <c r="AJ366">
        <v>35.093027747376503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-0.03</v>
      </c>
      <c r="AM366" t="s">
        <v>3161</v>
      </c>
      <c r="AN366">
        <v>-11.48</v>
      </c>
      <c r="AO366" t="s">
        <v>3161</v>
      </c>
      <c r="AP366">
        <v>2.5925270390551002E-2</v>
      </c>
      <c r="AQ366">
        <f>(Table2[[#This Row],[Sharpe Ratio]]-AVERAGE(Table2[Sharpe Ratio]))/_xlfn.STDEV.P(Table2[Sharpe Ratio])</f>
        <v>-0.37627745935395063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508</v>
      </c>
      <c r="AT366">
        <f>_xlfn.RANK.AVG(Table2[[#This Row],[6M Return vs Nifty Z-Score]],Table2[6M Return vs Nifty Z-Score])</f>
        <v>151</v>
      </c>
      <c r="AU366">
        <f>_xlfn.RANK.AVG(Table2[[#This Row],[Sharpe Ratio Z-Score]],Table2[Sharpe Ratio Z-Score])</f>
        <v>440</v>
      </c>
      <c r="AV366">
        <f>(Table2[[#This Row],[Rank 1Y]]+Table2[[#This Row],[Rank 6M]]+Table2[[#This Row],[Rank Sharpe]])/3</f>
        <v>366.33333333333331</v>
      </c>
    </row>
    <row r="367" spans="1:48" x14ac:dyDescent="0.3">
      <c r="A367" t="s">
        <v>798</v>
      </c>
      <c r="B367" t="s">
        <v>799</v>
      </c>
      <c r="C367" t="s">
        <v>3107</v>
      </c>
      <c r="D367" t="s">
        <v>280</v>
      </c>
      <c r="E367">
        <v>18843.9191707512</v>
      </c>
      <c r="F367">
        <v>190.41</v>
      </c>
      <c r="G367">
        <v>20.327692903972199</v>
      </c>
      <c r="H367">
        <f>(Table2[[#This Row],[1Y Return vs Nifty]]-AVERAGE(Table2[1Y Return vs Nifty]))/_xlfn.STDEV.P(Table2[1Y Return vs Nifty])</f>
        <v>0.12065917301361956</v>
      </c>
      <c r="I367">
        <v>-10.666091796402601</v>
      </c>
      <c r="J367">
        <f>(Table2[[#This Row],[1M Return vs Nifty]]-AVERAGE(Table2[1M Return vs Nifty]))/_xlfn.STDEV.P(Table2[1M Return vs Nifty])</f>
        <v>-0.87469309393223182</v>
      </c>
      <c r="K367">
        <v>-5.2518513786818399</v>
      </c>
      <c r="L367">
        <f>(Table2[[#This Row],[6M Return vs Nifty]]-AVERAGE(Table2[6M Return vs Nifty]))/_xlfn.STDEV.P(Table2[6M Return vs Nifty])</f>
        <v>-0.29564510128953564</v>
      </c>
      <c r="M367">
        <v>-7.40794817982973</v>
      </c>
      <c r="N367">
        <f>(Table2[[#This Row],[1W Return vs Nifty]]-AVERAGE(Table2[1W Return vs Nifty]))/_xlfn.STDEV.P(Table2[1W Return vs Nifty])</f>
        <v>-0.86863684381408857</v>
      </c>
      <c r="O367">
        <v>208.85</v>
      </c>
      <c r="P367">
        <v>222.804767466035</v>
      </c>
      <c r="Q367">
        <v>215.78141518547699</v>
      </c>
      <c r="R367">
        <v>25.2478745025332</v>
      </c>
      <c r="S367" s="1">
        <f>(Table2[[#This Row],[Close Price]]-Table2[[#This Row],[20D EMA]])/Table2[[#This Row],[20D EMA]]</f>
        <v>-8.8293033277471858E-2</v>
      </c>
      <c r="T367" s="1">
        <f>(Table2[[#This Row],[Close Price]]-Table2[[#This Row],[50D EMA]])/Table2[[#This Row],[50D EMA]]</f>
        <v>-0.14539530654779798</v>
      </c>
      <c r="U367" s="1">
        <f>(Table2[[#This Row],[Close Price]]-Table2[[#This Row],[200D EMA]])/Table2[[#This Row],[200D EMA]]</f>
        <v>-0.11757924176958774</v>
      </c>
      <c r="V367">
        <v>0.54542080203722598</v>
      </c>
      <c r="W367">
        <v>188.93</v>
      </c>
      <c r="X367">
        <v>195.89</v>
      </c>
      <c r="Y367">
        <v>188.93</v>
      </c>
      <c r="Z367">
        <v>208.66</v>
      </c>
      <c r="AA367">
        <v>188.93</v>
      </c>
      <c r="AB367">
        <v>219.45</v>
      </c>
      <c r="AC367" s="1">
        <f>(Table2[[#This Row],[Close Price]]/Table2[[#This Row],[Day Low]])-1</f>
        <v>7.8335891600063157E-3</v>
      </c>
      <c r="AD367" s="1">
        <f>(Table2[[#This Row],[Day High]]/Table2[[#This Row],[Close Price]])-1</f>
        <v>2.8780001050364934E-2</v>
      </c>
      <c r="AE367" s="1">
        <f>(Table2[[#This Row],[Close Price]]/Table2[[#This Row],[Current Week Low]])-1</f>
        <v>7.8335891600063157E-3</v>
      </c>
      <c r="AF367" s="1">
        <f>(Table2[[#This Row],[Current Week High]]/Table2[[#This Row],[Close Price]])-1</f>
        <v>9.5845806417730106E-2</v>
      </c>
      <c r="AG367" s="1">
        <f>(Table2[[#This Row],[Close Price]]/Table2[[#This Row],[Current Month Low]])-1</f>
        <v>7.8335891600063157E-3</v>
      </c>
      <c r="AH367" s="1">
        <f>(Table2[[#This Row],[Current Month High]]/Table2[[#This Row],[Close Price]])-1</f>
        <v>0.15251299826689779</v>
      </c>
      <c r="AI367">
        <v>49.361903261383297</v>
      </c>
      <c r="AJ367">
        <v>42.950450450450397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-0.22</v>
      </c>
      <c r="AM367" t="s">
        <v>3161</v>
      </c>
      <c r="AN367">
        <v>-9.1199999999999992</v>
      </c>
      <c r="AO367" t="s">
        <v>3161</v>
      </c>
      <c r="AP367">
        <v>3.0611036794522001E-2</v>
      </c>
      <c r="AQ367">
        <f>(Table2[[#This Row],[Sharpe Ratio]]-AVERAGE(Table2[Sharpe Ratio]))/_xlfn.STDEV.P(Table2[Sharpe Ratio])</f>
        <v>-0.32081717892198808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268</v>
      </c>
      <c r="AT367">
        <f>_xlfn.RANK.AVG(Table2[[#This Row],[6M Return vs Nifty Z-Score]],Table2[6M Return vs Nifty Z-Score])</f>
        <v>405</v>
      </c>
      <c r="AU367">
        <f>_xlfn.RANK.AVG(Table2[[#This Row],[Sharpe Ratio Z-Score]],Table2[Sharpe Ratio Z-Score])</f>
        <v>428</v>
      </c>
      <c r="AV367">
        <f>(Table2[[#This Row],[Rank 1Y]]+Table2[[#This Row],[Rank 6M]]+Table2[[#This Row],[Rank Sharpe]])/3</f>
        <v>367</v>
      </c>
    </row>
    <row r="368" spans="1:48" x14ac:dyDescent="0.3">
      <c r="A368" t="s">
        <v>73</v>
      </c>
      <c r="B368" t="s">
        <v>74</v>
      </c>
      <c r="C368" t="s">
        <v>3117</v>
      </c>
      <c r="D368" t="s">
        <v>75</v>
      </c>
      <c r="E368">
        <v>309365.03201756999</v>
      </c>
      <c r="F368">
        <v>10728.5</v>
      </c>
      <c r="G368">
        <v>1.3441881587878499</v>
      </c>
      <c r="H368">
        <f>(Table2[[#This Row],[1Y Return vs Nifty]]-AVERAGE(Table2[1Y Return vs Nifty]))/_xlfn.STDEV.P(Table2[1Y Return vs Nifty])</f>
        <v>-0.26126796050733431</v>
      </c>
      <c r="I368">
        <v>0.70605293617155696</v>
      </c>
      <c r="J368">
        <f>(Table2[[#This Row],[1M Return vs Nifty]]-AVERAGE(Table2[1M Return vs Nifty]))/_xlfn.STDEV.P(Table2[1M Return vs Nifty])</f>
        <v>0.33217746098983125</v>
      </c>
      <c r="K368">
        <v>5.6733192344213403</v>
      </c>
      <c r="L368">
        <f>(Table2[[#This Row],[6M Return vs Nifty]]-AVERAGE(Table2[6M Return vs Nifty]))/_xlfn.STDEV.P(Table2[6M Return vs Nifty])</f>
        <v>8.6461370969604406E-2</v>
      </c>
      <c r="M368">
        <v>0.15824882028369699</v>
      </c>
      <c r="N368">
        <f>(Table2[[#This Row],[1W Return vs Nifty]]-AVERAGE(Table2[1W Return vs Nifty]))/_xlfn.STDEV.P(Table2[1W Return vs Nifty])</f>
        <v>0.70911741956253949</v>
      </c>
      <c r="O368">
        <v>11047.99</v>
      </c>
      <c r="P368">
        <v>11206.6729651721</v>
      </c>
      <c r="Q368">
        <v>10677.1142545847</v>
      </c>
      <c r="R368">
        <v>29.501351101068501</v>
      </c>
      <c r="S368" s="1">
        <f>(Table2[[#This Row],[Close Price]]-Table2[[#This Row],[20D EMA]])/Table2[[#This Row],[20D EMA]]</f>
        <v>-2.891838243879654E-2</v>
      </c>
      <c r="T368" s="1">
        <f>(Table2[[#This Row],[Close Price]]-Table2[[#This Row],[50D EMA]])/Table2[[#This Row],[50D EMA]]</f>
        <v>-4.2668592780226326E-2</v>
      </c>
      <c r="U368" s="1">
        <f>(Table2[[#This Row],[Close Price]]-Table2[[#This Row],[200D EMA]])/Table2[[#This Row],[200D EMA]]</f>
        <v>4.8126997791782134E-3</v>
      </c>
      <c r="V368">
        <v>0.77613614123094499</v>
      </c>
      <c r="W368">
        <v>10542.5</v>
      </c>
      <c r="X368">
        <v>10832.5</v>
      </c>
      <c r="Y368">
        <v>10542.5</v>
      </c>
      <c r="Z368">
        <v>11109.95</v>
      </c>
      <c r="AA368">
        <v>10542.5</v>
      </c>
      <c r="AB368">
        <v>11306.9</v>
      </c>
      <c r="AC368" s="1">
        <f>(Table2[[#This Row],[Close Price]]/Table2[[#This Row],[Day Low]])-1</f>
        <v>1.7642874081100324E-2</v>
      </c>
      <c r="AD368" s="1">
        <f>(Table2[[#This Row],[Day High]]/Table2[[#This Row],[Close Price]])-1</f>
        <v>9.6938062170852657E-3</v>
      </c>
      <c r="AE368" s="1">
        <f>(Table2[[#This Row],[Close Price]]/Table2[[#This Row],[Current Week Low]])-1</f>
        <v>1.7642874081100324E-2</v>
      </c>
      <c r="AF368" s="1">
        <f>(Table2[[#This Row],[Current Week High]]/Table2[[#This Row],[Close Price]])-1</f>
        <v>3.5554830591415509E-2</v>
      </c>
      <c r="AG368" s="1">
        <f>(Table2[[#This Row],[Close Price]]/Table2[[#This Row],[Current Month Low]])-1</f>
        <v>1.7642874081100324E-2</v>
      </c>
      <c r="AH368" s="1">
        <f>(Table2[[#This Row],[Current Month High]]/Table2[[#This Row],[Close Price]])-1</f>
        <v>5.3912476115020702E-2</v>
      </c>
      <c r="AI368">
        <v>13.1379037144055</v>
      </c>
      <c r="AJ368">
        <v>25.552220291279699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0.06</v>
      </c>
      <c r="AM368" t="s">
        <v>3160</v>
      </c>
      <c r="AN368">
        <v>-3.45</v>
      </c>
      <c r="AO368" t="s">
        <v>3161</v>
      </c>
      <c r="AP368">
        <v>3.0053054741269E-2</v>
      </c>
      <c r="AQ368">
        <f>(Table2[[#This Row],[Sharpe Ratio]]-AVERAGE(Table2[Sharpe Ratio]))/_xlfn.STDEV.P(Table2[Sharpe Ratio])</f>
        <v>-0.32742140083181021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401</v>
      </c>
      <c r="AT368">
        <f>_xlfn.RANK.AVG(Table2[[#This Row],[6M Return vs Nifty Z-Score]],Table2[6M Return vs Nifty Z-Score])</f>
        <v>276</v>
      </c>
      <c r="AU368">
        <f>_xlfn.RANK.AVG(Table2[[#This Row],[Sharpe Ratio Z-Score]],Table2[Sharpe Ratio Z-Score])</f>
        <v>430</v>
      </c>
      <c r="AV368">
        <f>(Table2[[#This Row],[Rank 1Y]]+Table2[[#This Row],[Rank 6M]]+Table2[[#This Row],[Rank Sharpe]])/3</f>
        <v>369</v>
      </c>
    </row>
    <row r="369" spans="1:48" x14ac:dyDescent="0.3">
      <c r="A369" t="s">
        <v>76</v>
      </c>
      <c r="B369" t="s">
        <v>77</v>
      </c>
      <c r="C369" t="s">
        <v>3108</v>
      </c>
      <c r="D369" t="s">
        <v>21</v>
      </c>
      <c r="E369">
        <v>296304.05337597698</v>
      </c>
      <c r="F369">
        <v>566.70000000000005</v>
      </c>
      <c r="G369">
        <v>23.6646372519807</v>
      </c>
      <c r="H369">
        <f>(Table2[[#This Row],[1Y Return vs Nifty]]-AVERAGE(Table2[1Y Return vs Nifty]))/_xlfn.STDEV.P(Table2[1Y Return vs Nifty])</f>
        <v>0.18779480506160251</v>
      </c>
      <c r="I369">
        <v>9.4504823177888397</v>
      </c>
      <c r="J369">
        <f>(Table2[[#This Row],[1M Return vs Nifty]]-AVERAGE(Table2[1M Return vs Nifty]))/_xlfn.STDEV.P(Table2[1M Return vs Nifty])</f>
        <v>1.2601813325937776</v>
      </c>
      <c r="K369">
        <v>17.734639917722099</v>
      </c>
      <c r="L369">
        <f>(Table2[[#This Row],[6M Return vs Nifty]]-AVERAGE(Table2[6M Return vs Nifty]))/_xlfn.STDEV.P(Table2[6M Return vs Nifty])</f>
        <v>0.50830454946923953</v>
      </c>
      <c r="M369">
        <v>2.8873466000614201</v>
      </c>
      <c r="N369">
        <f>(Table2[[#This Row],[1W Return vs Nifty]]-AVERAGE(Table2[1W Return vs Nifty]))/_xlfn.STDEV.P(Table2[1W Return vs Nifty])</f>
        <v>1.2782072353777294</v>
      </c>
      <c r="O369">
        <v>557.04999999999995</v>
      </c>
      <c r="P369">
        <v>544.66941456181598</v>
      </c>
      <c r="Q369">
        <v>506.47210841500402</v>
      </c>
      <c r="R369">
        <v>59.273667884435497</v>
      </c>
      <c r="S369" s="1">
        <f>(Table2[[#This Row],[Close Price]]-Table2[[#This Row],[20D EMA]])/Table2[[#This Row],[20D EMA]]</f>
        <v>1.7323400053855294E-2</v>
      </c>
      <c r="T369" s="1">
        <f>(Table2[[#This Row],[Close Price]]-Table2[[#This Row],[50D EMA]])/Table2[[#This Row],[50D EMA]]</f>
        <v>4.0447627219728437E-2</v>
      </c>
      <c r="U369" s="1">
        <f>(Table2[[#This Row],[Close Price]]-Table2[[#This Row],[200D EMA]])/Table2[[#This Row],[200D EMA]]</f>
        <v>0.11891650218109386</v>
      </c>
      <c r="V369">
        <v>0.79327401723631397</v>
      </c>
      <c r="W369">
        <v>564.20000000000005</v>
      </c>
      <c r="X369">
        <v>574.54999999999995</v>
      </c>
      <c r="Y369">
        <v>564.20000000000005</v>
      </c>
      <c r="Z369">
        <v>583.20000000000005</v>
      </c>
      <c r="AA369">
        <v>534.20000000000005</v>
      </c>
      <c r="AB369">
        <v>583.20000000000005</v>
      </c>
      <c r="AC369" s="1">
        <f>(Table2[[#This Row],[Close Price]]/Table2[[#This Row],[Day Low]])-1</f>
        <v>4.4310528181494835E-3</v>
      </c>
      <c r="AD369" s="1">
        <f>(Table2[[#This Row],[Day High]]/Table2[[#This Row],[Close Price]])-1</f>
        <v>1.3852126345508919E-2</v>
      </c>
      <c r="AE369" s="1">
        <f>(Table2[[#This Row],[Close Price]]/Table2[[#This Row],[Current Week Low]])-1</f>
        <v>4.4310528181494835E-3</v>
      </c>
      <c r="AF369" s="1">
        <f>(Table2[[#This Row],[Current Week High]]/Table2[[#This Row],[Close Price]])-1</f>
        <v>2.9115934356802597E-2</v>
      </c>
      <c r="AG369" s="1">
        <f>(Table2[[#This Row],[Close Price]]/Table2[[#This Row],[Current Month Low]])-1</f>
        <v>6.0838637214526425E-2</v>
      </c>
      <c r="AH369" s="1">
        <f>(Table2[[#This Row],[Current Month High]]/Table2[[#This Row],[Close Price]])-1</f>
        <v>2.9115934356802597E-2</v>
      </c>
      <c r="AI369">
        <v>2.91159343568025</v>
      </c>
      <c r="AJ369">
        <v>47.482108002602402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0.06</v>
      </c>
      <c r="AM369" t="s">
        <v>3160</v>
      </c>
      <c r="AN369">
        <v>0.8</v>
      </c>
      <c r="AO369" t="s">
        <v>3160</v>
      </c>
      <c r="AP369">
        <v>-7.5960867009760999E-2</v>
      </c>
      <c r="AQ369">
        <f>(Table2[[#This Row],[Sharpe Ratio]]-AVERAGE(Table2[Sharpe Ratio]))/_xlfn.STDEV.P(Table2[Sharpe Ratio])</f>
        <v>-1.5821919811623961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1.6522959413399529</v>
      </c>
      <c r="AS369">
        <f>_xlfn.RANK.AVG(Table2[[#This Row],[1Y Return vs Nifty Z-Score]],Table2[1Y Return vs Nifty Z-Score])</f>
        <v>245</v>
      </c>
      <c r="AT369">
        <f>_xlfn.RANK.AVG(Table2[[#This Row],[6M Return vs Nifty Z-Score]],Table2[6M Return vs Nifty Z-Score])</f>
        <v>170</v>
      </c>
      <c r="AU369">
        <f>_xlfn.RANK.AVG(Table2[[#This Row],[Sharpe Ratio Z-Score]],Table2[Sharpe Ratio Z-Score])</f>
        <v>696</v>
      </c>
      <c r="AV369">
        <f>(Table2[[#This Row],[Rank 1Y]]+Table2[[#This Row],[Rank 6M]]+Table2[[#This Row],[Rank Sharpe]])/3</f>
        <v>370.33333333333331</v>
      </c>
    </row>
    <row r="370" spans="1:48" x14ac:dyDescent="0.3">
      <c r="A370" t="s">
        <v>683</v>
      </c>
      <c r="B370" t="s">
        <v>684</v>
      </c>
      <c r="C370" t="s">
        <v>3116</v>
      </c>
      <c r="D370" t="s">
        <v>685</v>
      </c>
      <c r="E370">
        <v>25417.263076159601</v>
      </c>
      <c r="F370">
        <v>262.7</v>
      </c>
      <c r="G370">
        <v>42.900475548017297</v>
      </c>
      <c r="H370">
        <f>(Table2[[#This Row],[1Y Return vs Nifty]]-AVERAGE(Table2[1Y Return vs Nifty]))/_xlfn.STDEV.P(Table2[1Y Return vs Nifty])</f>
        <v>0.57479861072828387</v>
      </c>
      <c r="I370">
        <v>-12.080307066990301</v>
      </c>
      <c r="J370">
        <f>(Table2[[#This Row],[1M Return vs Nifty]]-AVERAGE(Table2[1M Return vs Nifty]))/_xlfn.STDEV.P(Table2[1M Return vs Nifty])</f>
        <v>-1.0247769003319676</v>
      </c>
      <c r="K370">
        <v>-37.435194786722299</v>
      </c>
      <c r="L370">
        <f>(Table2[[#This Row],[6M Return vs Nifty]]-AVERAGE(Table2[6M Return vs Nifty]))/_xlfn.STDEV.P(Table2[6M Return vs Nifty])</f>
        <v>-1.4212535014367826</v>
      </c>
      <c r="M370">
        <v>-7.7544568566503198</v>
      </c>
      <c r="N370">
        <f>(Table2[[#This Row],[1W Return vs Nifty]]-AVERAGE(Table2[1W Return vs Nifty]))/_xlfn.STDEV.P(Table2[1W Return vs Nifty])</f>
        <v>-0.94089316256213118</v>
      </c>
      <c r="O370">
        <v>288.07</v>
      </c>
      <c r="P370">
        <v>302.94232779169198</v>
      </c>
      <c r="Q370">
        <v>296.38866834082398</v>
      </c>
      <c r="R370">
        <v>21.583368851101898</v>
      </c>
      <c r="S370" s="1">
        <f>(Table2[[#This Row],[Close Price]]-Table2[[#This Row],[20D EMA]])/Table2[[#This Row],[20D EMA]]</f>
        <v>-8.8068872149130437E-2</v>
      </c>
      <c r="T370" s="1">
        <f>(Table2[[#This Row],[Close Price]]-Table2[[#This Row],[50D EMA]])/Table2[[#This Row],[50D EMA]]</f>
        <v>-0.13283824708498068</v>
      </c>
      <c r="U370" s="1">
        <f>(Table2[[#This Row],[Close Price]]-Table2[[#This Row],[200D EMA]])/Table2[[#This Row],[200D EMA]]</f>
        <v>-0.11366382031206618</v>
      </c>
      <c r="V370">
        <v>0.64166087130757499</v>
      </c>
      <c r="W370">
        <v>259.89999999999998</v>
      </c>
      <c r="X370">
        <v>265.45</v>
      </c>
      <c r="Y370">
        <v>259.89999999999998</v>
      </c>
      <c r="Z370">
        <v>280</v>
      </c>
      <c r="AA370">
        <v>259.89999999999998</v>
      </c>
      <c r="AB370">
        <v>302.35000000000002</v>
      </c>
      <c r="AC370" s="1">
        <f>(Table2[[#This Row],[Close Price]]/Table2[[#This Row],[Day Low]])-1</f>
        <v>1.0773374374759559E-2</v>
      </c>
      <c r="AD370" s="1">
        <f>(Table2[[#This Row],[Day High]]/Table2[[#This Row],[Close Price]])-1</f>
        <v>1.0468214693566846E-2</v>
      </c>
      <c r="AE370" s="1">
        <f>(Table2[[#This Row],[Close Price]]/Table2[[#This Row],[Current Week Low]])-1</f>
        <v>1.0773374374759559E-2</v>
      </c>
      <c r="AF370" s="1">
        <f>(Table2[[#This Row],[Current Week High]]/Table2[[#This Row],[Close Price]])-1</f>
        <v>6.5854586981347607E-2</v>
      </c>
      <c r="AG370" s="1">
        <f>(Table2[[#This Row],[Close Price]]/Table2[[#This Row],[Current Month Low]])-1</f>
        <v>1.0773374374759559E-2</v>
      </c>
      <c r="AH370" s="1">
        <f>(Table2[[#This Row],[Current Month High]]/Table2[[#This Row],[Close Price]])-1</f>
        <v>0.15093262276360875</v>
      </c>
      <c r="AI370">
        <v>58.279406166730098</v>
      </c>
      <c r="AJ370">
        <v>67.859424920127793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-0.15</v>
      </c>
      <c r="AM370" t="s">
        <v>3161</v>
      </c>
      <c r="AN370">
        <v>-9.5399999999999991</v>
      </c>
      <c r="AO370" t="s">
        <v>3161</v>
      </c>
      <c r="AP370">
        <v>9.0897122437574002E-2</v>
      </c>
      <c r="AQ370">
        <f>(Table2[[#This Row],[Sharpe Ratio]]-AVERAGE(Table2[Sharpe Ratio]))/_xlfn.STDEV.P(Table2[Sharpe Ratio])</f>
        <v>0.39272313181042579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151</v>
      </c>
      <c r="AT370">
        <f>_xlfn.RANK.AVG(Table2[[#This Row],[6M Return vs Nifty Z-Score]],Table2[6M Return vs Nifty Z-Score])</f>
        <v>720</v>
      </c>
      <c r="AU370">
        <f>_xlfn.RANK.AVG(Table2[[#This Row],[Sharpe Ratio Z-Score]],Table2[Sharpe Ratio Z-Score])</f>
        <v>244</v>
      </c>
      <c r="AV370">
        <f>(Table2[[#This Row],[Rank 1Y]]+Table2[[#This Row],[Rank 6M]]+Table2[[#This Row],[Rank Sharpe]])/3</f>
        <v>371.66666666666669</v>
      </c>
    </row>
    <row r="371" spans="1:48" x14ac:dyDescent="0.3">
      <c r="A371" t="s">
        <v>126</v>
      </c>
      <c r="B371" t="s">
        <v>127</v>
      </c>
      <c r="C371" t="s">
        <v>3116</v>
      </c>
      <c r="D371" t="s">
        <v>128</v>
      </c>
      <c r="E371">
        <v>209412.74974296999</v>
      </c>
      <c r="F371">
        <v>495.35</v>
      </c>
      <c r="G371">
        <v>41.752555691032498</v>
      </c>
      <c r="H371">
        <f>(Table2[[#This Row],[1Y Return vs Nifty]]-AVERAGE(Table2[1Y Return vs Nifty]))/_xlfn.STDEV.P(Table2[1Y Return vs Nifty])</f>
        <v>0.55170373197038725</v>
      </c>
      <c r="I371">
        <v>1.83766496085085</v>
      </c>
      <c r="J371">
        <f>(Table2[[#This Row],[1M Return vs Nifty]]-AVERAGE(Table2[1M Return vs Nifty]))/_xlfn.STDEV.P(Table2[1M Return vs Nifty])</f>
        <v>0.45226995579156076</v>
      </c>
      <c r="K371">
        <v>-17.596691334631199</v>
      </c>
      <c r="L371">
        <f>(Table2[[#This Row],[6M Return vs Nifty]]-AVERAGE(Table2[6M Return vs Nifty]))/_xlfn.STDEV.P(Table2[6M Return vs Nifty])</f>
        <v>-0.72740433079887334</v>
      </c>
      <c r="M371">
        <v>-0.165311128275487</v>
      </c>
      <c r="N371">
        <f>(Table2[[#This Row],[1W Return vs Nifty]]-AVERAGE(Table2[1W Return vs Nifty]))/_xlfn.STDEV.P(Table2[1W Return vs Nifty])</f>
        <v>0.64164652390789001</v>
      </c>
      <c r="O371">
        <v>516.46</v>
      </c>
      <c r="P371">
        <v>523.30235846113601</v>
      </c>
      <c r="Q371">
        <v>498.49628483668698</v>
      </c>
      <c r="R371">
        <v>37.129179383358299</v>
      </c>
      <c r="S371" s="1">
        <f>(Table2[[#This Row],[Close Price]]-Table2[[#This Row],[20D EMA]])/Table2[[#This Row],[20D EMA]]</f>
        <v>-4.0874414281841791E-2</v>
      </c>
      <c r="T371" s="1">
        <f>(Table2[[#This Row],[Close Price]]-Table2[[#This Row],[50D EMA]])/Table2[[#This Row],[50D EMA]]</f>
        <v>-5.3415311452703722E-2</v>
      </c>
      <c r="U371" s="1">
        <f>(Table2[[#This Row],[Close Price]]-Table2[[#This Row],[200D EMA]])/Table2[[#This Row],[200D EMA]]</f>
        <v>-6.3115512239328283E-3</v>
      </c>
      <c r="V371">
        <v>0.98356104616079298</v>
      </c>
      <c r="W371">
        <v>484.75</v>
      </c>
      <c r="X371">
        <v>497.65</v>
      </c>
      <c r="Y371">
        <v>484</v>
      </c>
      <c r="Z371">
        <v>512.25</v>
      </c>
      <c r="AA371">
        <v>484</v>
      </c>
      <c r="AB371">
        <v>565</v>
      </c>
      <c r="AC371" s="1">
        <f>(Table2[[#This Row],[Close Price]]/Table2[[#This Row],[Day Low]])-1</f>
        <v>2.1866941722537447E-2</v>
      </c>
      <c r="AD371" s="1">
        <f>(Table2[[#This Row],[Day High]]/Table2[[#This Row],[Close Price]])-1</f>
        <v>4.6431815887755246E-3</v>
      </c>
      <c r="AE371" s="1">
        <f>(Table2[[#This Row],[Close Price]]/Table2[[#This Row],[Current Week Low]])-1</f>
        <v>2.3450413223140565E-2</v>
      </c>
      <c r="AF371" s="1">
        <f>(Table2[[#This Row],[Current Week High]]/Table2[[#This Row],[Close Price]])-1</f>
        <v>3.4117290804481559E-2</v>
      </c>
      <c r="AG371" s="1">
        <f>(Table2[[#This Row],[Close Price]]/Table2[[#This Row],[Current Month Low]])-1</f>
        <v>2.3450413223140565E-2</v>
      </c>
      <c r="AH371" s="1">
        <f>(Table2[[#This Row],[Current Month High]]/Table2[[#This Row],[Close Price]])-1</f>
        <v>0.14060765115574836</v>
      </c>
      <c r="AI371">
        <v>63.056424750176603</v>
      </c>
      <c r="AJ371">
        <v>74.051300070273996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0.03</v>
      </c>
      <c r="AM371" t="s">
        <v>3160</v>
      </c>
      <c r="AN371">
        <v>-9.9600000000000009</v>
      </c>
      <c r="AO371" t="s">
        <v>3161</v>
      </c>
      <c r="AP371">
        <v>4.3016087216542001E-2</v>
      </c>
      <c r="AQ371">
        <f>(Table2[[#This Row],[Sharpe Ratio]]-AVERAGE(Table2[Sharpe Ratio]))/_xlfn.STDEV.P(Table2[Sharpe Ratio])</f>
        <v>-0.17399219537291019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158</v>
      </c>
      <c r="AT371">
        <f>_xlfn.RANK.AVG(Table2[[#This Row],[6M Return vs Nifty Z-Score]],Table2[6M Return vs Nifty Z-Score])</f>
        <v>568</v>
      </c>
      <c r="AU371">
        <f>_xlfn.RANK.AVG(Table2[[#This Row],[Sharpe Ratio Z-Score]],Table2[Sharpe Ratio Z-Score])</f>
        <v>392</v>
      </c>
      <c r="AV371">
        <f>(Table2[[#This Row],[Rank 1Y]]+Table2[[#This Row],[Rank 6M]]+Table2[[#This Row],[Rank Sharpe]])/3</f>
        <v>372.66666666666669</v>
      </c>
    </row>
    <row r="372" spans="1:48" x14ac:dyDescent="0.3">
      <c r="A372" t="s">
        <v>1634</v>
      </c>
      <c r="B372" t="s">
        <v>1635</v>
      </c>
      <c r="C372" t="s">
        <v>3123</v>
      </c>
      <c r="D372" t="s">
        <v>280</v>
      </c>
      <c r="E372">
        <v>5500.8958238367104</v>
      </c>
      <c r="F372">
        <v>574.20000000000005</v>
      </c>
      <c r="G372">
        <v>-11.805087527083099</v>
      </c>
      <c r="H372">
        <f>(Table2[[#This Row],[1Y Return vs Nifty]]-AVERAGE(Table2[1Y Return vs Nifty]))/_xlfn.STDEV.P(Table2[1Y Return vs Nifty])</f>
        <v>-0.52581685376980947</v>
      </c>
      <c r="I372">
        <v>-4.6282358517016799</v>
      </c>
      <c r="J372">
        <f>(Table2[[#This Row],[1M Return vs Nifty]]-AVERAGE(Table2[1M Return vs Nifty]))/_xlfn.STDEV.P(Table2[1M Return vs Nifty])</f>
        <v>-0.23392473177375631</v>
      </c>
      <c r="K372">
        <v>9.2906783723501807</v>
      </c>
      <c r="L372">
        <f>(Table2[[#This Row],[6M Return vs Nifty]]-AVERAGE(Table2[6M Return vs Nifty]))/_xlfn.STDEV.P(Table2[6M Return vs Nifty])</f>
        <v>0.21297805322906335</v>
      </c>
      <c r="M372">
        <v>-3.94000656980664</v>
      </c>
      <c r="N372">
        <f>(Table2[[#This Row],[1W Return vs Nifty]]-AVERAGE(Table2[1W Return vs Nifty]))/_xlfn.STDEV.P(Table2[1W Return vs Nifty])</f>
        <v>-0.14547834552583194</v>
      </c>
      <c r="O372">
        <v>593.79</v>
      </c>
      <c r="P372">
        <v>609.14829515543101</v>
      </c>
      <c r="Q372">
        <v>582.63786832548101</v>
      </c>
      <c r="R372">
        <v>39.765704817362597</v>
      </c>
      <c r="S372" s="1">
        <f>(Table2[[#This Row],[Close Price]]-Table2[[#This Row],[20D EMA]])/Table2[[#This Row],[20D EMA]]</f>
        <v>-3.2991461627848093E-2</v>
      </c>
      <c r="T372" s="1">
        <f>(Table2[[#This Row],[Close Price]]-Table2[[#This Row],[50D EMA]])/Table2[[#This Row],[50D EMA]]</f>
        <v>-5.7372392623233924E-2</v>
      </c>
      <c r="U372" s="1">
        <f>(Table2[[#This Row],[Close Price]]-Table2[[#This Row],[200D EMA]])/Table2[[#This Row],[200D EMA]]</f>
        <v>-1.448218316075413E-2</v>
      </c>
      <c r="V372">
        <v>0.45110397928233198</v>
      </c>
      <c r="W372">
        <v>560.1</v>
      </c>
      <c r="X372">
        <v>581.95000000000005</v>
      </c>
      <c r="Y372">
        <v>560.1</v>
      </c>
      <c r="Z372">
        <v>606.9</v>
      </c>
      <c r="AA372">
        <v>560.1</v>
      </c>
      <c r="AB372">
        <v>621</v>
      </c>
      <c r="AC372" s="1">
        <f>(Table2[[#This Row],[Close Price]]/Table2[[#This Row],[Day Low]])-1</f>
        <v>2.5174076057846939E-2</v>
      </c>
      <c r="AD372" s="1">
        <f>(Table2[[#This Row],[Day High]]/Table2[[#This Row],[Close Price]])-1</f>
        <v>1.3497039359108287E-2</v>
      </c>
      <c r="AE372" s="1">
        <f>(Table2[[#This Row],[Close Price]]/Table2[[#This Row],[Current Week Low]])-1</f>
        <v>2.5174076057846939E-2</v>
      </c>
      <c r="AF372" s="1">
        <f>(Table2[[#This Row],[Current Week High]]/Table2[[#This Row],[Close Price]])-1</f>
        <v>5.6948798328108508E-2</v>
      </c>
      <c r="AG372" s="1">
        <f>(Table2[[#This Row],[Close Price]]/Table2[[#This Row],[Current Month Low]])-1</f>
        <v>2.5174076057846939E-2</v>
      </c>
      <c r="AH372" s="1">
        <f>(Table2[[#This Row],[Current Month High]]/Table2[[#This Row],[Close Price]])-1</f>
        <v>8.1504702194357348E-2</v>
      </c>
      <c r="AI372">
        <v>26.576105886450598</v>
      </c>
      <c r="AJ372">
        <v>32.015174157949197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-0.06</v>
      </c>
      <c r="AM372" t="s">
        <v>3161</v>
      </c>
      <c r="AN372">
        <v>2.0299999999999998</v>
      </c>
      <c r="AO372" t="s">
        <v>3160</v>
      </c>
      <c r="AP372">
        <v>5.0904693552593999E-2</v>
      </c>
      <c r="AQ372">
        <f>(Table2[[#This Row],[Sharpe Ratio]]-AVERAGE(Table2[Sharpe Ratio]))/_xlfn.STDEV.P(Table2[Sharpe Ratio])</f>
        <v>-8.062340958708171E-2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502</v>
      </c>
      <c r="AT372">
        <f>_xlfn.RANK.AVG(Table2[[#This Row],[6M Return vs Nifty Z-Score]],Table2[6M Return vs Nifty Z-Score])</f>
        <v>241</v>
      </c>
      <c r="AU372">
        <f>_xlfn.RANK.AVG(Table2[[#This Row],[Sharpe Ratio Z-Score]],Table2[Sharpe Ratio Z-Score])</f>
        <v>375</v>
      </c>
      <c r="AV372">
        <f>(Table2[[#This Row],[Rank 1Y]]+Table2[[#This Row],[Rank 6M]]+Table2[[#This Row],[Rank Sharpe]])/3</f>
        <v>372.66666666666669</v>
      </c>
    </row>
    <row r="373" spans="1:48" x14ac:dyDescent="0.3">
      <c r="A373" t="s">
        <v>425</v>
      </c>
      <c r="B373" t="s">
        <v>426</v>
      </c>
      <c r="C373" t="s">
        <v>582</v>
      </c>
      <c r="D373" t="s">
        <v>427</v>
      </c>
      <c r="E373">
        <v>50640.1934996204</v>
      </c>
      <c r="F373">
        <v>45377.25</v>
      </c>
      <c r="G373">
        <v>1.62442329497736</v>
      </c>
      <c r="H373">
        <f>(Table2[[#This Row],[1Y Return vs Nifty]]-AVERAGE(Table2[1Y Return vs Nifty]))/_xlfn.STDEV.P(Table2[1Y Return vs Nifty])</f>
        <v>-0.25562993930348549</v>
      </c>
      <c r="I373">
        <v>5.7575604078655296</v>
      </c>
      <c r="J373">
        <f>(Table2[[#This Row],[1M Return vs Nifty]]-AVERAGE(Table2[1M Return vs Nifty]))/_xlfn.STDEV.P(Table2[1M Return vs Nifty])</f>
        <v>0.8682694444213741</v>
      </c>
      <c r="K373">
        <v>23.692228127177199</v>
      </c>
      <c r="L373">
        <f>(Table2[[#This Row],[6M Return vs Nifty]]-AVERAGE(Table2[6M Return vs Nifty]))/_xlfn.STDEV.P(Table2[6M Return vs Nifty])</f>
        <v>0.71667045005822239</v>
      </c>
      <c r="M373">
        <v>3.0280639896196302</v>
      </c>
      <c r="N373">
        <f>(Table2[[#This Row],[1W Return vs Nifty]]-AVERAGE(Table2[1W Return vs Nifty]))/_xlfn.STDEV.P(Table2[1W Return vs Nifty])</f>
        <v>1.3075505714425144</v>
      </c>
      <c r="O373">
        <v>44844.35</v>
      </c>
      <c r="P373">
        <v>43685.503387127399</v>
      </c>
      <c r="Q373">
        <v>40617.331200054403</v>
      </c>
      <c r="R373">
        <v>51.876131946218003</v>
      </c>
      <c r="S373" s="1">
        <f>(Table2[[#This Row],[Close Price]]-Table2[[#This Row],[20D EMA]])/Table2[[#This Row],[20D EMA]]</f>
        <v>1.1883325324149006E-2</v>
      </c>
      <c r="T373" s="1">
        <f>(Table2[[#This Row],[Close Price]]-Table2[[#This Row],[50D EMA]])/Table2[[#This Row],[50D EMA]]</f>
        <v>3.8725583585036583E-2</v>
      </c>
      <c r="U373" s="1">
        <f>(Table2[[#This Row],[Close Price]]-Table2[[#This Row],[200D EMA]])/Table2[[#This Row],[200D EMA]]</f>
        <v>0.11718935388692454</v>
      </c>
      <c r="V373">
        <v>1.51988533633142</v>
      </c>
      <c r="W373">
        <v>45213.4</v>
      </c>
      <c r="X373">
        <v>46158</v>
      </c>
      <c r="Y373">
        <v>45213.4</v>
      </c>
      <c r="Z373">
        <v>48393.7</v>
      </c>
      <c r="AA373">
        <v>42621.05</v>
      </c>
      <c r="AB373">
        <v>48393.7</v>
      </c>
      <c r="AC373" s="1">
        <f>(Table2[[#This Row],[Close Price]]/Table2[[#This Row],[Day Low]])-1</f>
        <v>3.6239256503602935E-3</v>
      </c>
      <c r="AD373" s="1">
        <f>(Table2[[#This Row],[Day High]]/Table2[[#This Row],[Close Price]])-1</f>
        <v>1.7205758392145887E-2</v>
      </c>
      <c r="AE373" s="1">
        <f>(Table2[[#This Row],[Close Price]]/Table2[[#This Row],[Current Week Low]])-1</f>
        <v>3.6239256503602935E-3</v>
      </c>
      <c r="AF373" s="1">
        <f>(Table2[[#This Row],[Current Week High]]/Table2[[#This Row],[Close Price]])-1</f>
        <v>6.6474940636552349E-2</v>
      </c>
      <c r="AG373" s="1">
        <f>(Table2[[#This Row],[Close Price]]/Table2[[#This Row],[Current Month Low]])-1</f>
        <v>6.4667576232870783E-2</v>
      </c>
      <c r="AH373" s="1">
        <f>(Table2[[#This Row],[Current Month High]]/Table2[[#This Row],[Close Price]])-1</f>
        <v>6.6474940636552349E-2</v>
      </c>
      <c r="AI373">
        <v>6.6474940636552304</v>
      </c>
      <c r="AJ373">
        <v>37.215546997963401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0.19</v>
      </c>
      <c r="AM373" t="s">
        <v>3160</v>
      </c>
      <c r="AN373">
        <v>4.67</v>
      </c>
      <c r="AO373" t="s">
        <v>3160</v>
      </c>
      <c r="AP373">
        <v>-1.7594715851134E-2</v>
      </c>
      <c r="AQ373">
        <f>(Table2[[#This Row],[Sharpe Ratio]]-AVERAGE(Table2[Sharpe Ratio]))/_xlfn.STDEV.P(Table2[Sharpe Ratio])</f>
        <v>-0.89137583030849599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1.7454846963101294</v>
      </c>
      <c r="AS373">
        <f>_xlfn.RANK.AVG(Table2[[#This Row],[1Y Return vs Nifty Z-Score]],Table2[1Y Return vs Nifty Z-Score])</f>
        <v>397</v>
      </c>
      <c r="AT373">
        <f>_xlfn.RANK.AVG(Table2[[#This Row],[6M Return vs Nifty Z-Score]],Table2[6M Return vs Nifty Z-Score])</f>
        <v>138</v>
      </c>
      <c r="AU373">
        <f>_xlfn.RANK.AVG(Table2[[#This Row],[Sharpe Ratio Z-Score]],Table2[Sharpe Ratio Z-Score])</f>
        <v>597</v>
      </c>
      <c r="AV373">
        <f>(Table2[[#This Row],[Rank 1Y]]+Table2[[#This Row],[Rank 6M]]+Table2[[#This Row],[Rank Sharpe]])/3</f>
        <v>377.33333333333331</v>
      </c>
    </row>
    <row r="374" spans="1:48" x14ac:dyDescent="0.3">
      <c r="A374" t="s">
        <v>1355</v>
      </c>
      <c r="B374" t="s">
        <v>1356</v>
      </c>
      <c r="C374" t="s">
        <v>3109</v>
      </c>
      <c r="D374" t="s">
        <v>502</v>
      </c>
      <c r="E374">
        <v>8104.4765637650999</v>
      </c>
      <c r="F374">
        <v>245.24</v>
      </c>
      <c r="G374">
        <v>-5.5694881092859596</v>
      </c>
      <c r="H374">
        <f>(Table2[[#This Row],[1Y Return vs Nifty]]-AVERAGE(Table2[1Y Return vs Nifty]))/_xlfn.STDEV.P(Table2[1Y Return vs Nifty])</f>
        <v>-0.40036348552239304</v>
      </c>
      <c r="I374">
        <v>-4.2783138230895599</v>
      </c>
      <c r="J374">
        <f>(Table2[[#This Row],[1M Return vs Nifty]]-AVERAGE(Table2[1M Return vs Nifty]))/_xlfn.STDEV.P(Table2[1M Return vs Nifty])</f>
        <v>-0.19678920432651015</v>
      </c>
      <c r="K374">
        <v>5.7323634696467201</v>
      </c>
      <c r="L374">
        <f>(Table2[[#This Row],[6M Return vs Nifty]]-AVERAGE(Table2[6M Return vs Nifty]))/_xlfn.STDEV.P(Table2[6M Return vs Nifty])</f>
        <v>8.8526435692909494E-2</v>
      </c>
      <c r="M374">
        <v>0.30066751357594501</v>
      </c>
      <c r="N374">
        <f>(Table2[[#This Row],[1W Return vs Nifty]]-AVERAGE(Table2[1W Return vs Nifty]))/_xlfn.STDEV.P(Table2[1W Return vs Nifty])</f>
        <v>0.73881552291921981</v>
      </c>
      <c r="O374">
        <v>253.08</v>
      </c>
      <c r="P374">
        <v>259.40145128540797</v>
      </c>
      <c r="Q374">
        <v>244.30173425512001</v>
      </c>
      <c r="R374">
        <v>40.661688400185902</v>
      </c>
      <c r="S374" s="1">
        <f>(Table2[[#This Row],[Close Price]]-Table2[[#This Row],[20D EMA]])/Table2[[#This Row],[20D EMA]]</f>
        <v>-3.0978346767820464E-2</v>
      </c>
      <c r="T374" s="1">
        <f>(Table2[[#This Row],[Close Price]]-Table2[[#This Row],[50D EMA]])/Table2[[#This Row],[50D EMA]]</f>
        <v>-5.4592798981015503E-2</v>
      </c>
      <c r="U374" s="1">
        <f>(Table2[[#This Row],[Close Price]]-Table2[[#This Row],[200D EMA]])/Table2[[#This Row],[200D EMA]]</f>
        <v>3.8406020642497139E-3</v>
      </c>
      <c r="V374">
        <v>0.54478392583062296</v>
      </c>
      <c r="W374">
        <v>240.07</v>
      </c>
      <c r="X374">
        <v>247.39</v>
      </c>
      <c r="Y374">
        <v>238.32</v>
      </c>
      <c r="Z374">
        <v>252.37</v>
      </c>
      <c r="AA374">
        <v>238.32</v>
      </c>
      <c r="AB374">
        <v>255</v>
      </c>
      <c r="AC374" s="1">
        <f>(Table2[[#This Row],[Close Price]]/Table2[[#This Row],[Day Low]])-1</f>
        <v>2.1535385512558847E-2</v>
      </c>
      <c r="AD374" s="1">
        <f>(Table2[[#This Row],[Day High]]/Table2[[#This Row],[Close Price]])-1</f>
        <v>8.7669221986623747E-3</v>
      </c>
      <c r="AE374" s="1">
        <f>(Table2[[#This Row],[Close Price]]/Table2[[#This Row],[Current Week Low]])-1</f>
        <v>2.9036589459550344E-2</v>
      </c>
      <c r="AF374" s="1">
        <f>(Table2[[#This Row],[Current Week High]]/Table2[[#This Row],[Close Price]])-1</f>
        <v>2.9073560593704029E-2</v>
      </c>
      <c r="AG374" s="1">
        <f>(Table2[[#This Row],[Close Price]]/Table2[[#This Row],[Current Month Low]])-1</f>
        <v>2.9036589459550344E-2</v>
      </c>
      <c r="AH374" s="1">
        <f>(Table2[[#This Row],[Current Month High]]/Table2[[#This Row],[Close Price]])-1</f>
        <v>3.9797749143695826E-2</v>
      </c>
      <c r="AI374">
        <v>21.350513782417199</v>
      </c>
      <c r="AJ374">
        <v>21.646825396825399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-0.09</v>
      </c>
      <c r="AM374" t="s">
        <v>3161</v>
      </c>
      <c r="AN374">
        <v>-3.49</v>
      </c>
      <c r="AO374" t="s">
        <v>3161</v>
      </c>
      <c r="AP374">
        <v>3.5274149445041002E-2</v>
      </c>
      <c r="AQ374">
        <f>(Table2[[#This Row],[Sharpe Ratio]]-AVERAGE(Table2[Sharpe Ratio]))/_xlfn.STDEV.P(Table2[Sharpe Ratio])</f>
        <v>-0.26562502613681133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449</v>
      </c>
      <c r="AT374">
        <f>_xlfn.RANK.AVG(Table2[[#This Row],[6M Return vs Nifty Z-Score]],Table2[6M Return vs Nifty Z-Score])</f>
        <v>273</v>
      </c>
      <c r="AU374">
        <f>_xlfn.RANK.AVG(Table2[[#This Row],[Sharpe Ratio Z-Score]],Table2[Sharpe Ratio Z-Score])</f>
        <v>413</v>
      </c>
      <c r="AV374">
        <f>(Table2[[#This Row],[Rank 1Y]]+Table2[[#This Row],[Rank 6M]]+Table2[[#This Row],[Rank Sharpe]])/3</f>
        <v>378.33333333333331</v>
      </c>
    </row>
    <row r="375" spans="1:48" x14ac:dyDescent="0.3">
      <c r="A375" t="s">
        <v>267</v>
      </c>
      <c r="B375" t="s">
        <v>268</v>
      </c>
      <c r="C375" t="s">
        <v>3109</v>
      </c>
      <c r="D375" t="s">
        <v>40</v>
      </c>
      <c r="E375">
        <v>92296.373836755301</v>
      </c>
      <c r="F375">
        <v>1863.4</v>
      </c>
      <c r="G375">
        <v>12.493535190291301</v>
      </c>
      <c r="H375">
        <f>(Table2[[#This Row],[1Y Return vs Nifty]]-AVERAGE(Table2[1Y Return vs Nifty]))/_xlfn.STDEV.P(Table2[1Y Return vs Nifty])</f>
        <v>-3.6955421303914555E-2</v>
      </c>
      <c r="I375">
        <v>-4.8547320754717003</v>
      </c>
      <c r="J375">
        <f>(Table2[[#This Row],[1M Return vs Nifty]]-AVERAGE(Table2[1M Return vs Nifty]))/_xlfn.STDEV.P(Table2[1M Return vs Nifty])</f>
        <v>-0.25796167728378777</v>
      </c>
      <c r="K375">
        <v>6.8172033272254202</v>
      </c>
      <c r="L375">
        <f>(Table2[[#This Row],[6M Return vs Nifty]]-AVERAGE(Table2[6M Return vs Nifty]))/_xlfn.STDEV.P(Table2[6M Return vs Nifty])</f>
        <v>0.12646857368097369</v>
      </c>
      <c r="M375">
        <v>0.156948269403241</v>
      </c>
      <c r="N375">
        <f>(Table2[[#This Row],[1W Return vs Nifty]]-AVERAGE(Table2[1W Return vs Nifty]))/_xlfn.STDEV.P(Table2[1W Return vs Nifty])</f>
        <v>0.70884621994979524</v>
      </c>
      <c r="O375">
        <v>1937.47</v>
      </c>
      <c r="P375">
        <v>1996.4229283301099</v>
      </c>
      <c r="Q375">
        <v>1845.8039046726601</v>
      </c>
      <c r="R375">
        <v>28.654932109443401</v>
      </c>
      <c r="S375" s="1">
        <f>(Table2[[#This Row],[Close Price]]-Table2[[#This Row],[20D EMA]])/Table2[[#This Row],[20D EMA]]</f>
        <v>-3.8230269371912824E-2</v>
      </c>
      <c r="T375" s="1">
        <f>(Table2[[#This Row],[Close Price]]-Table2[[#This Row],[50D EMA]])/Table2[[#This Row],[50D EMA]]</f>
        <v>-6.6630635444252115E-2</v>
      </c>
      <c r="U375" s="1">
        <f>(Table2[[#This Row],[Close Price]]-Table2[[#This Row],[200D EMA]])/Table2[[#This Row],[200D EMA]]</f>
        <v>9.5330253028479313E-3</v>
      </c>
      <c r="V375">
        <v>0.60602648546910698</v>
      </c>
      <c r="W375">
        <v>1849.85</v>
      </c>
      <c r="X375">
        <v>1894.35</v>
      </c>
      <c r="Y375">
        <v>1849.85</v>
      </c>
      <c r="Z375">
        <v>1933.1</v>
      </c>
      <c r="AA375">
        <v>1843.85</v>
      </c>
      <c r="AB375">
        <v>2003.75</v>
      </c>
      <c r="AC375" s="1">
        <f>(Table2[[#This Row],[Close Price]]/Table2[[#This Row],[Day Low]])-1</f>
        <v>7.3249182366139642E-3</v>
      </c>
      <c r="AD375" s="1">
        <f>(Table2[[#This Row],[Day High]]/Table2[[#This Row],[Close Price]])-1</f>
        <v>1.6609423634216913E-2</v>
      </c>
      <c r="AE375" s="1">
        <f>(Table2[[#This Row],[Close Price]]/Table2[[#This Row],[Current Week Low]])-1</f>
        <v>7.3249182366139642E-3</v>
      </c>
      <c r="AF375" s="1">
        <f>(Table2[[#This Row],[Current Week High]]/Table2[[#This Row],[Close Price]])-1</f>
        <v>3.7404744016314107E-2</v>
      </c>
      <c r="AG375" s="1">
        <f>(Table2[[#This Row],[Close Price]]/Table2[[#This Row],[Current Month Low]])-1</f>
        <v>1.0602814762589174E-2</v>
      </c>
      <c r="AH375" s="1">
        <f>(Table2[[#This Row],[Current Month High]]/Table2[[#This Row],[Close Price]])-1</f>
        <v>7.5319308790383177E-2</v>
      </c>
      <c r="AI375">
        <v>23.5322528710958</v>
      </c>
      <c r="AJ375">
        <v>37.672700406353897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-0.12</v>
      </c>
      <c r="AM375" t="s">
        <v>3161</v>
      </c>
      <c r="AN375">
        <v>-2.61</v>
      </c>
      <c r="AO375" t="s">
        <v>3161</v>
      </c>
      <c r="AP375">
        <v>-1.614086938271E-3</v>
      </c>
      <c r="AQ375">
        <f>(Table2[[#This Row],[Sharpe Ratio]]-AVERAGE(Table2[Sharpe Ratio]))/_xlfn.STDEV.P(Table2[Sharpe Ratio])</f>
        <v>-0.70223064367789179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312</v>
      </c>
      <c r="AT375">
        <f>_xlfn.RANK.AVG(Table2[[#This Row],[6M Return vs Nifty Z-Score]],Table2[6M Return vs Nifty Z-Score])</f>
        <v>259</v>
      </c>
      <c r="AU375">
        <f>_xlfn.RANK.AVG(Table2[[#This Row],[Sharpe Ratio Z-Score]],Table2[Sharpe Ratio Z-Score])</f>
        <v>568</v>
      </c>
      <c r="AV375">
        <f>(Table2[[#This Row],[Rank 1Y]]+Table2[[#This Row],[Rank 6M]]+Table2[[#This Row],[Rank Sharpe]])/3</f>
        <v>379.66666666666669</v>
      </c>
    </row>
    <row r="376" spans="1:48" x14ac:dyDescent="0.3">
      <c r="A376" t="s">
        <v>909</v>
      </c>
      <c r="B376" t="s">
        <v>910</v>
      </c>
      <c r="C376" t="s">
        <v>3125</v>
      </c>
      <c r="D376" t="s">
        <v>582</v>
      </c>
      <c r="E376">
        <v>16024.617350565601</v>
      </c>
      <c r="F376">
        <v>510.95</v>
      </c>
      <c r="G376">
        <v>-3.2190301960122301</v>
      </c>
      <c r="H376">
        <f>(Table2[[#This Row],[1Y Return vs Nifty]]-AVERAGE(Table2[1Y Return vs Nifty]))/_xlfn.STDEV.P(Table2[1Y Return vs Nifty])</f>
        <v>-0.35307487020461276</v>
      </c>
      <c r="I376">
        <v>-2.1243980695960598</v>
      </c>
      <c r="J376">
        <f>(Table2[[#This Row],[1M Return vs Nifty]]-AVERAGE(Table2[1M Return vs Nifty]))/_xlfn.STDEV.P(Table2[1M Return vs Nifty])</f>
        <v>3.1795426084332438E-2</v>
      </c>
      <c r="K376">
        <v>-18.171123487711501</v>
      </c>
      <c r="L376">
        <f>(Table2[[#This Row],[6M Return vs Nifty]]-AVERAGE(Table2[6M Return vs Nifty]))/_xlfn.STDEV.P(Table2[6M Return vs Nifty])</f>
        <v>-0.74749502332338957</v>
      </c>
      <c r="M376">
        <v>-2.607278033973</v>
      </c>
      <c r="N376">
        <f>(Table2[[#This Row],[1W Return vs Nifty]]-AVERAGE(Table2[1W Return vs Nifty]))/_xlfn.STDEV.P(Table2[1W Return vs Nifty])</f>
        <v>0.13243116823698634</v>
      </c>
      <c r="O376">
        <v>516.80999999999995</v>
      </c>
      <c r="P376">
        <v>549.73333555293505</v>
      </c>
      <c r="Q376">
        <v>574.024427627818</v>
      </c>
      <c r="R376">
        <v>48.370067153583499</v>
      </c>
      <c r="S376" s="1">
        <f>(Table2[[#This Row],[Close Price]]-Table2[[#This Row],[20D EMA]])/Table2[[#This Row],[20D EMA]]</f>
        <v>-1.1338789884096588E-2</v>
      </c>
      <c r="T376" s="1">
        <f>(Table2[[#This Row],[Close Price]]-Table2[[#This Row],[50D EMA]])/Table2[[#This Row],[50D EMA]]</f>
        <v>-7.0549361016875284E-2</v>
      </c>
      <c r="U376" s="1">
        <f>(Table2[[#This Row],[Close Price]]-Table2[[#This Row],[200D EMA]])/Table2[[#This Row],[200D EMA]]</f>
        <v>-0.10988108622567849</v>
      </c>
      <c r="V376">
        <v>2.3632650040250498</v>
      </c>
      <c r="W376">
        <v>506.1</v>
      </c>
      <c r="X376">
        <v>534</v>
      </c>
      <c r="Y376">
        <v>501.75</v>
      </c>
      <c r="Z376">
        <v>557.70000000000005</v>
      </c>
      <c r="AA376">
        <v>478</v>
      </c>
      <c r="AB376">
        <v>569.6</v>
      </c>
      <c r="AC376" s="1">
        <f>(Table2[[#This Row],[Close Price]]/Table2[[#This Row],[Day Low]])-1</f>
        <v>9.5830863465717897E-3</v>
      </c>
      <c r="AD376" s="1">
        <f>(Table2[[#This Row],[Day High]]/Table2[[#This Row],[Close Price]])-1</f>
        <v>4.5112046188472421E-2</v>
      </c>
      <c r="AE376" s="1">
        <f>(Table2[[#This Row],[Close Price]]/Table2[[#This Row],[Current Week Low]])-1</f>
        <v>1.8335824613851415E-2</v>
      </c>
      <c r="AF376" s="1">
        <f>(Table2[[#This Row],[Current Week High]]/Table2[[#This Row],[Close Price]])-1</f>
        <v>9.1496232508073261E-2</v>
      </c>
      <c r="AG376" s="1">
        <f>(Table2[[#This Row],[Close Price]]/Table2[[#This Row],[Current Month Low]])-1</f>
        <v>6.8933054393305326E-2</v>
      </c>
      <c r="AH376" s="1">
        <f>(Table2[[#This Row],[Current Month High]]/Table2[[#This Row],[Close Price]])-1</f>
        <v>0.11478618260103746</v>
      </c>
      <c r="AI376">
        <v>53.097171934631497</v>
      </c>
      <c r="AJ376">
        <v>23.716707021791699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-0.18</v>
      </c>
      <c r="AM376" t="s">
        <v>3161</v>
      </c>
      <c r="AN376">
        <v>3.74</v>
      </c>
      <c r="AO376" t="s">
        <v>3160</v>
      </c>
      <c r="AP376">
        <v>0.136424110534974</v>
      </c>
      <c r="AQ376">
        <f>(Table2[[#This Row],[Sharpe Ratio]]-AVERAGE(Table2[Sharpe Ratio]))/_xlfn.STDEV.P(Table2[Sharpe Ratio])</f>
        <v>0.93157618367503392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432</v>
      </c>
      <c r="AT376">
        <f>_xlfn.RANK.AVG(Table2[[#This Row],[6M Return vs Nifty Z-Score]],Table2[6M Return vs Nifty Z-Score])</f>
        <v>581</v>
      </c>
      <c r="AU376">
        <f>_xlfn.RANK.AVG(Table2[[#This Row],[Sharpe Ratio Z-Score]],Table2[Sharpe Ratio Z-Score])</f>
        <v>126</v>
      </c>
      <c r="AV376">
        <f>(Table2[[#This Row],[Rank 1Y]]+Table2[[#This Row],[Rank 6M]]+Table2[[#This Row],[Rank Sharpe]])/3</f>
        <v>379.66666666666669</v>
      </c>
    </row>
    <row r="377" spans="1:48" x14ac:dyDescent="0.3">
      <c r="A377" t="s">
        <v>298</v>
      </c>
      <c r="B377" t="s">
        <v>299</v>
      </c>
      <c r="C377" t="s">
        <v>3110</v>
      </c>
      <c r="D377" t="s">
        <v>300</v>
      </c>
      <c r="E377">
        <v>83863.545682745898</v>
      </c>
      <c r="F377">
        <v>317.75</v>
      </c>
      <c r="G377">
        <v>48.210130277748497</v>
      </c>
      <c r="H377">
        <f>(Table2[[#This Row],[1Y Return vs Nifty]]-AVERAGE(Table2[1Y Return vs Nifty]))/_xlfn.STDEV.P(Table2[1Y Return vs Nifty])</f>
        <v>0.68162299527332637</v>
      </c>
      <c r="I377">
        <v>-11.5137121645565</v>
      </c>
      <c r="J377">
        <f>(Table2[[#This Row],[1M Return vs Nifty]]-AVERAGE(Table2[1M Return vs Nifty]))/_xlfn.STDEV.P(Table2[1M Return vs Nifty])</f>
        <v>-0.96464693185226547</v>
      </c>
      <c r="K377">
        <v>-12.954267889860899</v>
      </c>
      <c r="L377">
        <f>(Table2[[#This Row],[6M Return vs Nifty]]-AVERAGE(Table2[6M Return vs Nifty]))/_xlfn.STDEV.P(Table2[6M Return vs Nifty])</f>
        <v>-0.56503615294298115</v>
      </c>
      <c r="M377">
        <v>-3.5412517937630499</v>
      </c>
      <c r="N377">
        <f>(Table2[[#This Row],[1W Return vs Nifty]]-AVERAGE(Table2[1W Return vs Nifty]))/_xlfn.STDEV.P(Table2[1W Return vs Nifty])</f>
        <v>-6.2327318935441134E-2</v>
      </c>
      <c r="O377">
        <v>341.97</v>
      </c>
      <c r="P377">
        <v>366.02592043860398</v>
      </c>
      <c r="Q377">
        <v>342.87613163352501</v>
      </c>
      <c r="R377">
        <v>17.874039617966901</v>
      </c>
      <c r="S377" s="1">
        <f>(Table2[[#This Row],[Close Price]]-Table2[[#This Row],[20D EMA]])/Table2[[#This Row],[20D EMA]]</f>
        <v>-7.0824926163113797E-2</v>
      </c>
      <c r="T377" s="1">
        <f>(Table2[[#This Row],[Close Price]]-Table2[[#This Row],[50D EMA]])/Table2[[#This Row],[50D EMA]]</f>
        <v>-0.13189208125139221</v>
      </c>
      <c r="U377" s="1">
        <f>(Table2[[#This Row],[Close Price]]-Table2[[#This Row],[200D EMA]])/Table2[[#This Row],[200D EMA]]</f>
        <v>-7.3280492036058298E-2</v>
      </c>
      <c r="V377">
        <v>0.60375232710856896</v>
      </c>
      <c r="W377">
        <v>315.60000000000002</v>
      </c>
      <c r="X377">
        <v>321.10000000000002</v>
      </c>
      <c r="Y377">
        <v>315.5</v>
      </c>
      <c r="Z377">
        <v>331.1</v>
      </c>
      <c r="AA377">
        <v>315.5</v>
      </c>
      <c r="AB377">
        <v>350</v>
      </c>
      <c r="AC377" s="1">
        <f>(Table2[[#This Row],[Close Price]]/Table2[[#This Row],[Day Low]])-1</f>
        <v>6.8124207858046848E-3</v>
      </c>
      <c r="AD377" s="1">
        <f>(Table2[[#This Row],[Day High]]/Table2[[#This Row],[Close Price]])-1</f>
        <v>1.0542879622344792E-2</v>
      </c>
      <c r="AE377" s="1">
        <f>(Table2[[#This Row],[Close Price]]/Table2[[#This Row],[Current Week Low]])-1</f>
        <v>7.1315372424722856E-3</v>
      </c>
      <c r="AF377" s="1">
        <f>(Table2[[#This Row],[Current Week High]]/Table2[[#This Row],[Close Price]])-1</f>
        <v>4.2014162077104622E-2</v>
      </c>
      <c r="AG377" s="1">
        <f>(Table2[[#This Row],[Close Price]]/Table2[[#This Row],[Current Month Low]])-1</f>
        <v>7.1315372424722856E-3</v>
      </c>
      <c r="AH377" s="1">
        <f>(Table2[[#This Row],[Current Month High]]/Table2[[#This Row],[Close Price]])-1</f>
        <v>0.10149488591660116</v>
      </c>
      <c r="AI377">
        <v>44.878048780487802</v>
      </c>
      <c r="AJ377">
        <v>79.977343528745394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-0.27</v>
      </c>
      <c r="AM377" t="s">
        <v>3161</v>
      </c>
      <c r="AN377">
        <v>-8.67</v>
      </c>
      <c r="AO377" t="s">
        <v>3161</v>
      </c>
      <c r="AP377">
        <v>4.7990893143080001E-3</v>
      </c>
      <c r="AQ377">
        <f>(Table2[[#This Row],[Sharpe Ratio]]-AVERAGE(Table2[Sharpe Ratio]))/_xlfn.STDEV.P(Table2[Sharpe Ratio])</f>
        <v>-0.62632490643793626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136</v>
      </c>
      <c r="AT377">
        <f>_xlfn.RANK.AVG(Table2[[#This Row],[6M Return vs Nifty Z-Score]],Table2[6M Return vs Nifty Z-Score])</f>
        <v>508</v>
      </c>
      <c r="AU377">
        <f>_xlfn.RANK.AVG(Table2[[#This Row],[Sharpe Ratio Z-Score]],Table2[Sharpe Ratio Z-Score])</f>
        <v>496</v>
      </c>
      <c r="AV377">
        <f>(Table2[[#This Row],[Rank 1Y]]+Table2[[#This Row],[Rank 6M]]+Table2[[#This Row],[Rank Sharpe]])/3</f>
        <v>380</v>
      </c>
    </row>
    <row r="378" spans="1:48" x14ac:dyDescent="0.3">
      <c r="A378" t="s">
        <v>118</v>
      </c>
      <c r="B378" t="s">
        <v>119</v>
      </c>
      <c r="C378" t="s">
        <v>3116</v>
      </c>
      <c r="D378" t="s">
        <v>120</v>
      </c>
      <c r="E378">
        <v>229088.41771017999</v>
      </c>
      <c r="F378">
        <v>939.05</v>
      </c>
      <c r="G378">
        <v>0.473938116461248</v>
      </c>
      <c r="H378">
        <f>(Table2[[#This Row],[1Y Return vs Nifty]]-AVERAGE(Table2[1Y Return vs Nifty]))/_xlfn.STDEV.P(Table2[1Y Return vs Nifty])</f>
        <v>-0.27877642949521186</v>
      </c>
      <c r="I378">
        <v>-0.574873566735563</v>
      </c>
      <c r="J378">
        <f>(Table2[[#This Row],[1M Return vs Nifty]]-AVERAGE(Table2[1M Return vs Nifty]))/_xlfn.STDEV.P(Table2[1M Return vs Nifty])</f>
        <v>0.19623894492875696</v>
      </c>
      <c r="K378">
        <v>1.9010588013884999</v>
      </c>
      <c r="L378">
        <f>(Table2[[#This Row],[6M Return vs Nifty]]-AVERAGE(Table2[6M Return vs Nifty]))/_xlfn.STDEV.P(Table2[6M Return vs Nifty])</f>
        <v>-4.5472964662660709E-2</v>
      </c>
      <c r="M378">
        <v>-2.6686808396051598</v>
      </c>
      <c r="N378">
        <f>(Table2[[#This Row],[1W Return vs Nifty]]-AVERAGE(Table2[1W Return vs Nifty]))/_xlfn.STDEV.P(Table2[1W Return vs Nifty])</f>
        <v>0.11962704241684521</v>
      </c>
      <c r="O378">
        <v>970.81</v>
      </c>
      <c r="P378">
        <v>968.58170235053205</v>
      </c>
      <c r="Q378">
        <v>911.62111106047303</v>
      </c>
      <c r="R378">
        <v>34.321852999492599</v>
      </c>
      <c r="S378" s="1">
        <f>(Table2[[#This Row],[Close Price]]-Table2[[#This Row],[20D EMA]])/Table2[[#This Row],[20D EMA]]</f>
        <v>-3.2714949372173743E-2</v>
      </c>
      <c r="T378" s="1">
        <f>(Table2[[#This Row],[Close Price]]-Table2[[#This Row],[50D EMA]])/Table2[[#This Row],[50D EMA]]</f>
        <v>-3.0489634770990651E-2</v>
      </c>
      <c r="U378" s="1">
        <f>(Table2[[#This Row],[Close Price]]-Table2[[#This Row],[200D EMA]])/Table2[[#This Row],[200D EMA]]</f>
        <v>3.0088036144335639E-2</v>
      </c>
      <c r="V378">
        <v>0.93374163701087698</v>
      </c>
      <c r="W378">
        <v>932.45</v>
      </c>
      <c r="X378">
        <v>949.35</v>
      </c>
      <c r="Y378">
        <v>928.05</v>
      </c>
      <c r="Z378">
        <v>995.45</v>
      </c>
      <c r="AA378">
        <v>928.05</v>
      </c>
      <c r="AB378">
        <v>1018.95</v>
      </c>
      <c r="AC378" s="1">
        <f>(Table2[[#This Row],[Close Price]]/Table2[[#This Row],[Day Low]])-1</f>
        <v>7.0781275135394228E-3</v>
      </c>
      <c r="AD378" s="1">
        <f>(Table2[[#This Row],[Day High]]/Table2[[#This Row],[Close Price]])-1</f>
        <v>1.0968532027048727E-2</v>
      </c>
      <c r="AE378" s="1">
        <f>(Table2[[#This Row],[Close Price]]/Table2[[#This Row],[Current Week Low]])-1</f>
        <v>1.1852809654652186E-2</v>
      </c>
      <c r="AF378" s="1">
        <f>(Table2[[#This Row],[Current Week High]]/Table2[[#This Row],[Close Price]])-1</f>
        <v>6.0060699643256665E-2</v>
      </c>
      <c r="AG378" s="1">
        <f>(Table2[[#This Row],[Close Price]]/Table2[[#This Row],[Current Month Low]])-1</f>
        <v>1.1852809654652186E-2</v>
      </c>
      <c r="AH378" s="1">
        <f>(Table2[[#This Row],[Current Month High]]/Table2[[#This Row],[Close Price]])-1</f>
        <v>8.5085991161280017E-2</v>
      </c>
      <c r="AI378">
        <v>13.1995101432298</v>
      </c>
      <c r="AJ378">
        <v>23.4536251889831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0.05</v>
      </c>
      <c r="AM378" t="s">
        <v>3160</v>
      </c>
      <c r="AN378">
        <v>-2.06</v>
      </c>
      <c r="AO378" t="s">
        <v>3161</v>
      </c>
      <c r="AP378">
        <v>3.7653246083427003E-2</v>
      </c>
      <c r="AQ378">
        <f>(Table2[[#This Row],[Sharpe Ratio]]-AVERAGE(Table2[Sharpe Ratio]))/_xlfn.STDEV.P(Table2[Sharpe Ratio])</f>
        <v>-0.2374662671709763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-0.24584967398324672</v>
      </c>
      <c r="AS378">
        <f>_xlfn.RANK.AVG(Table2[[#This Row],[1Y Return vs Nifty Z-Score]],Table2[1Y Return vs Nifty Z-Score])</f>
        <v>406</v>
      </c>
      <c r="AT378">
        <f>_xlfn.RANK.AVG(Table2[[#This Row],[6M Return vs Nifty Z-Score]],Table2[6M Return vs Nifty Z-Score])</f>
        <v>328</v>
      </c>
      <c r="AU378">
        <f>_xlfn.RANK.AVG(Table2[[#This Row],[Sharpe Ratio Z-Score]],Table2[Sharpe Ratio Z-Score])</f>
        <v>409</v>
      </c>
      <c r="AV378">
        <f>(Table2[[#This Row],[Rank 1Y]]+Table2[[#This Row],[Rank 6M]]+Table2[[#This Row],[Rank Sharpe]])/3</f>
        <v>381</v>
      </c>
    </row>
    <row r="379" spans="1:48" x14ac:dyDescent="0.3">
      <c r="A379" t="s">
        <v>1964</v>
      </c>
      <c r="B379" t="s">
        <v>1965</v>
      </c>
      <c r="C379" t="s">
        <v>3119</v>
      </c>
      <c r="D379" t="s">
        <v>120</v>
      </c>
      <c r="E379">
        <v>3400.49685172625</v>
      </c>
      <c r="F379">
        <v>1674.55</v>
      </c>
      <c r="G379">
        <v>-5.9296685227830697</v>
      </c>
      <c r="H379">
        <f>(Table2[[#This Row],[1Y Return vs Nifty]]-AVERAGE(Table2[1Y Return vs Nifty]))/_xlfn.STDEV.P(Table2[1Y Return vs Nifty])</f>
        <v>-0.40760991734432722</v>
      </c>
      <c r="I379">
        <v>-9.8590525253214203</v>
      </c>
      <c r="J379">
        <f>(Table2[[#This Row],[1M Return vs Nifty]]-AVERAGE(Table2[1M Return vs Nifty]))/_xlfn.STDEV.P(Table2[1M Return vs Nifty])</f>
        <v>-0.78904593098822207</v>
      </c>
      <c r="K379">
        <v>-26.091985312447001</v>
      </c>
      <c r="L379">
        <f>(Table2[[#This Row],[6M Return vs Nifty]]-AVERAGE(Table2[6M Return vs Nifty]))/_xlfn.STDEV.P(Table2[6M Return vs Nifty])</f>
        <v>-1.0245261724270738</v>
      </c>
      <c r="M379">
        <v>-12.0263444240829</v>
      </c>
      <c r="N379">
        <f>(Table2[[#This Row],[1W Return vs Nifty]]-AVERAGE(Table2[1W Return vs Nifty]))/_xlfn.STDEV.P(Table2[1W Return vs Nifty])</f>
        <v>-1.8316958765386937</v>
      </c>
      <c r="O379">
        <v>1883.15</v>
      </c>
      <c r="P379">
        <v>1981.33303263677</v>
      </c>
      <c r="Q379">
        <v>1926.53702384443</v>
      </c>
      <c r="R379">
        <v>16.7347501756695</v>
      </c>
      <c r="S379" s="1">
        <f>(Table2[[#This Row],[Close Price]]-Table2[[#This Row],[20D EMA]])/Table2[[#This Row],[20D EMA]]</f>
        <v>-0.11077184504686304</v>
      </c>
      <c r="T379" s="1">
        <f>(Table2[[#This Row],[Close Price]]-Table2[[#This Row],[50D EMA]])/Table2[[#This Row],[50D EMA]]</f>
        <v>-0.15483668196280023</v>
      </c>
      <c r="U379" s="1">
        <f>(Table2[[#This Row],[Close Price]]-Table2[[#This Row],[200D EMA]])/Table2[[#This Row],[200D EMA]]</f>
        <v>-0.13079791393865176</v>
      </c>
      <c r="V379">
        <v>0.72227208763234796</v>
      </c>
      <c r="W379">
        <v>1660.95</v>
      </c>
      <c r="X379">
        <v>1865.6</v>
      </c>
      <c r="Y379">
        <v>1660.95</v>
      </c>
      <c r="Z379">
        <v>1909</v>
      </c>
      <c r="AA379">
        <v>1660.95</v>
      </c>
      <c r="AB379">
        <v>1965</v>
      </c>
      <c r="AC379" s="1">
        <f>(Table2[[#This Row],[Close Price]]/Table2[[#This Row],[Day Low]])-1</f>
        <v>8.1880851320026427E-3</v>
      </c>
      <c r="AD379" s="1">
        <f>(Table2[[#This Row],[Day High]]/Table2[[#This Row],[Close Price]])-1</f>
        <v>0.11409035263205047</v>
      </c>
      <c r="AE379" s="1">
        <f>(Table2[[#This Row],[Close Price]]/Table2[[#This Row],[Current Week Low]])-1</f>
        <v>8.1880851320026427E-3</v>
      </c>
      <c r="AF379" s="1">
        <f>(Table2[[#This Row],[Current Week High]]/Table2[[#This Row],[Close Price]])-1</f>
        <v>0.140007763279687</v>
      </c>
      <c r="AG379" s="1">
        <f>(Table2[[#This Row],[Close Price]]/Table2[[#This Row],[Current Month Low]])-1</f>
        <v>8.1880851320026427E-3</v>
      </c>
      <c r="AH379" s="1">
        <f>(Table2[[#This Row],[Current Month High]]/Table2[[#This Row],[Close Price]])-1</f>
        <v>0.17344958347018613</v>
      </c>
      <c r="AI379">
        <v>46.328864471051901</v>
      </c>
      <c r="AJ379">
        <v>29.7899550457293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-0.24</v>
      </c>
      <c r="AM379" t="s">
        <v>3161</v>
      </c>
      <c r="AN379">
        <v>-9.68</v>
      </c>
      <c r="AO379" t="s">
        <v>3161</v>
      </c>
      <c r="AP379">
        <v>0.22952243331463601</v>
      </c>
      <c r="AQ379">
        <f>(Table2[[#This Row],[Sharpe Ratio]]-AVERAGE(Table2[Sharpe Ratio]))/_xlfn.STDEV.P(Table2[Sharpe Ratio])</f>
        <v>2.0334789769362946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456</v>
      </c>
      <c r="AT379">
        <f>_xlfn.RANK.AVG(Table2[[#This Row],[6M Return vs Nifty Z-Score]],Table2[6M Return vs Nifty Z-Score])</f>
        <v>673</v>
      </c>
      <c r="AU379">
        <f>_xlfn.RANK.AVG(Table2[[#This Row],[Sharpe Ratio Z-Score]],Table2[Sharpe Ratio Z-Score])</f>
        <v>16</v>
      </c>
      <c r="AV379">
        <f>(Table2[[#This Row],[Rank 1Y]]+Table2[[#This Row],[Rank 6M]]+Table2[[#This Row],[Rank Sharpe]])/3</f>
        <v>381.66666666666669</v>
      </c>
    </row>
    <row r="380" spans="1:48" x14ac:dyDescent="0.3">
      <c r="A380" t="s">
        <v>247</v>
      </c>
      <c r="B380" t="s">
        <v>248</v>
      </c>
      <c r="C380" t="s">
        <v>3109</v>
      </c>
      <c r="D380" t="s">
        <v>40</v>
      </c>
      <c r="E380">
        <v>100314.776778089</v>
      </c>
      <c r="F380">
        <v>693.9</v>
      </c>
      <c r="G380">
        <v>6.7003654175192002</v>
      </c>
      <c r="H380">
        <f>(Table2[[#This Row],[1Y Return vs Nifty]]-AVERAGE(Table2[1Y Return vs Nifty]))/_xlfn.STDEV.P(Table2[1Y Return vs Nifty])</f>
        <v>-0.15350759409889639</v>
      </c>
      <c r="I380">
        <v>0.11877860461509</v>
      </c>
      <c r="J380">
        <f>(Table2[[#This Row],[1M Return vs Nifty]]-AVERAGE(Table2[1M Return vs Nifty]))/_xlfn.STDEV.P(Table2[1M Return vs Nifty])</f>
        <v>0.26985288501192745</v>
      </c>
      <c r="K380">
        <v>14.3315557356705</v>
      </c>
      <c r="L380">
        <f>(Table2[[#This Row],[6M Return vs Nifty]]-AVERAGE(Table2[6M Return vs Nifty]))/_xlfn.STDEV.P(Table2[6M Return vs Nifty])</f>
        <v>0.38928210692312093</v>
      </c>
      <c r="M380">
        <v>-1.26369827298566E-2</v>
      </c>
      <c r="N380">
        <f>(Table2[[#This Row],[1W Return vs Nifty]]-AVERAGE(Table2[1W Return vs Nifty]))/_xlfn.STDEV.P(Table2[1W Return vs Nifty])</f>
        <v>0.67348316311228706</v>
      </c>
      <c r="O380">
        <v>724.25</v>
      </c>
      <c r="P380">
        <v>731.96921443561996</v>
      </c>
      <c r="Q380">
        <v>664.25567996304801</v>
      </c>
      <c r="R380">
        <v>28.305807172529899</v>
      </c>
      <c r="S380" s="1">
        <f>(Table2[[#This Row],[Close Price]]-Table2[[#This Row],[20D EMA]])/Table2[[#This Row],[20D EMA]]</f>
        <v>-4.1905419399378696E-2</v>
      </c>
      <c r="T380" s="1">
        <f>(Table2[[#This Row],[Close Price]]-Table2[[#This Row],[50D EMA]])/Table2[[#This Row],[50D EMA]]</f>
        <v>-5.2009310890175894E-2</v>
      </c>
      <c r="U380" s="1">
        <f>(Table2[[#This Row],[Close Price]]-Table2[[#This Row],[200D EMA]])/Table2[[#This Row],[200D EMA]]</f>
        <v>4.4627875878458512E-2</v>
      </c>
      <c r="V380">
        <v>0.60808831510185701</v>
      </c>
      <c r="W380">
        <v>688.05</v>
      </c>
      <c r="X380">
        <v>699.45</v>
      </c>
      <c r="Y380">
        <v>685</v>
      </c>
      <c r="Z380">
        <v>711.35</v>
      </c>
      <c r="AA380">
        <v>685</v>
      </c>
      <c r="AB380">
        <v>750</v>
      </c>
      <c r="AC380" s="1">
        <f>(Table2[[#This Row],[Close Price]]/Table2[[#This Row],[Day Low]])-1</f>
        <v>8.5022890778285731E-3</v>
      </c>
      <c r="AD380" s="1">
        <f>(Table2[[#This Row],[Day High]]/Table2[[#This Row],[Close Price]])-1</f>
        <v>7.9982706441852347E-3</v>
      </c>
      <c r="AE380" s="1">
        <f>(Table2[[#This Row],[Close Price]]/Table2[[#This Row],[Current Week Low]])-1</f>
        <v>1.2992700729926865E-2</v>
      </c>
      <c r="AF380" s="1">
        <f>(Table2[[#This Row],[Current Week High]]/Table2[[#This Row],[Close Price]])-1</f>
        <v>2.5147715809194393E-2</v>
      </c>
      <c r="AG380" s="1">
        <f>(Table2[[#This Row],[Close Price]]/Table2[[#This Row],[Current Month Low]])-1</f>
        <v>1.2992700729926865E-2</v>
      </c>
      <c r="AH380" s="1">
        <f>(Table2[[#This Row],[Current Month High]]/Table2[[#This Row],[Close Price]])-1</f>
        <v>8.0847384349329809E-2</v>
      </c>
      <c r="AI380">
        <v>14.8292261132727</v>
      </c>
      <c r="AJ380">
        <v>49.724889416334001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-0.06</v>
      </c>
      <c r="AM380" t="s">
        <v>3161</v>
      </c>
      <c r="AN380">
        <v>-9.6999999999999993</v>
      </c>
      <c r="AO380" t="s">
        <v>3161</v>
      </c>
      <c r="AP380">
        <v>-1.8289246530433002E-2</v>
      </c>
      <c r="AQ380">
        <f>(Table2[[#This Row],[Sharpe Ratio]]-AVERAGE(Table2[Sharpe Ratio]))/_xlfn.STDEV.P(Table2[Sharpe Ratio])</f>
        <v>-0.89959622862154065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348</v>
      </c>
      <c r="AT380">
        <f>_xlfn.RANK.AVG(Table2[[#This Row],[6M Return vs Nifty Z-Score]],Table2[6M Return vs Nifty Z-Score])</f>
        <v>201</v>
      </c>
      <c r="AU380">
        <f>_xlfn.RANK.AVG(Table2[[#This Row],[Sharpe Ratio Z-Score]],Table2[Sharpe Ratio Z-Score])</f>
        <v>598</v>
      </c>
      <c r="AV380">
        <f>(Table2[[#This Row],[Rank 1Y]]+Table2[[#This Row],[Rank 6M]]+Table2[[#This Row],[Rank Sharpe]])/3</f>
        <v>382.33333333333331</v>
      </c>
    </row>
    <row r="381" spans="1:48" x14ac:dyDescent="0.3">
      <c r="A381" t="s">
        <v>580</v>
      </c>
      <c r="B381" t="s">
        <v>581</v>
      </c>
      <c r="C381" t="s">
        <v>3121</v>
      </c>
      <c r="D381" t="s">
        <v>582</v>
      </c>
      <c r="E381">
        <v>32114.370854020501</v>
      </c>
      <c r="F381">
        <v>1321.35</v>
      </c>
      <c r="G381">
        <v>-23.004248670922799</v>
      </c>
      <c r="H381">
        <f>(Table2[[#This Row],[1Y Return vs Nifty]]-AVERAGE(Table2[1Y Return vs Nifty]))/_xlfn.STDEV.P(Table2[1Y Return vs Nifty])</f>
        <v>-0.75113159785524919</v>
      </c>
      <c r="I381">
        <v>7.2149205480852698</v>
      </c>
      <c r="J381">
        <f>(Table2[[#This Row],[1M Return vs Nifty]]-AVERAGE(Table2[1M Return vs Nifty]))/_xlfn.STDEV.P(Table2[1M Return vs Nifty])</f>
        <v>1.0229320065421579</v>
      </c>
      <c r="K381">
        <v>21.0067500813444</v>
      </c>
      <c r="L381">
        <f>(Table2[[#This Row],[6M Return vs Nifty]]-AVERAGE(Table2[6M Return vs Nifty]))/_xlfn.STDEV.P(Table2[6M Return vs Nifty])</f>
        <v>0.62274619214394933</v>
      </c>
      <c r="M381">
        <v>-3.2591151882217901</v>
      </c>
      <c r="N381">
        <f>(Table2[[#This Row],[1W Return vs Nifty]]-AVERAGE(Table2[1W Return vs Nifty]))/_xlfn.STDEV.P(Table2[1W Return vs Nifty])</f>
        <v>-3.4942972416285986E-3</v>
      </c>
      <c r="O381">
        <v>1347.96</v>
      </c>
      <c r="P381">
        <v>1307.3939979771701</v>
      </c>
      <c r="Q381">
        <v>1194.3289823724499</v>
      </c>
      <c r="R381">
        <v>40.116626154193398</v>
      </c>
      <c r="S381" s="1">
        <f>(Table2[[#This Row],[Close Price]]-Table2[[#This Row],[20D EMA]])/Table2[[#This Row],[20D EMA]]</f>
        <v>-1.9740941867711304E-2</v>
      </c>
      <c r="T381" s="1">
        <f>(Table2[[#This Row],[Close Price]]-Table2[[#This Row],[50D EMA]])/Table2[[#This Row],[50D EMA]]</f>
        <v>1.0674671938545575E-2</v>
      </c>
      <c r="U381" s="1">
        <f>(Table2[[#This Row],[Close Price]]-Table2[[#This Row],[200D EMA]])/Table2[[#This Row],[200D EMA]]</f>
        <v>0.10635345830361728</v>
      </c>
      <c r="V381">
        <v>0.76599031105770399</v>
      </c>
      <c r="W381">
        <v>1313.5</v>
      </c>
      <c r="X381">
        <v>1336.25</v>
      </c>
      <c r="Y381">
        <v>1308.3</v>
      </c>
      <c r="Z381">
        <v>1425.95</v>
      </c>
      <c r="AA381">
        <v>1308.3</v>
      </c>
      <c r="AB381">
        <v>1475</v>
      </c>
      <c r="AC381" s="1">
        <f>(Table2[[#This Row],[Close Price]]/Table2[[#This Row],[Day Low]])-1</f>
        <v>5.976398934145255E-3</v>
      </c>
      <c r="AD381" s="1">
        <f>(Table2[[#This Row],[Day High]]/Table2[[#This Row],[Close Price]])-1</f>
        <v>1.1276346161123163E-2</v>
      </c>
      <c r="AE381" s="1">
        <f>(Table2[[#This Row],[Close Price]]/Table2[[#This Row],[Current Week Low]])-1</f>
        <v>9.9747764274249473E-3</v>
      </c>
      <c r="AF381" s="1">
        <f>(Table2[[#This Row],[Current Week High]]/Table2[[#This Row],[Close Price]])-1</f>
        <v>7.9161463654595865E-2</v>
      </c>
      <c r="AG381" s="1">
        <f>(Table2[[#This Row],[Close Price]]/Table2[[#This Row],[Current Month Low]])-1</f>
        <v>9.9747764274249473E-3</v>
      </c>
      <c r="AH381" s="1">
        <f>(Table2[[#This Row],[Current Month High]]/Table2[[#This Row],[Close Price]])-1</f>
        <v>0.11628258977560835</v>
      </c>
      <c r="AI381">
        <v>12.6045332425171</v>
      </c>
      <c r="AJ381">
        <v>49.128153038767501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0.17</v>
      </c>
      <c r="AM381" t="s">
        <v>3160</v>
      </c>
      <c r="AN381">
        <v>-2.68</v>
      </c>
      <c r="AO381" t="s">
        <v>3161</v>
      </c>
      <c r="AP381">
        <v>3.3140852342143E-2</v>
      </c>
      <c r="AQ381">
        <f>(Table2[[#This Row],[Sharpe Ratio]]-AVERAGE(Table2[Sharpe Ratio]))/_xlfn.STDEV.P(Table2[Sharpe Ratio])</f>
        <v>-0.29087452544414993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0.60017777814507944</v>
      </c>
      <c r="AS381">
        <f>_xlfn.RANK.AVG(Table2[[#This Row],[1Y Return vs Nifty Z-Score]],Table2[1Y Return vs Nifty Z-Score])</f>
        <v>582</v>
      </c>
      <c r="AT381">
        <f>_xlfn.RANK.AVG(Table2[[#This Row],[6M Return vs Nifty Z-Score]],Table2[6M Return vs Nifty Z-Score])</f>
        <v>149</v>
      </c>
      <c r="AU381">
        <f>_xlfn.RANK.AVG(Table2[[#This Row],[Sharpe Ratio Z-Score]],Table2[Sharpe Ratio Z-Score])</f>
        <v>417</v>
      </c>
      <c r="AV381">
        <f>(Table2[[#This Row],[Rank 1Y]]+Table2[[#This Row],[Rank 6M]]+Table2[[#This Row],[Rank Sharpe]])/3</f>
        <v>382.66666666666669</v>
      </c>
    </row>
    <row r="382" spans="1:48" x14ac:dyDescent="0.3">
      <c r="A382" t="s">
        <v>1563</v>
      </c>
      <c r="B382" t="s">
        <v>1564</v>
      </c>
      <c r="C382" t="s">
        <v>582</v>
      </c>
      <c r="D382" t="s">
        <v>427</v>
      </c>
      <c r="E382">
        <v>6006.3828664206303</v>
      </c>
      <c r="F382">
        <v>840</v>
      </c>
      <c r="G382">
        <v>-23.650867794842199</v>
      </c>
      <c r="H382">
        <f>(Table2[[#This Row],[1Y Return vs Nifty]]-AVERAGE(Table2[1Y Return vs Nifty]))/_xlfn.STDEV.P(Table2[1Y Return vs Nifty])</f>
        <v>-0.76414085993795366</v>
      </c>
      <c r="I382">
        <v>-1.65214880381847</v>
      </c>
      <c r="J382">
        <f>(Table2[[#This Row],[1M Return vs Nifty]]-AVERAGE(Table2[1M Return vs Nifty]))/_xlfn.STDEV.P(Table2[1M Return vs Nifty])</f>
        <v>8.1912949810354019E-2</v>
      </c>
      <c r="K382">
        <v>-5.9298927092473601</v>
      </c>
      <c r="L382">
        <f>(Table2[[#This Row],[6M Return vs Nifty]]-AVERAGE(Table2[6M Return vs Nifty]))/_xlfn.STDEV.P(Table2[6M Return vs Nifty])</f>
        <v>-0.31935951180478656</v>
      </c>
      <c r="M382">
        <v>-3.9118406072890402</v>
      </c>
      <c r="N382">
        <f>(Table2[[#This Row],[1W Return vs Nifty]]-AVERAGE(Table2[1W Return vs Nifty]))/_xlfn.STDEV.P(Table2[1W Return vs Nifty])</f>
        <v>-0.13960498967168444</v>
      </c>
      <c r="O382">
        <v>873.27</v>
      </c>
      <c r="P382">
        <v>895.71188084137702</v>
      </c>
      <c r="Q382">
        <v>868.47189161962797</v>
      </c>
      <c r="R382">
        <v>35.933883151357698</v>
      </c>
      <c r="S382" s="1">
        <f>(Table2[[#This Row],[Close Price]]-Table2[[#This Row],[20D EMA]])/Table2[[#This Row],[20D EMA]]</f>
        <v>-3.8098182692637997E-2</v>
      </c>
      <c r="T382" s="1">
        <f>(Table2[[#This Row],[Close Price]]-Table2[[#This Row],[50D EMA]])/Table2[[#This Row],[50D EMA]]</f>
        <v>-6.2198439066192455E-2</v>
      </c>
      <c r="U382" s="1">
        <f>(Table2[[#This Row],[Close Price]]-Table2[[#This Row],[200D EMA]])/Table2[[#This Row],[200D EMA]]</f>
        <v>-3.2783895361921563E-2</v>
      </c>
      <c r="V382">
        <v>0.71315778502256799</v>
      </c>
      <c r="W382">
        <v>817.2</v>
      </c>
      <c r="X382">
        <v>850.2</v>
      </c>
      <c r="Y382">
        <v>817.2</v>
      </c>
      <c r="Z382">
        <v>877.95</v>
      </c>
      <c r="AA382">
        <v>817.2</v>
      </c>
      <c r="AB382">
        <v>912.95</v>
      </c>
      <c r="AC382" s="1">
        <f>(Table2[[#This Row],[Close Price]]/Table2[[#This Row],[Day Low]])-1</f>
        <v>2.7900146842878115E-2</v>
      </c>
      <c r="AD382" s="1">
        <f>(Table2[[#This Row],[Day High]]/Table2[[#This Row],[Close Price]])-1</f>
        <v>1.2142857142857233E-2</v>
      </c>
      <c r="AE382" s="1">
        <f>(Table2[[#This Row],[Close Price]]/Table2[[#This Row],[Current Week Low]])-1</f>
        <v>2.7900146842878115E-2</v>
      </c>
      <c r="AF382" s="1">
        <f>(Table2[[#This Row],[Current Week High]]/Table2[[#This Row],[Close Price]])-1</f>
        <v>4.5178571428571512E-2</v>
      </c>
      <c r="AG382" s="1">
        <f>(Table2[[#This Row],[Close Price]]/Table2[[#This Row],[Current Month Low]])-1</f>
        <v>2.7900146842878115E-2</v>
      </c>
      <c r="AH382" s="1">
        <f>(Table2[[#This Row],[Current Month High]]/Table2[[#This Row],[Close Price]])-1</f>
        <v>8.6845238095238253E-2</v>
      </c>
      <c r="AI382">
        <v>34.285714285714199</v>
      </c>
      <c r="AJ382">
        <v>22.3241590214067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-0.03</v>
      </c>
      <c r="AM382" t="s">
        <v>3161</v>
      </c>
      <c r="AN382">
        <v>0.3</v>
      </c>
      <c r="AO382" t="s">
        <v>3160</v>
      </c>
      <c r="AP382">
        <v>0.124766331442054</v>
      </c>
      <c r="AQ382">
        <f>(Table2[[#This Row],[Sharpe Ratio]]-AVERAGE(Table2[Sharpe Ratio]))/_xlfn.STDEV.P(Table2[Sharpe Ratio])</f>
        <v>0.79359583169690429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586</v>
      </c>
      <c r="AT382">
        <f>_xlfn.RANK.AVG(Table2[[#This Row],[6M Return vs Nifty Z-Score]],Table2[6M Return vs Nifty Z-Score])</f>
        <v>416</v>
      </c>
      <c r="AU382">
        <f>_xlfn.RANK.AVG(Table2[[#This Row],[Sharpe Ratio Z-Score]],Table2[Sharpe Ratio Z-Score])</f>
        <v>154</v>
      </c>
      <c r="AV382">
        <f>(Table2[[#This Row],[Rank 1Y]]+Table2[[#This Row],[Rank 6M]]+Table2[[#This Row],[Rank Sharpe]])/3</f>
        <v>385.33333333333331</v>
      </c>
    </row>
    <row r="383" spans="1:48" x14ac:dyDescent="0.3">
      <c r="A383" t="s">
        <v>97</v>
      </c>
      <c r="B383" t="s">
        <v>98</v>
      </c>
      <c r="C383" t="s">
        <v>3107</v>
      </c>
      <c r="D383" t="s">
        <v>99</v>
      </c>
      <c r="E383">
        <v>252652.403944347</v>
      </c>
      <c r="F383">
        <v>409.75</v>
      </c>
      <c r="G383">
        <v>-4.1598035545329104</v>
      </c>
      <c r="H383">
        <f>(Table2[[#This Row],[1Y Return vs Nifty]]-AVERAGE(Table2[1Y Return vs Nifty]))/_xlfn.STDEV.P(Table2[1Y Return vs Nifty])</f>
        <v>-0.37200219036680948</v>
      </c>
      <c r="I383">
        <v>-11.4219110917037</v>
      </c>
      <c r="J383">
        <f>(Table2[[#This Row],[1M Return vs Nifty]]-AVERAGE(Table2[1M Return vs Nifty]))/_xlfn.STDEV.P(Table2[1M Return vs Nifty])</f>
        <v>-0.95490452931152503</v>
      </c>
      <c r="K383">
        <v>-18.3364995706701</v>
      </c>
      <c r="L383">
        <f>(Table2[[#This Row],[6M Return vs Nifty]]-AVERAGE(Table2[6M Return vs Nifty]))/_xlfn.STDEV.P(Table2[6M Return vs Nifty])</f>
        <v>-0.7532790310879508</v>
      </c>
      <c r="M383">
        <v>-2.41758773372583</v>
      </c>
      <c r="N383">
        <f>(Table2[[#This Row],[1W Return vs Nifty]]-AVERAGE(Table2[1W Return vs Nifty]))/_xlfn.STDEV.P(Table2[1W Return vs Nifty])</f>
        <v>0.17198666486649233</v>
      </c>
      <c r="O383">
        <v>442.27</v>
      </c>
      <c r="P383">
        <v>467.21387932111702</v>
      </c>
      <c r="Q383">
        <v>454.48035596874598</v>
      </c>
      <c r="R383">
        <v>18.598991692708299</v>
      </c>
      <c r="S383" s="1">
        <f>(Table2[[#This Row],[Close Price]]-Table2[[#This Row],[20D EMA]])/Table2[[#This Row],[20D EMA]]</f>
        <v>-7.3529744273859818E-2</v>
      </c>
      <c r="T383" s="1">
        <f>(Table2[[#This Row],[Close Price]]-Table2[[#This Row],[50D EMA]])/Table2[[#This Row],[50D EMA]]</f>
        <v>-0.12299266324154293</v>
      </c>
      <c r="U383" s="1">
        <f>(Table2[[#This Row],[Close Price]]-Table2[[#This Row],[200D EMA]])/Table2[[#This Row],[200D EMA]]</f>
        <v>-9.8420878661303529E-2</v>
      </c>
      <c r="V383">
        <v>0.95148707385380604</v>
      </c>
      <c r="W383">
        <v>402.6</v>
      </c>
      <c r="X383">
        <v>413.35</v>
      </c>
      <c r="Y383">
        <v>402.6</v>
      </c>
      <c r="Z383">
        <v>425.75</v>
      </c>
      <c r="AA383">
        <v>402.6</v>
      </c>
      <c r="AB383">
        <v>459.55</v>
      </c>
      <c r="AC383" s="1">
        <f>(Table2[[#This Row],[Close Price]]/Table2[[#This Row],[Day Low]])-1</f>
        <v>1.7759562841529908E-2</v>
      </c>
      <c r="AD383" s="1">
        <f>(Table2[[#This Row],[Day High]]/Table2[[#This Row],[Close Price]])-1</f>
        <v>8.7858450274558297E-3</v>
      </c>
      <c r="AE383" s="1">
        <f>(Table2[[#This Row],[Close Price]]/Table2[[#This Row],[Current Week Low]])-1</f>
        <v>1.7759562841529908E-2</v>
      </c>
      <c r="AF383" s="1">
        <f>(Table2[[#This Row],[Current Week High]]/Table2[[#This Row],[Close Price]])-1</f>
        <v>3.9048200122025589E-2</v>
      </c>
      <c r="AG383" s="1">
        <f>(Table2[[#This Row],[Close Price]]/Table2[[#This Row],[Current Month Low]])-1</f>
        <v>1.7759562841529908E-2</v>
      </c>
      <c r="AH383" s="1">
        <f>(Table2[[#This Row],[Current Month High]]/Table2[[#This Row],[Close Price]])-1</f>
        <v>0.12153752287980479</v>
      </c>
      <c r="AI383">
        <v>32.6540573520439</v>
      </c>
      <c r="AJ383">
        <v>24.6008818610308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-0.17</v>
      </c>
      <c r="AM383" t="s">
        <v>3161</v>
      </c>
      <c r="AN383">
        <v>-8.0399999999999991</v>
      </c>
      <c r="AO383" t="s">
        <v>3161</v>
      </c>
      <c r="AP383">
        <v>0.13102323254995299</v>
      </c>
      <c r="AQ383">
        <f>(Table2[[#This Row],[Sharpe Ratio]]-AVERAGE(Table2[Sharpe Ratio]))/_xlfn.STDEV.P(Table2[Sharpe Ratio])</f>
        <v>0.8676519113565857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438</v>
      </c>
      <c r="AT383">
        <f>_xlfn.RANK.AVG(Table2[[#This Row],[6M Return vs Nifty Z-Score]],Table2[6M Return vs Nifty Z-Score])</f>
        <v>585</v>
      </c>
      <c r="AU383">
        <f>_xlfn.RANK.AVG(Table2[[#This Row],[Sharpe Ratio Z-Score]],Table2[Sharpe Ratio Z-Score])</f>
        <v>135</v>
      </c>
      <c r="AV383">
        <f>(Table2[[#This Row],[Rank 1Y]]+Table2[[#This Row],[Rank 6M]]+Table2[[#This Row],[Rank Sharpe]])/3</f>
        <v>386</v>
      </c>
    </row>
    <row r="384" spans="1:48" x14ac:dyDescent="0.3">
      <c r="A384" t="s">
        <v>715</v>
      </c>
      <c r="B384" t="s">
        <v>716</v>
      </c>
      <c r="C384" t="s">
        <v>3113</v>
      </c>
      <c r="D384" t="s">
        <v>51</v>
      </c>
      <c r="E384">
        <v>23833.313471543199</v>
      </c>
      <c r="F384">
        <v>5206.95</v>
      </c>
      <c r="G384">
        <v>11.8520184200526</v>
      </c>
      <c r="H384">
        <f>(Table2[[#This Row],[1Y Return vs Nifty]]-AVERAGE(Table2[1Y Return vs Nifty]))/_xlfn.STDEV.P(Table2[1Y Return vs Nifty])</f>
        <v>-4.986202967005627E-2</v>
      </c>
      <c r="I384">
        <v>-4.6529274158346503</v>
      </c>
      <c r="J384">
        <f>(Table2[[#This Row],[1M Return vs Nifty]]-AVERAGE(Table2[1M Return vs Nifty]))/_xlfn.STDEV.P(Table2[1M Return vs Nifty])</f>
        <v>-0.23654512769799163</v>
      </c>
      <c r="K384">
        <v>14.7767013626187</v>
      </c>
      <c r="L384">
        <f>(Table2[[#This Row],[6M Return vs Nifty]]-AVERAGE(Table2[6M Return vs Nifty]))/_xlfn.STDEV.P(Table2[6M Return vs Nifty])</f>
        <v>0.40485101940772389</v>
      </c>
      <c r="M384">
        <v>-0.42932477175547301</v>
      </c>
      <c r="N384">
        <f>(Table2[[#This Row],[1W Return vs Nifty]]-AVERAGE(Table2[1W Return vs Nifty]))/_xlfn.STDEV.P(Table2[1W Return vs Nifty])</f>
        <v>0.58659262409747004</v>
      </c>
      <c r="O384">
        <v>5324.88</v>
      </c>
      <c r="P384">
        <v>5458.5075902934104</v>
      </c>
      <c r="Q384">
        <v>5075.1088490721704</v>
      </c>
      <c r="R384">
        <v>40.2827448370045</v>
      </c>
      <c r="S384" s="1">
        <f>(Table2[[#This Row],[Close Price]]-Table2[[#This Row],[20D EMA]])/Table2[[#This Row],[20D EMA]]</f>
        <v>-2.214697796006676E-2</v>
      </c>
      <c r="T384" s="1">
        <f>(Table2[[#This Row],[Close Price]]-Table2[[#This Row],[50D EMA]])/Table2[[#This Row],[50D EMA]]</f>
        <v>-4.6085415497221775E-2</v>
      </c>
      <c r="U384" s="1">
        <f>(Table2[[#This Row],[Close Price]]-Table2[[#This Row],[200D EMA]])/Table2[[#This Row],[200D EMA]]</f>
        <v>2.5977994728513566E-2</v>
      </c>
      <c r="V384">
        <v>0.40262569862282899</v>
      </c>
      <c r="W384">
        <v>5180</v>
      </c>
      <c r="X384">
        <v>5299</v>
      </c>
      <c r="Y384">
        <v>5128.5</v>
      </c>
      <c r="Z384">
        <v>5390</v>
      </c>
      <c r="AA384">
        <v>5036.6499999999996</v>
      </c>
      <c r="AB384">
        <v>5390</v>
      </c>
      <c r="AC384" s="1">
        <f>(Table2[[#This Row],[Close Price]]/Table2[[#This Row],[Day Low]])-1</f>
        <v>5.2027027027026218E-3</v>
      </c>
      <c r="AD384" s="1">
        <f>(Table2[[#This Row],[Day High]]/Table2[[#This Row],[Close Price]])-1</f>
        <v>1.7678295355246343E-2</v>
      </c>
      <c r="AE384" s="1">
        <f>(Table2[[#This Row],[Close Price]]/Table2[[#This Row],[Current Week Low]])-1</f>
        <v>1.5296870429950316E-2</v>
      </c>
      <c r="AF384" s="1">
        <f>(Table2[[#This Row],[Current Week High]]/Table2[[#This Row],[Close Price]])-1</f>
        <v>3.5154937151307353E-2</v>
      </c>
      <c r="AG384" s="1">
        <f>(Table2[[#This Row],[Close Price]]/Table2[[#This Row],[Current Month Low]])-1</f>
        <v>3.3812156889996281E-2</v>
      </c>
      <c r="AH384" s="1">
        <f>(Table2[[#This Row],[Current Month High]]/Table2[[#This Row],[Close Price]])-1</f>
        <v>3.5154937151307353E-2</v>
      </c>
      <c r="AI384">
        <v>23.894986508416601</v>
      </c>
      <c r="AJ384">
        <v>33.633178919272602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-0.08</v>
      </c>
      <c r="AM384" t="s">
        <v>3161</v>
      </c>
      <c r="AN384">
        <v>0.2</v>
      </c>
      <c r="AO384" t="s">
        <v>3160</v>
      </c>
      <c r="AP384">
        <v>-4.2632369685020002E-2</v>
      </c>
      <c r="AQ384">
        <f>(Table2[[#This Row],[Sharpe Ratio]]-AVERAGE(Table2[Sharpe Ratio]))/_xlfn.STDEV.P(Table2[Sharpe Ratio])</f>
        <v>-1.187719092706071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314</v>
      </c>
      <c r="AT384">
        <f>_xlfn.RANK.AVG(Table2[[#This Row],[6M Return vs Nifty Z-Score]],Table2[6M Return vs Nifty Z-Score])</f>
        <v>195</v>
      </c>
      <c r="AU384">
        <f>_xlfn.RANK.AVG(Table2[[#This Row],[Sharpe Ratio Z-Score]],Table2[Sharpe Ratio Z-Score])</f>
        <v>653</v>
      </c>
      <c r="AV384">
        <f>(Table2[[#This Row],[Rank 1Y]]+Table2[[#This Row],[Rank 6M]]+Table2[[#This Row],[Rank Sharpe]])/3</f>
        <v>387.33333333333331</v>
      </c>
    </row>
    <row r="385" spans="1:48" x14ac:dyDescent="0.3">
      <c r="A385" t="s">
        <v>644</v>
      </c>
      <c r="B385" t="s">
        <v>645</v>
      </c>
      <c r="C385" t="s">
        <v>3119</v>
      </c>
      <c r="D385" t="s">
        <v>266</v>
      </c>
      <c r="E385">
        <v>27836.77881095</v>
      </c>
      <c r="F385">
        <v>1461.65</v>
      </c>
      <c r="G385">
        <v>13.2810870509061</v>
      </c>
      <c r="H385">
        <f>(Table2[[#This Row],[1Y Return vs Nifty]]-AVERAGE(Table2[1Y Return vs Nifty]))/_xlfn.STDEV.P(Table2[1Y Return vs Nifty])</f>
        <v>-2.1110748328024443E-2</v>
      </c>
      <c r="I385">
        <v>4.7098811472654196</v>
      </c>
      <c r="J385">
        <f>(Table2[[#This Row],[1M Return vs Nifty]]-AVERAGE(Table2[1M Return vs Nifty]))/_xlfn.STDEV.P(Table2[1M Return vs Nifty])</f>
        <v>0.75708432671890336</v>
      </c>
      <c r="K385">
        <v>-10.603349651332699</v>
      </c>
      <c r="L385">
        <f>(Table2[[#This Row],[6M Return vs Nifty]]-AVERAGE(Table2[6M Return vs Nifty]))/_xlfn.STDEV.P(Table2[6M Return vs Nifty])</f>
        <v>-0.48281308233790532</v>
      </c>
      <c r="M385">
        <v>4.5764909844908201</v>
      </c>
      <c r="N385">
        <f>(Table2[[#This Row],[1W Return vs Nifty]]-AVERAGE(Table2[1W Return vs Nifty]))/_xlfn.STDEV.P(Table2[1W Return vs Nifty])</f>
        <v>1.6304389779496218</v>
      </c>
      <c r="O385">
        <v>1428.22</v>
      </c>
      <c r="P385">
        <v>1462.07700296594</v>
      </c>
      <c r="Q385">
        <v>1438.45659900079</v>
      </c>
      <c r="R385">
        <v>62.228237974489701</v>
      </c>
      <c r="S385" s="1">
        <f>(Table2[[#This Row],[Close Price]]-Table2[[#This Row],[20D EMA]])/Table2[[#This Row],[20D EMA]]</f>
        <v>2.3406758062483414E-2</v>
      </c>
      <c r="T385" s="1">
        <f>(Table2[[#This Row],[Close Price]]-Table2[[#This Row],[50D EMA]])/Table2[[#This Row],[50D EMA]]</f>
        <v>-2.9205230988086256E-4</v>
      </c>
      <c r="U385" s="1">
        <f>(Table2[[#This Row],[Close Price]]-Table2[[#This Row],[200D EMA]])/Table2[[#This Row],[200D EMA]]</f>
        <v>1.6123810072073894E-2</v>
      </c>
      <c r="V385">
        <v>0.73612781927423099</v>
      </c>
      <c r="W385">
        <v>1410.05</v>
      </c>
      <c r="X385">
        <v>1470</v>
      </c>
      <c r="Y385">
        <v>1378.05</v>
      </c>
      <c r="Z385">
        <v>1470</v>
      </c>
      <c r="AA385">
        <v>1358.1</v>
      </c>
      <c r="AB385">
        <v>1470</v>
      </c>
      <c r="AC385" s="1">
        <f>(Table2[[#This Row],[Close Price]]/Table2[[#This Row],[Day Low]])-1</f>
        <v>3.6594447005425357E-2</v>
      </c>
      <c r="AD385" s="1">
        <f>(Table2[[#This Row],[Day High]]/Table2[[#This Row],[Close Price]])-1</f>
        <v>5.7127219238530813E-3</v>
      </c>
      <c r="AE385" s="1">
        <f>(Table2[[#This Row],[Close Price]]/Table2[[#This Row],[Current Week Low]])-1</f>
        <v>6.0665433039439831E-2</v>
      </c>
      <c r="AF385" s="1">
        <f>(Table2[[#This Row],[Current Week High]]/Table2[[#This Row],[Close Price]])-1</f>
        <v>5.7127219238530813E-3</v>
      </c>
      <c r="AG385" s="1">
        <f>(Table2[[#This Row],[Close Price]]/Table2[[#This Row],[Current Month Low]])-1</f>
        <v>7.6246226345630053E-2</v>
      </c>
      <c r="AH385" s="1">
        <f>(Table2[[#This Row],[Current Month High]]/Table2[[#This Row],[Close Price]])-1</f>
        <v>5.7127219238530813E-3</v>
      </c>
      <c r="AI385">
        <v>25.963808025176998</v>
      </c>
      <c r="AJ385">
        <v>42.516575663026501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7.0000000000000007E-2</v>
      </c>
      <c r="AM385" t="s">
        <v>3160</v>
      </c>
      <c r="AN385">
        <v>5.87</v>
      </c>
      <c r="AO385" t="s">
        <v>3160</v>
      </c>
      <c r="AP385">
        <v>5.1855756615851997E-2</v>
      </c>
      <c r="AQ385">
        <f>(Table2[[#This Row],[Sharpe Ratio]]-AVERAGE(Table2[Sharpe Ratio]))/_xlfn.STDEV.P(Table2[Sharpe Ratio])</f>
        <v>-6.9366718653434314E-2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307</v>
      </c>
      <c r="AT385">
        <f>_xlfn.RANK.AVG(Table2[[#This Row],[6M Return vs Nifty Z-Score]],Table2[6M Return vs Nifty Z-Score])</f>
        <v>485</v>
      </c>
      <c r="AU385">
        <f>_xlfn.RANK.AVG(Table2[[#This Row],[Sharpe Ratio Z-Score]],Table2[Sharpe Ratio Z-Score])</f>
        <v>373</v>
      </c>
      <c r="AV385">
        <f>(Table2[[#This Row],[Rank 1Y]]+Table2[[#This Row],[Rank 6M]]+Table2[[#This Row],[Rank Sharpe]])/3</f>
        <v>388.33333333333331</v>
      </c>
    </row>
    <row r="386" spans="1:48" x14ac:dyDescent="0.3">
      <c r="A386" t="s">
        <v>1451</v>
      </c>
      <c r="B386" t="s">
        <v>1452</v>
      </c>
      <c r="C386" t="s">
        <v>3126</v>
      </c>
      <c r="D386" t="s">
        <v>1453</v>
      </c>
      <c r="E386">
        <v>6984.7016573650499</v>
      </c>
      <c r="F386">
        <v>912.05</v>
      </c>
      <c r="G386">
        <v>-9.8662769162185509</v>
      </c>
      <c r="H386">
        <f>(Table2[[#This Row],[1Y Return vs Nifty]]-AVERAGE(Table2[1Y Return vs Nifty]))/_xlfn.STDEV.P(Table2[1Y Return vs Nifty])</f>
        <v>-0.48681012719391997</v>
      </c>
      <c r="I386">
        <v>4.01931578776097</v>
      </c>
      <c r="J386">
        <f>(Table2[[#This Row],[1M Return vs Nifty]]-AVERAGE(Table2[1M Return vs Nifty]))/_xlfn.STDEV.P(Table2[1M Return vs Nifty])</f>
        <v>0.68379797500304373</v>
      </c>
      <c r="K386">
        <v>43.807037312108903</v>
      </c>
      <c r="L386">
        <f>(Table2[[#This Row],[6M Return vs Nifty]]-AVERAGE(Table2[6M Return vs Nifty]))/_xlfn.STDEV.P(Table2[6M Return vs Nifty])</f>
        <v>1.4201833790555733</v>
      </c>
      <c r="M386">
        <v>0.107657355743091</v>
      </c>
      <c r="N386">
        <f>(Table2[[#This Row],[1W Return vs Nifty]]-AVERAGE(Table2[1W Return vs Nifty]))/_xlfn.STDEV.P(Table2[1W Return vs Nifty])</f>
        <v>0.69856774726769821</v>
      </c>
      <c r="O386">
        <v>917.05</v>
      </c>
      <c r="P386">
        <v>928.03484983584406</v>
      </c>
      <c r="Q386">
        <v>864.21383322536701</v>
      </c>
      <c r="R386">
        <v>49.534674501494301</v>
      </c>
      <c r="S386" s="1">
        <f>(Table2[[#This Row],[Close Price]]-Table2[[#This Row],[20D EMA]])/Table2[[#This Row],[20D EMA]]</f>
        <v>-5.4522654162804645E-3</v>
      </c>
      <c r="T386" s="1">
        <f>(Table2[[#This Row],[Close Price]]-Table2[[#This Row],[50D EMA]])/Table2[[#This Row],[50D EMA]]</f>
        <v>-1.7224406862168581E-2</v>
      </c>
      <c r="U386" s="1">
        <f>(Table2[[#This Row],[Close Price]]-Table2[[#This Row],[200D EMA]])/Table2[[#This Row],[200D EMA]]</f>
        <v>5.5352234522909306E-2</v>
      </c>
      <c r="V386">
        <v>0.40716243109541</v>
      </c>
      <c r="W386">
        <v>877.25</v>
      </c>
      <c r="X386">
        <v>925</v>
      </c>
      <c r="Y386">
        <v>872.15</v>
      </c>
      <c r="Z386">
        <v>925</v>
      </c>
      <c r="AA386">
        <v>872.15</v>
      </c>
      <c r="AB386">
        <v>967</v>
      </c>
      <c r="AC386" s="1">
        <f>(Table2[[#This Row],[Close Price]]/Table2[[#This Row],[Day Low]])-1</f>
        <v>3.9669421487603218E-2</v>
      </c>
      <c r="AD386" s="1">
        <f>(Table2[[#This Row],[Day High]]/Table2[[#This Row],[Close Price]])-1</f>
        <v>1.4198782961460488E-2</v>
      </c>
      <c r="AE386" s="1">
        <f>(Table2[[#This Row],[Close Price]]/Table2[[#This Row],[Current Week Low]])-1</f>
        <v>4.5749011064610379E-2</v>
      </c>
      <c r="AF386" s="1">
        <f>(Table2[[#This Row],[Current Week High]]/Table2[[#This Row],[Close Price]])-1</f>
        <v>1.4198782961460488E-2</v>
      </c>
      <c r="AG386" s="1">
        <f>(Table2[[#This Row],[Close Price]]/Table2[[#This Row],[Current Month Low]])-1</f>
        <v>4.5749011064610379E-2</v>
      </c>
      <c r="AH386" s="1">
        <f>(Table2[[#This Row],[Current Month High]]/Table2[[#This Row],[Close Price]])-1</f>
        <v>6.0248889863494304E-2</v>
      </c>
      <c r="AI386">
        <v>22.4713557370758</v>
      </c>
      <c r="AJ386">
        <v>54.192730346576496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-0.04</v>
      </c>
      <c r="AM386" t="s">
        <v>3161</v>
      </c>
      <c r="AN386">
        <v>-0.65</v>
      </c>
      <c r="AO386" t="s">
        <v>3161</v>
      </c>
      <c r="AP386">
        <v>-2.9949199249596999E-2</v>
      </c>
      <c r="AQ386">
        <f>(Table2[[#This Row],[Sharpe Ratio]]-AVERAGE(Table2[Sharpe Ratio]))/_xlfn.STDEV.P(Table2[Sharpe Ratio])</f>
        <v>-1.0376023074308123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481</v>
      </c>
      <c r="AT386">
        <f>_xlfn.RANK.AVG(Table2[[#This Row],[6M Return vs Nifty Z-Score]],Table2[6M Return vs Nifty Z-Score])</f>
        <v>59</v>
      </c>
      <c r="AU386">
        <f>_xlfn.RANK.AVG(Table2[[#This Row],[Sharpe Ratio Z-Score]],Table2[Sharpe Ratio Z-Score])</f>
        <v>625</v>
      </c>
      <c r="AV386">
        <f>(Table2[[#This Row],[Rank 1Y]]+Table2[[#This Row],[Rank 6M]]+Table2[[#This Row],[Rank Sharpe]])/3</f>
        <v>388.33333333333331</v>
      </c>
    </row>
    <row r="387" spans="1:48" x14ac:dyDescent="0.3">
      <c r="A387" t="s">
        <v>1103</v>
      </c>
      <c r="B387" t="s">
        <v>1104</v>
      </c>
      <c r="C387" t="s">
        <v>3115</v>
      </c>
      <c r="D387" t="s">
        <v>266</v>
      </c>
      <c r="E387">
        <v>11195.7840448324</v>
      </c>
      <c r="F387">
        <v>4690.6499999999996</v>
      </c>
      <c r="G387">
        <v>-23.425929305502802</v>
      </c>
      <c r="H387">
        <f>(Table2[[#This Row],[1Y Return vs Nifty]]-AVERAGE(Table2[1Y Return vs Nifty]))/_xlfn.STDEV.P(Table2[1Y Return vs Nifty])</f>
        <v>-0.75961534615084747</v>
      </c>
      <c r="I387">
        <v>-18.987552216245302</v>
      </c>
      <c r="J387">
        <f>(Table2[[#This Row],[1M Return vs Nifty]]-AVERAGE(Table2[1M Return vs Nifty]))/_xlfn.STDEV.P(Table2[1M Return vs Nifty])</f>
        <v>-1.7578093214183961</v>
      </c>
      <c r="K387">
        <v>1.3655292303503199</v>
      </c>
      <c r="L387">
        <f>(Table2[[#This Row],[6M Return vs Nifty]]-AVERAGE(Table2[6M Return vs Nifty]))/_xlfn.STDEV.P(Table2[6M Return vs Nifty])</f>
        <v>-6.4203044258344624E-2</v>
      </c>
      <c r="M387">
        <v>-3.19516792546418</v>
      </c>
      <c r="N387">
        <f>(Table2[[#This Row],[1W Return vs Nifty]]-AVERAGE(Table2[1W Return vs Nifty]))/_xlfn.STDEV.P(Table2[1W Return vs Nifty])</f>
        <v>9.8404158838123965E-3</v>
      </c>
      <c r="O387">
        <v>5179.0200000000004</v>
      </c>
      <c r="P387">
        <v>5516.8329660424197</v>
      </c>
      <c r="Q387">
        <v>5207.6883263618201</v>
      </c>
      <c r="R387">
        <v>19.8911524495321</v>
      </c>
      <c r="S387" s="1">
        <f>(Table2[[#This Row],[Close Price]]-Table2[[#This Row],[20D EMA]])/Table2[[#This Row],[20D EMA]]</f>
        <v>-9.4297762897227813E-2</v>
      </c>
      <c r="T387" s="1">
        <f>(Table2[[#This Row],[Close Price]]-Table2[[#This Row],[50D EMA]])/Table2[[#This Row],[50D EMA]]</f>
        <v>-0.14975674832422819</v>
      </c>
      <c r="U387" s="1">
        <f>(Table2[[#This Row],[Close Price]]-Table2[[#This Row],[200D EMA]])/Table2[[#This Row],[200D EMA]]</f>
        <v>-9.9283654082085268E-2</v>
      </c>
      <c r="V387">
        <v>0.38845498114229898</v>
      </c>
      <c r="W387">
        <v>4651.5</v>
      </c>
      <c r="X387">
        <v>4820.1000000000004</v>
      </c>
      <c r="Y387">
        <v>4651.5</v>
      </c>
      <c r="Z387">
        <v>5064</v>
      </c>
      <c r="AA387">
        <v>4651.5</v>
      </c>
      <c r="AB387">
        <v>5279</v>
      </c>
      <c r="AC387" s="1">
        <f>(Table2[[#This Row],[Close Price]]/Table2[[#This Row],[Day Low]])-1</f>
        <v>8.4166397936149551E-3</v>
      </c>
      <c r="AD387" s="1">
        <f>(Table2[[#This Row],[Day High]]/Table2[[#This Row],[Close Price]])-1</f>
        <v>2.7597454510569053E-2</v>
      </c>
      <c r="AE387" s="1">
        <f>(Table2[[#This Row],[Close Price]]/Table2[[#This Row],[Current Week Low]])-1</f>
        <v>8.4166397936149551E-3</v>
      </c>
      <c r="AF387" s="1">
        <f>(Table2[[#This Row],[Current Week High]]/Table2[[#This Row],[Close Price]])-1</f>
        <v>7.9594512487608515E-2</v>
      </c>
      <c r="AG387" s="1">
        <f>(Table2[[#This Row],[Close Price]]/Table2[[#This Row],[Current Month Low]])-1</f>
        <v>8.4166397936149551E-3</v>
      </c>
      <c r="AH387" s="1">
        <f>(Table2[[#This Row],[Current Month High]]/Table2[[#This Row],[Close Price]])-1</f>
        <v>0.12543037745301833</v>
      </c>
      <c r="AI387">
        <v>51.817978318569899</v>
      </c>
      <c r="AJ387">
        <v>24.0240081437315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-0.14000000000000001</v>
      </c>
      <c r="AM387" t="s">
        <v>3161</v>
      </c>
      <c r="AN387">
        <v>-5.23</v>
      </c>
      <c r="AO387" t="s">
        <v>3161</v>
      </c>
      <c r="AP387">
        <v>8.9179152363995998E-2</v>
      </c>
      <c r="AQ387">
        <f>(Table2[[#This Row],[Sharpe Ratio]]-AVERAGE(Table2[Sharpe Ratio]))/_xlfn.STDEV.P(Table2[Sharpe Ratio])</f>
        <v>0.37238940327167275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583</v>
      </c>
      <c r="AT387">
        <f>_xlfn.RANK.AVG(Table2[[#This Row],[6M Return vs Nifty Z-Score]],Table2[6M Return vs Nifty Z-Score])</f>
        <v>334</v>
      </c>
      <c r="AU387">
        <f>_xlfn.RANK.AVG(Table2[[#This Row],[Sharpe Ratio Z-Score]],Table2[Sharpe Ratio Z-Score])</f>
        <v>251</v>
      </c>
      <c r="AV387">
        <f>(Table2[[#This Row],[Rank 1Y]]+Table2[[#This Row],[Rank 6M]]+Table2[[#This Row],[Rank Sharpe]])/3</f>
        <v>389.33333333333331</v>
      </c>
    </row>
    <row r="388" spans="1:48" x14ac:dyDescent="0.3">
      <c r="A388" t="s">
        <v>1845</v>
      </c>
      <c r="B388" t="s">
        <v>1846</v>
      </c>
      <c r="C388" t="s">
        <v>3123</v>
      </c>
      <c r="D388" t="s">
        <v>475</v>
      </c>
      <c r="E388">
        <v>3989.3386128441498</v>
      </c>
      <c r="F388">
        <v>348</v>
      </c>
      <c r="G388">
        <v>-15.368212812998101</v>
      </c>
      <c r="H388">
        <f>(Table2[[#This Row],[1Y Return vs Nifty]]-AVERAGE(Table2[1Y Return vs Nifty]))/_xlfn.STDEV.P(Table2[1Y Return vs Nifty])</f>
        <v>-0.59750299629682424</v>
      </c>
      <c r="I388">
        <v>-5.9609284805726501</v>
      </c>
      <c r="J388">
        <f>(Table2[[#This Row],[1M Return vs Nifty]]-AVERAGE(Table2[1M Return vs Nifty]))/_xlfn.STDEV.P(Table2[1M Return vs Nifty])</f>
        <v>-0.37535693566921113</v>
      </c>
      <c r="K388">
        <v>-9.8914992981822802</v>
      </c>
      <c r="L388">
        <f>(Table2[[#This Row],[6M Return vs Nifty]]-AVERAGE(Table2[6M Return vs Nifty]))/_xlfn.STDEV.P(Table2[6M Return vs Nifty])</f>
        <v>-0.45791620549714446</v>
      </c>
      <c r="M388">
        <v>-5.4245934656883401</v>
      </c>
      <c r="N388">
        <f>(Table2[[#This Row],[1W Return vs Nifty]]-AVERAGE(Table2[1W Return vs Nifty]))/_xlfn.STDEV.P(Table2[1W Return vs Nifty])</f>
        <v>-0.4550543854168515</v>
      </c>
      <c r="O388">
        <v>373.14</v>
      </c>
      <c r="P388">
        <v>379.98750539404301</v>
      </c>
      <c r="Q388">
        <v>369.775835701522</v>
      </c>
      <c r="R388">
        <v>25.592934409888699</v>
      </c>
      <c r="S388" s="1">
        <f>(Table2[[#This Row],[Close Price]]-Table2[[#This Row],[20D EMA]])/Table2[[#This Row],[20D EMA]]</f>
        <v>-6.7374175912526091E-2</v>
      </c>
      <c r="T388" s="1">
        <f>(Table2[[#This Row],[Close Price]]-Table2[[#This Row],[50D EMA]])/Table2[[#This Row],[50D EMA]]</f>
        <v>-8.4180413671424037E-2</v>
      </c>
      <c r="U388" s="1">
        <f>(Table2[[#This Row],[Close Price]]-Table2[[#This Row],[200D EMA]])/Table2[[#This Row],[200D EMA]]</f>
        <v>-5.8889288047202615E-2</v>
      </c>
      <c r="V388">
        <v>0.33725183478999299</v>
      </c>
      <c r="W388">
        <v>345</v>
      </c>
      <c r="X388">
        <v>362.8</v>
      </c>
      <c r="Y388">
        <v>345</v>
      </c>
      <c r="Z388">
        <v>375.5</v>
      </c>
      <c r="AA388">
        <v>345</v>
      </c>
      <c r="AB388">
        <v>383.9</v>
      </c>
      <c r="AC388" s="1">
        <f>(Table2[[#This Row],[Close Price]]/Table2[[#This Row],[Day Low]])-1</f>
        <v>8.6956521739129933E-3</v>
      </c>
      <c r="AD388" s="1">
        <f>(Table2[[#This Row],[Day High]]/Table2[[#This Row],[Close Price]])-1</f>
        <v>4.2528735632183956E-2</v>
      </c>
      <c r="AE388" s="1">
        <f>(Table2[[#This Row],[Close Price]]/Table2[[#This Row],[Current Week Low]])-1</f>
        <v>8.6956521739129933E-3</v>
      </c>
      <c r="AF388" s="1">
        <f>(Table2[[#This Row],[Current Week High]]/Table2[[#This Row],[Close Price]])-1</f>
        <v>7.9022988505747183E-2</v>
      </c>
      <c r="AG388" s="1">
        <f>(Table2[[#This Row],[Close Price]]/Table2[[#This Row],[Current Month Low]])-1</f>
        <v>8.6956521739129933E-3</v>
      </c>
      <c r="AH388" s="1">
        <f>(Table2[[#This Row],[Current Month High]]/Table2[[#This Row],[Close Price]])-1</f>
        <v>0.10316091954022988</v>
      </c>
      <c r="AI388">
        <v>31.853448275862</v>
      </c>
      <c r="AJ388">
        <v>14.549045424621401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0.04</v>
      </c>
      <c r="AM388" t="s">
        <v>3160</v>
      </c>
      <c r="AN388">
        <v>-4.87</v>
      </c>
      <c r="AO388" t="s">
        <v>3161</v>
      </c>
      <c r="AP388">
        <v>0.117329320564281</v>
      </c>
      <c r="AQ388">
        <f>(Table2[[#This Row],[Sharpe Ratio]]-AVERAGE(Table2[Sharpe Ratio]))/_xlfn.STDEV.P(Table2[Sharpe Ratio])</f>
        <v>0.70557208631614787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531</v>
      </c>
      <c r="AT388">
        <f>_xlfn.RANK.AVG(Table2[[#This Row],[6M Return vs Nifty Z-Score]],Table2[6M Return vs Nifty Z-Score])</f>
        <v>470</v>
      </c>
      <c r="AU388">
        <f>_xlfn.RANK.AVG(Table2[[#This Row],[Sharpe Ratio Z-Score]],Table2[Sharpe Ratio Z-Score])</f>
        <v>167</v>
      </c>
      <c r="AV388">
        <f>(Table2[[#This Row],[Rank 1Y]]+Table2[[#This Row],[Rank 6M]]+Table2[[#This Row],[Rank Sharpe]])/3</f>
        <v>389.33333333333331</v>
      </c>
    </row>
    <row r="389" spans="1:48" x14ac:dyDescent="0.3">
      <c r="A389" t="s">
        <v>136</v>
      </c>
      <c r="B389" t="s">
        <v>137</v>
      </c>
      <c r="C389" t="s">
        <v>3122</v>
      </c>
      <c r="D389" t="s">
        <v>138</v>
      </c>
      <c r="E389">
        <v>188892.663992318</v>
      </c>
      <c r="F389">
        <v>762.7</v>
      </c>
      <c r="G389">
        <v>1.5699863213755001</v>
      </c>
      <c r="H389">
        <f>(Table2[[#This Row],[1Y Return vs Nifty]]-AVERAGE(Table2[1Y Return vs Nifty]))/_xlfn.STDEV.P(Table2[1Y Return vs Nifty])</f>
        <v>-0.2567251510446466</v>
      </c>
      <c r="I389">
        <v>-5.3197990372458799</v>
      </c>
      <c r="J389">
        <f>(Table2[[#This Row],[1M Return vs Nifty]]-AVERAGE(Table2[1M Return vs Nifty]))/_xlfn.STDEV.P(Table2[1M Return vs Nifty])</f>
        <v>-0.30731697792682433</v>
      </c>
      <c r="K389">
        <v>-13.5422853736123</v>
      </c>
      <c r="L389">
        <f>(Table2[[#This Row],[6M Return vs Nifty]]-AVERAGE(Table2[6M Return vs Nifty]))/_xlfn.STDEV.P(Table2[6M Return vs Nifty])</f>
        <v>-0.58560199070422081</v>
      </c>
      <c r="M389">
        <v>-2.4232680538815301</v>
      </c>
      <c r="N389">
        <f>(Table2[[#This Row],[1W Return vs Nifty]]-AVERAGE(Table2[1W Return vs Nifty]))/_xlfn.STDEV.P(Table2[1W Return vs Nifty])</f>
        <v>0.17080216632080741</v>
      </c>
      <c r="O389">
        <v>802.84</v>
      </c>
      <c r="P389">
        <v>827.44156170993301</v>
      </c>
      <c r="Q389">
        <v>807.74786803328004</v>
      </c>
      <c r="R389">
        <v>35.983833387988597</v>
      </c>
      <c r="S389" s="1">
        <f>(Table2[[#This Row],[Close Price]]-Table2[[#This Row],[20D EMA]])/Table2[[#This Row],[20D EMA]]</f>
        <v>-4.9997508843605182E-2</v>
      </c>
      <c r="T389" s="1">
        <f>(Table2[[#This Row],[Close Price]]-Table2[[#This Row],[50D EMA]])/Table2[[#This Row],[50D EMA]]</f>
        <v>-7.8243062357349527E-2</v>
      </c>
      <c r="U389" s="1">
        <f>(Table2[[#This Row],[Close Price]]-Table2[[#This Row],[200D EMA]])/Table2[[#This Row],[200D EMA]]</f>
        <v>-5.5769714555809854E-2</v>
      </c>
      <c r="V389">
        <v>0.79410244233995197</v>
      </c>
      <c r="W389">
        <v>751</v>
      </c>
      <c r="X389">
        <v>771</v>
      </c>
      <c r="Y389">
        <v>743.95</v>
      </c>
      <c r="Z389">
        <v>791.5</v>
      </c>
      <c r="AA389">
        <v>743.95</v>
      </c>
      <c r="AB389">
        <v>831</v>
      </c>
      <c r="AC389" s="1">
        <f>(Table2[[#This Row],[Close Price]]/Table2[[#This Row],[Day Low]])-1</f>
        <v>1.5579227696404851E-2</v>
      </c>
      <c r="AD389" s="1">
        <f>(Table2[[#This Row],[Day High]]/Table2[[#This Row],[Close Price]])-1</f>
        <v>1.0882391503867828E-2</v>
      </c>
      <c r="AE389" s="1">
        <f>(Table2[[#This Row],[Close Price]]/Table2[[#This Row],[Current Week Low]])-1</f>
        <v>2.5203306673835524E-2</v>
      </c>
      <c r="AF389" s="1">
        <f>(Table2[[#This Row],[Current Week High]]/Table2[[#This Row],[Close Price]])-1</f>
        <v>3.7760587386914901E-2</v>
      </c>
      <c r="AG389" s="1">
        <f>(Table2[[#This Row],[Close Price]]/Table2[[#This Row],[Current Month Low]])-1</f>
        <v>2.5203306673835524E-2</v>
      </c>
      <c r="AH389" s="1">
        <f>(Table2[[#This Row],[Current Month High]]/Table2[[#This Row],[Close Price]])-1</f>
        <v>8.9550281893273853E-2</v>
      </c>
      <c r="AI389">
        <v>26.865084567982102</v>
      </c>
      <c r="AJ389">
        <v>24.614002124009399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0</v>
      </c>
      <c r="AM389" t="s">
        <v>3162</v>
      </c>
      <c r="AN389">
        <v>-8.3800000000000008</v>
      </c>
      <c r="AO389" t="s">
        <v>3161</v>
      </c>
      <c r="AP389">
        <v>8.7980469719535007E-2</v>
      </c>
      <c r="AQ389">
        <f>(Table2[[#This Row],[Sharpe Ratio]]-AVERAGE(Table2[Sharpe Ratio]))/_xlfn.STDEV.P(Table2[Sharpe Ratio])</f>
        <v>0.3582019107935171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398</v>
      </c>
      <c r="AT389">
        <f>_xlfn.RANK.AVG(Table2[[#This Row],[6M Return vs Nifty Z-Score]],Table2[6M Return vs Nifty Z-Score])</f>
        <v>514</v>
      </c>
      <c r="AU389">
        <f>_xlfn.RANK.AVG(Table2[[#This Row],[Sharpe Ratio Z-Score]],Table2[Sharpe Ratio Z-Score])</f>
        <v>257</v>
      </c>
      <c r="AV389">
        <f>(Table2[[#This Row],[Rank 1Y]]+Table2[[#This Row],[Rank 6M]]+Table2[[#This Row],[Rank Sharpe]])/3</f>
        <v>389.66666666666669</v>
      </c>
    </row>
    <row r="390" spans="1:48" x14ac:dyDescent="0.3">
      <c r="A390" t="s">
        <v>1484</v>
      </c>
      <c r="B390" t="s">
        <v>1485</v>
      </c>
      <c r="C390" t="s">
        <v>3112</v>
      </c>
      <c r="D390" t="s">
        <v>48</v>
      </c>
      <c r="E390">
        <v>6683.0139233999998</v>
      </c>
      <c r="F390">
        <v>997.65</v>
      </c>
      <c r="G390">
        <v>6.4154647423731097</v>
      </c>
      <c r="H390">
        <f>(Table2[[#This Row],[1Y Return vs Nifty]]-AVERAGE(Table2[1Y Return vs Nifty]))/_xlfn.STDEV.P(Table2[1Y Return vs Nifty])</f>
        <v>-0.15923948078985811</v>
      </c>
      <c r="I390">
        <v>-2.2036709589316801</v>
      </c>
      <c r="J390">
        <f>(Table2[[#This Row],[1M Return vs Nifty]]-AVERAGE(Table2[1M Return vs Nifty]))/_xlfn.STDEV.P(Table2[1M Return vs Nifty])</f>
        <v>2.3382578886854029E-2</v>
      </c>
      <c r="K390">
        <v>-18.927537256459502</v>
      </c>
      <c r="L390">
        <f>(Table2[[#This Row],[6M Return vs Nifty]]-AVERAGE(Table2[6M Return vs Nifty]))/_xlfn.STDEV.P(Table2[6M Return vs Nifty])</f>
        <v>-0.77395050003675903</v>
      </c>
      <c r="M390">
        <v>-0.85852595260247599</v>
      </c>
      <c r="N390">
        <f>(Table2[[#This Row],[1W Return vs Nifty]]-AVERAGE(Table2[1W Return vs Nifty]))/_xlfn.STDEV.P(Table2[1W Return vs Nifty])</f>
        <v>0.49709270849687298</v>
      </c>
      <c r="O390">
        <v>1055.51</v>
      </c>
      <c r="P390">
        <v>1112.51963749928</v>
      </c>
      <c r="Q390">
        <v>1109.8198435306099</v>
      </c>
      <c r="R390">
        <v>24.602155291969598</v>
      </c>
      <c r="S390" s="1">
        <f>(Table2[[#This Row],[Close Price]]-Table2[[#This Row],[20D EMA]])/Table2[[#This Row],[20D EMA]]</f>
        <v>-5.4817102632850487E-2</v>
      </c>
      <c r="T390" s="1">
        <f>(Table2[[#This Row],[Close Price]]-Table2[[#This Row],[50D EMA]])/Table2[[#This Row],[50D EMA]]</f>
        <v>-0.10325178417298213</v>
      </c>
      <c r="U390" s="1">
        <f>(Table2[[#This Row],[Close Price]]-Table2[[#This Row],[200D EMA]])/Table2[[#This Row],[200D EMA]]</f>
        <v>-0.101070317119011</v>
      </c>
      <c r="V390">
        <v>0.35685006961381599</v>
      </c>
      <c r="W390">
        <v>983</v>
      </c>
      <c r="X390">
        <v>1024.75</v>
      </c>
      <c r="Y390">
        <v>983</v>
      </c>
      <c r="Z390">
        <v>1048.3499999999999</v>
      </c>
      <c r="AA390">
        <v>983</v>
      </c>
      <c r="AB390">
        <v>1083.95</v>
      </c>
      <c r="AC390" s="1">
        <f>(Table2[[#This Row],[Close Price]]/Table2[[#This Row],[Day Low]])-1</f>
        <v>1.4903357070193302E-2</v>
      </c>
      <c r="AD390" s="1">
        <f>(Table2[[#This Row],[Day High]]/Table2[[#This Row],[Close Price]])-1</f>
        <v>2.7163835012278925E-2</v>
      </c>
      <c r="AE390" s="1">
        <f>(Table2[[#This Row],[Close Price]]/Table2[[#This Row],[Current Week Low]])-1</f>
        <v>1.4903357070193302E-2</v>
      </c>
      <c r="AF390" s="1">
        <f>(Table2[[#This Row],[Current Week High]]/Table2[[#This Row],[Close Price]])-1</f>
        <v>5.0819425650278083E-2</v>
      </c>
      <c r="AG390" s="1">
        <f>(Table2[[#This Row],[Close Price]]/Table2[[#This Row],[Current Month Low]])-1</f>
        <v>1.4903357070193302E-2</v>
      </c>
      <c r="AH390" s="1">
        <f>(Table2[[#This Row],[Current Month High]]/Table2[[#This Row],[Close Price]])-1</f>
        <v>8.6503282714378793E-2</v>
      </c>
      <c r="AI390">
        <v>54.608329574499997</v>
      </c>
      <c r="AJ390">
        <v>46.068814055636899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-0.16</v>
      </c>
      <c r="AM390" t="s">
        <v>3161</v>
      </c>
      <c r="AN390">
        <v>-1.69</v>
      </c>
      <c r="AO390" t="s">
        <v>3161</v>
      </c>
      <c r="AP390">
        <v>9.7279592797375997E-2</v>
      </c>
      <c r="AQ390">
        <f>(Table2[[#This Row],[Sharpe Ratio]]-AVERAGE(Table2[Sharpe Ratio]))/_xlfn.STDEV.P(Table2[Sharpe Ratio])</f>
        <v>0.46826543705708273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352</v>
      </c>
      <c r="AT390">
        <f>_xlfn.RANK.AVG(Table2[[#This Row],[6M Return vs Nifty Z-Score]],Table2[6M Return vs Nifty Z-Score])</f>
        <v>593</v>
      </c>
      <c r="AU390">
        <f>_xlfn.RANK.AVG(Table2[[#This Row],[Sharpe Ratio Z-Score]],Table2[Sharpe Ratio Z-Score])</f>
        <v>231</v>
      </c>
      <c r="AV390">
        <f>(Table2[[#This Row],[Rank 1Y]]+Table2[[#This Row],[Rank 6M]]+Table2[[#This Row],[Rank Sharpe]])/3</f>
        <v>392</v>
      </c>
    </row>
    <row r="391" spans="1:48" x14ac:dyDescent="0.3">
      <c r="A391" t="s">
        <v>625</v>
      </c>
      <c r="B391" t="s">
        <v>626</v>
      </c>
      <c r="C391" t="s">
        <v>3113</v>
      </c>
      <c r="D391" t="s">
        <v>253</v>
      </c>
      <c r="E391">
        <v>28791.224413489999</v>
      </c>
      <c r="F391">
        <v>1071.95</v>
      </c>
      <c r="G391">
        <v>-1.0118479493450401</v>
      </c>
      <c r="H391">
        <f>(Table2[[#This Row],[1Y Return vs Nifty]]-AVERAGE(Table2[1Y Return vs Nifty]))/_xlfn.STDEV.P(Table2[1Y Return vs Nifty])</f>
        <v>-0.30866880294025356</v>
      </c>
      <c r="I391">
        <v>7.8252915974678503</v>
      </c>
      <c r="J391">
        <f>(Table2[[#This Row],[1M Return vs Nifty]]-AVERAGE(Table2[1M Return vs Nifty]))/_xlfn.STDEV.P(Table2[1M Return vs Nifty])</f>
        <v>1.0877077251422476</v>
      </c>
      <c r="K391">
        <v>-29.402053749289099</v>
      </c>
      <c r="L391">
        <f>(Table2[[#This Row],[6M Return vs Nifty]]-AVERAGE(Table2[6M Return vs Nifty]))/_xlfn.STDEV.P(Table2[6M Return vs Nifty])</f>
        <v>-1.1402954009479642</v>
      </c>
      <c r="M391">
        <v>1.9681168178578801</v>
      </c>
      <c r="N391">
        <f>(Table2[[#This Row],[1W Return vs Nifty]]-AVERAGE(Table2[1W Return vs Nifty]))/_xlfn.STDEV.P(Table2[1W Return vs Nifty])</f>
        <v>1.0865232615302785</v>
      </c>
      <c r="O391">
        <v>1065.8</v>
      </c>
      <c r="P391">
        <v>1078.70491380982</v>
      </c>
      <c r="Q391">
        <v>1109.54873352046</v>
      </c>
      <c r="R391">
        <v>52.356765371917803</v>
      </c>
      <c r="S391" s="1">
        <f>(Table2[[#This Row],[Close Price]]-Table2[[#This Row],[20D EMA]])/Table2[[#This Row],[20D EMA]]</f>
        <v>5.7703133796210273E-3</v>
      </c>
      <c r="T391" s="1">
        <f>(Table2[[#This Row],[Close Price]]-Table2[[#This Row],[50D EMA]])/Table2[[#This Row],[50D EMA]]</f>
        <v>-6.2620589962482549E-3</v>
      </c>
      <c r="U391" s="1">
        <f>(Table2[[#This Row],[Close Price]]-Table2[[#This Row],[200D EMA]])/Table2[[#This Row],[200D EMA]]</f>
        <v>-3.3886509338948885E-2</v>
      </c>
      <c r="V391">
        <v>0.37684464307451698</v>
      </c>
      <c r="W391">
        <v>1018</v>
      </c>
      <c r="X391">
        <v>1083.7</v>
      </c>
      <c r="Y391">
        <v>1016.6</v>
      </c>
      <c r="Z391">
        <v>1085.95</v>
      </c>
      <c r="AA391">
        <v>1016.6</v>
      </c>
      <c r="AB391">
        <v>1124</v>
      </c>
      <c r="AC391" s="1">
        <f>(Table2[[#This Row],[Close Price]]/Table2[[#This Row],[Day Low]])-1</f>
        <v>5.2996070726915478E-2</v>
      </c>
      <c r="AD391" s="1">
        <f>(Table2[[#This Row],[Day High]]/Table2[[#This Row],[Close Price]])-1</f>
        <v>1.0961332151686154E-2</v>
      </c>
      <c r="AE391" s="1">
        <f>(Table2[[#This Row],[Close Price]]/Table2[[#This Row],[Current Week Low]])-1</f>
        <v>5.4446193192996262E-2</v>
      </c>
      <c r="AF391" s="1">
        <f>(Table2[[#This Row],[Current Week High]]/Table2[[#This Row],[Close Price]])-1</f>
        <v>1.306031064881763E-2</v>
      </c>
      <c r="AG391" s="1">
        <f>(Table2[[#This Row],[Close Price]]/Table2[[#This Row],[Current Month Low]])-1</f>
        <v>5.4446193192996262E-2</v>
      </c>
      <c r="AH391" s="1">
        <f>(Table2[[#This Row],[Current Month High]]/Table2[[#This Row],[Close Price]])-1</f>
        <v>4.8556369233639485E-2</v>
      </c>
      <c r="AI391">
        <v>41.228602080320897</v>
      </c>
      <c r="AJ391">
        <v>21.632815159423501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0.04</v>
      </c>
      <c r="AM391" t="s">
        <v>3160</v>
      </c>
      <c r="AN391">
        <v>-0.08</v>
      </c>
      <c r="AO391" t="s">
        <v>3161</v>
      </c>
      <c r="AP391">
        <v>0.163718157179149</v>
      </c>
      <c r="AQ391">
        <f>(Table2[[#This Row],[Sharpe Ratio]]-AVERAGE(Table2[Sharpe Ratio]))/_xlfn.STDEV.P(Table2[Sharpe Ratio])</f>
        <v>1.2546258943320101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416</v>
      </c>
      <c r="AT391">
        <f>_xlfn.RANK.AVG(Table2[[#This Row],[6M Return vs Nifty Z-Score]],Table2[6M Return vs Nifty Z-Score])</f>
        <v>690</v>
      </c>
      <c r="AU391">
        <f>_xlfn.RANK.AVG(Table2[[#This Row],[Sharpe Ratio Z-Score]],Table2[Sharpe Ratio Z-Score])</f>
        <v>72</v>
      </c>
      <c r="AV391">
        <f>(Table2[[#This Row],[Rank 1Y]]+Table2[[#This Row],[Rank 6M]]+Table2[[#This Row],[Rank Sharpe]])/3</f>
        <v>392.66666666666669</v>
      </c>
    </row>
    <row r="392" spans="1:48" x14ac:dyDescent="0.3">
      <c r="A392" t="s">
        <v>1320</v>
      </c>
      <c r="B392" t="s">
        <v>1321</v>
      </c>
      <c r="C392" t="s">
        <v>3123</v>
      </c>
      <c r="D392" t="s">
        <v>280</v>
      </c>
      <c r="E392">
        <v>8395.0866429391099</v>
      </c>
      <c r="F392">
        <v>679.8</v>
      </c>
      <c r="G392">
        <v>7.5486530015009796</v>
      </c>
      <c r="H392">
        <f>(Table2[[#This Row],[1Y Return vs Nifty]]-AVERAGE(Table2[1Y Return vs Nifty]))/_xlfn.STDEV.P(Table2[1Y Return vs Nifty])</f>
        <v>-0.13644098549840794</v>
      </c>
      <c r="I392">
        <v>7.2464675180182798</v>
      </c>
      <c r="J392">
        <f>(Table2[[#This Row],[1M Return vs Nifty]]-AVERAGE(Table2[1M Return vs Nifty]))/_xlfn.STDEV.P(Table2[1M Return vs Nifty])</f>
        <v>1.0262799334288166</v>
      </c>
      <c r="K392">
        <v>4.3317673660498697</v>
      </c>
      <c r="L392">
        <f>(Table2[[#This Row],[6M Return vs Nifty]]-AVERAGE(Table2[6M Return vs Nifty]))/_xlfn.STDEV.P(Table2[6M Return vs Nifty])</f>
        <v>3.9540762593816517E-2</v>
      </c>
      <c r="M392">
        <v>1.4195575542977801</v>
      </c>
      <c r="N392">
        <f>(Table2[[#This Row],[1W Return vs Nifty]]-AVERAGE(Table2[1W Return vs Nifty]))/_xlfn.STDEV.P(Table2[1W Return vs Nifty])</f>
        <v>0.97213399611943652</v>
      </c>
      <c r="O392">
        <v>669.05</v>
      </c>
      <c r="P392">
        <v>678.48033594687695</v>
      </c>
      <c r="Q392">
        <v>672.63825638548406</v>
      </c>
      <c r="R392">
        <v>58.101870103159598</v>
      </c>
      <c r="S392" s="1">
        <f>(Table2[[#This Row],[Close Price]]-Table2[[#This Row],[20D EMA]])/Table2[[#This Row],[20D EMA]]</f>
        <v>1.6067558478439579E-2</v>
      </c>
      <c r="T392" s="1">
        <f>(Table2[[#This Row],[Close Price]]-Table2[[#This Row],[50D EMA]])/Table2[[#This Row],[50D EMA]]</f>
        <v>1.9450291824320931E-3</v>
      </c>
      <c r="U392" s="1">
        <f>(Table2[[#This Row],[Close Price]]-Table2[[#This Row],[200D EMA]])/Table2[[#This Row],[200D EMA]]</f>
        <v>1.0647243962899958E-2</v>
      </c>
      <c r="V392">
        <v>0.76513618528951899</v>
      </c>
      <c r="W392">
        <v>670.5</v>
      </c>
      <c r="X392">
        <v>694.5</v>
      </c>
      <c r="Y392">
        <v>631</v>
      </c>
      <c r="Z392">
        <v>696.8</v>
      </c>
      <c r="AA392">
        <v>631</v>
      </c>
      <c r="AB392">
        <v>699</v>
      </c>
      <c r="AC392" s="1">
        <f>(Table2[[#This Row],[Close Price]]/Table2[[#This Row],[Day Low]])-1</f>
        <v>1.3870246085011084E-2</v>
      </c>
      <c r="AD392" s="1">
        <f>(Table2[[#This Row],[Day High]]/Table2[[#This Row],[Close Price]])-1</f>
        <v>2.1624007060900396E-2</v>
      </c>
      <c r="AE392" s="1">
        <f>(Table2[[#This Row],[Close Price]]/Table2[[#This Row],[Current Week Low]])-1</f>
        <v>7.7337559429476954E-2</v>
      </c>
      <c r="AF392" s="1">
        <f>(Table2[[#This Row],[Current Week High]]/Table2[[#This Row],[Close Price]])-1</f>
        <v>2.5007355104442519E-2</v>
      </c>
      <c r="AG392" s="1">
        <f>(Table2[[#This Row],[Close Price]]/Table2[[#This Row],[Current Month Low]])-1</f>
        <v>7.7337559429476954E-2</v>
      </c>
      <c r="AH392" s="1">
        <f>(Table2[[#This Row],[Current Month High]]/Table2[[#This Row],[Close Price]])-1</f>
        <v>2.8243601059135148E-2</v>
      </c>
      <c r="AI392">
        <v>23.227419829361502</v>
      </c>
      <c r="AJ392">
        <v>31.744186046511601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-0.01</v>
      </c>
      <c r="AM392" t="s">
        <v>3161</v>
      </c>
      <c r="AN392">
        <v>8.2100000000000009</v>
      </c>
      <c r="AO392" t="s">
        <v>3160</v>
      </c>
      <c r="AQ392">
        <f>(Table2[[#This Row],[Sharpe Ratio]]-AVERAGE(Table2[Sharpe Ratio]))/_xlfn.STDEV.P(Table2[Sharpe Ratio])</f>
        <v>-0.68312646593607884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344</v>
      </c>
      <c r="AT392">
        <f>_xlfn.RANK.AVG(Table2[[#This Row],[6M Return vs Nifty Z-Score]],Table2[6M Return vs Nifty Z-Score])</f>
        <v>297</v>
      </c>
      <c r="AU392">
        <f>_xlfn.RANK.AVG(Table2[[#This Row],[Sharpe Ratio Z-Score]],Table2[Sharpe Ratio Z-Score])</f>
        <v>539</v>
      </c>
      <c r="AV392">
        <f>(Table2[[#This Row],[Rank 1Y]]+Table2[[#This Row],[Rank 6M]]+Table2[[#This Row],[Rank Sharpe]])/3</f>
        <v>393.33333333333331</v>
      </c>
    </row>
    <row r="393" spans="1:48" x14ac:dyDescent="0.3">
      <c r="A393" t="s">
        <v>563</v>
      </c>
      <c r="B393" t="s">
        <v>564</v>
      </c>
      <c r="C393" t="s">
        <v>3109</v>
      </c>
      <c r="D393" t="s">
        <v>565</v>
      </c>
      <c r="E393">
        <v>33469.913789803402</v>
      </c>
      <c r="F393">
        <v>608.15</v>
      </c>
      <c r="G393">
        <v>9.4314158374363295</v>
      </c>
      <c r="H393">
        <f>(Table2[[#This Row],[1Y Return vs Nifty]]-AVERAGE(Table2[1Y Return vs Nifty]))/_xlfn.STDEV.P(Table2[1Y Return vs Nifty])</f>
        <v>-9.85618782060107E-2</v>
      </c>
      <c r="I393">
        <v>4.4926219468680202</v>
      </c>
      <c r="J393">
        <f>(Table2[[#This Row],[1M Return vs Nifty]]-AVERAGE(Table2[1M Return vs Nifty]))/_xlfn.STDEV.P(Table2[1M Return vs Nifty])</f>
        <v>0.73402766169119915</v>
      </c>
      <c r="K393">
        <v>-9.5392254975294897</v>
      </c>
      <c r="L393">
        <f>(Table2[[#This Row],[6M Return vs Nifty]]-AVERAGE(Table2[6M Return vs Nifty]))/_xlfn.STDEV.P(Table2[6M Return vs Nifty])</f>
        <v>-0.44559547349179557</v>
      </c>
      <c r="M393">
        <v>-2.2143121545453499</v>
      </c>
      <c r="N393">
        <f>(Table2[[#This Row],[1W Return vs Nifty]]-AVERAGE(Table2[1W Return vs Nifty]))/_xlfn.STDEV.P(Table2[1W Return vs Nifty])</f>
        <v>0.21437505518828118</v>
      </c>
      <c r="O393">
        <v>623.64</v>
      </c>
      <c r="P393">
        <v>640.18579436841503</v>
      </c>
      <c r="Q393">
        <v>638.40754394125202</v>
      </c>
      <c r="R393">
        <v>34.751872117250002</v>
      </c>
      <c r="S393" s="1">
        <f>(Table2[[#This Row],[Close Price]]-Table2[[#This Row],[20D EMA]])/Table2[[#This Row],[20D EMA]]</f>
        <v>-2.4838047591559248E-2</v>
      </c>
      <c r="T393" s="1">
        <f>(Table2[[#This Row],[Close Price]]-Table2[[#This Row],[50D EMA]])/Table2[[#This Row],[50D EMA]]</f>
        <v>-5.004140149660842E-2</v>
      </c>
      <c r="U393" s="1">
        <f>(Table2[[#This Row],[Close Price]]-Table2[[#This Row],[200D EMA]])/Table2[[#This Row],[200D EMA]]</f>
        <v>-4.7395342095199959E-2</v>
      </c>
      <c r="V393">
        <v>0.622836690348605</v>
      </c>
      <c r="W393">
        <v>605.04999999999995</v>
      </c>
      <c r="X393">
        <v>617.29999999999995</v>
      </c>
      <c r="Y393">
        <v>601.45000000000005</v>
      </c>
      <c r="Z393">
        <v>638.4</v>
      </c>
      <c r="AA393">
        <v>601.45000000000005</v>
      </c>
      <c r="AB393">
        <v>644.20000000000005</v>
      </c>
      <c r="AC393" s="1">
        <f>(Table2[[#This Row],[Close Price]]/Table2[[#This Row],[Day Low]])-1</f>
        <v>5.123543508801065E-3</v>
      </c>
      <c r="AD393" s="1">
        <f>(Table2[[#This Row],[Day High]]/Table2[[#This Row],[Close Price]])-1</f>
        <v>1.5045630189920223E-2</v>
      </c>
      <c r="AE393" s="1">
        <f>(Table2[[#This Row],[Close Price]]/Table2[[#This Row],[Current Week Low]])-1</f>
        <v>1.1139745614764163E-2</v>
      </c>
      <c r="AF393" s="1">
        <f>(Table2[[#This Row],[Current Week High]]/Table2[[#This Row],[Close Price]])-1</f>
        <v>4.9741017840993162E-2</v>
      </c>
      <c r="AG393" s="1">
        <f>(Table2[[#This Row],[Close Price]]/Table2[[#This Row],[Current Month Low]])-1</f>
        <v>1.1139745614764163E-2</v>
      </c>
      <c r="AH393" s="1">
        <f>(Table2[[#This Row],[Current Month High]]/Table2[[#This Row],[Close Price]])-1</f>
        <v>5.9278138617117504E-2</v>
      </c>
      <c r="AI393">
        <v>35.9450793389788</v>
      </c>
      <c r="AJ393">
        <v>34.516699845166897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-0.09</v>
      </c>
      <c r="AM393" t="s">
        <v>3161</v>
      </c>
      <c r="AN393">
        <v>-4.5999999999999996</v>
      </c>
      <c r="AO393" t="s">
        <v>3161</v>
      </c>
      <c r="AP393">
        <v>4.5977584094776001E-2</v>
      </c>
      <c r="AQ393">
        <f>(Table2[[#This Row],[Sharpe Ratio]]-AVERAGE(Table2[Sharpe Ratio]))/_xlfn.STDEV.P(Table2[Sharpe Ratio])</f>
        <v>-0.13894020318950817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330</v>
      </c>
      <c r="AT393">
        <f>_xlfn.RANK.AVG(Table2[[#This Row],[6M Return vs Nifty Z-Score]],Table2[6M Return vs Nifty Z-Score])</f>
        <v>467</v>
      </c>
      <c r="AU393">
        <f>_xlfn.RANK.AVG(Table2[[#This Row],[Sharpe Ratio Z-Score]],Table2[Sharpe Ratio Z-Score])</f>
        <v>385</v>
      </c>
      <c r="AV393">
        <f>(Table2[[#This Row],[Rank 1Y]]+Table2[[#This Row],[Rank 6M]]+Table2[[#This Row],[Rank Sharpe]])/3</f>
        <v>394</v>
      </c>
    </row>
    <row r="394" spans="1:48" x14ac:dyDescent="0.3">
      <c r="A394" t="s">
        <v>1988</v>
      </c>
      <c r="B394" t="s">
        <v>1989</v>
      </c>
      <c r="C394" t="s">
        <v>3113</v>
      </c>
      <c r="D394" t="s">
        <v>163</v>
      </c>
      <c r="E394">
        <v>3332.1111180349999</v>
      </c>
      <c r="F394">
        <v>212.53</v>
      </c>
      <c r="G394">
        <v>11.304112067077099</v>
      </c>
      <c r="H394">
        <f>(Table2[[#This Row],[1Y Return vs Nifty]]-AVERAGE(Table2[1Y Return vs Nifty]))/_xlfn.STDEV.P(Table2[1Y Return vs Nifty])</f>
        <v>-6.0885299905913903E-2</v>
      </c>
      <c r="I394">
        <v>23.956831061366</v>
      </c>
      <c r="J394">
        <f>(Table2[[#This Row],[1M Return vs Nifty]]-AVERAGE(Table2[1M Return vs Nifty]))/_xlfn.STDEV.P(Table2[1M Return vs Nifty])</f>
        <v>2.7996697553805894</v>
      </c>
      <c r="K394">
        <v>3.8599031975760099</v>
      </c>
      <c r="L394">
        <f>(Table2[[#This Row],[6M Return vs Nifty]]-AVERAGE(Table2[6M Return vs Nifty]))/_xlfn.STDEV.P(Table2[6M Return vs Nifty])</f>
        <v>2.3037372469657522E-2</v>
      </c>
      <c r="M394">
        <v>12.6519251854958</v>
      </c>
      <c r="N394">
        <f>(Table2[[#This Row],[1W Return vs Nifty]]-AVERAGE(Table2[1W Return vs Nifty]))/_xlfn.STDEV.P(Table2[1W Return vs Nifty])</f>
        <v>3.3143828058808844</v>
      </c>
      <c r="O394">
        <v>188.87</v>
      </c>
      <c r="P394">
        <v>187.169067138869</v>
      </c>
      <c r="Q394">
        <v>186.07009235769701</v>
      </c>
      <c r="R394">
        <v>68.453263382892899</v>
      </c>
      <c r="S394" s="1">
        <f>(Table2[[#This Row],[Close Price]]-Table2[[#This Row],[20D EMA]])/Table2[[#This Row],[20D EMA]]</f>
        <v>0.1252713506644782</v>
      </c>
      <c r="T394" s="1">
        <f>(Table2[[#This Row],[Close Price]]-Table2[[#This Row],[50D EMA]])/Table2[[#This Row],[50D EMA]]</f>
        <v>0.1354974582542243</v>
      </c>
      <c r="U394" s="1">
        <f>(Table2[[#This Row],[Close Price]]-Table2[[#This Row],[200D EMA]])/Table2[[#This Row],[200D EMA]]</f>
        <v>0.14220397973166507</v>
      </c>
      <c r="V394">
        <v>1.4355437540126801</v>
      </c>
      <c r="W394">
        <v>197.7</v>
      </c>
      <c r="X394">
        <v>214.66</v>
      </c>
      <c r="Y394">
        <v>177</v>
      </c>
      <c r="Z394">
        <v>214.66</v>
      </c>
      <c r="AA394">
        <v>177</v>
      </c>
      <c r="AB394">
        <v>214.66</v>
      </c>
      <c r="AC394" s="1">
        <f>(Table2[[#This Row],[Close Price]]/Table2[[#This Row],[Day Low]])-1</f>
        <v>7.5012645422357194E-2</v>
      </c>
      <c r="AD394" s="1">
        <f>(Table2[[#This Row],[Day High]]/Table2[[#This Row],[Close Price]])-1</f>
        <v>1.0022114525008119E-2</v>
      </c>
      <c r="AE394" s="1">
        <f>(Table2[[#This Row],[Close Price]]/Table2[[#This Row],[Current Week Low]])-1</f>
        <v>0.20073446327683619</v>
      </c>
      <c r="AF394" s="1">
        <f>(Table2[[#This Row],[Current Week High]]/Table2[[#This Row],[Close Price]])-1</f>
        <v>1.0022114525008119E-2</v>
      </c>
      <c r="AG394" s="1">
        <f>(Table2[[#This Row],[Close Price]]/Table2[[#This Row],[Current Month Low]])-1</f>
        <v>0.20073446327683619</v>
      </c>
      <c r="AH394" s="1">
        <f>(Table2[[#This Row],[Current Month High]]/Table2[[#This Row],[Close Price]])-1</f>
        <v>1.0022114525008119E-2</v>
      </c>
      <c r="AI394">
        <v>33.157671858090602</v>
      </c>
      <c r="AJ394">
        <v>59.796992481202999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0.11</v>
      </c>
      <c r="AM394" t="s">
        <v>3160</v>
      </c>
      <c r="AN394">
        <v>17.46</v>
      </c>
      <c r="AO394" t="s">
        <v>3160</v>
      </c>
      <c r="AP394">
        <v>-4.9772521771999998E-4</v>
      </c>
      <c r="AQ394">
        <f>(Table2[[#This Row],[Sharpe Ratio]]-AVERAGE(Table2[Sharpe Ratio]))/_xlfn.STDEV.P(Table2[Sharpe Ratio])</f>
        <v>-0.68901749373665755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5.3871871400885603</v>
      </c>
      <c r="AS394">
        <f>_xlfn.RANK.AVG(Table2[[#This Row],[1Y Return vs Nifty Z-Score]],Table2[1Y Return vs Nifty Z-Score])</f>
        <v>317</v>
      </c>
      <c r="AT394">
        <f>_xlfn.RANK.AVG(Table2[[#This Row],[6M Return vs Nifty Z-Score]],Table2[6M Return vs Nifty Z-Score])</f>
        <v>302</v>
      </c>
      <c r="AU394">
        <f>_xlfn.RANK.AVG(Table2[[#This Row],[Sharpe Ratio Z-Score]],Table2[Sharpe Ratio Z-Score])</f>
        <v>564</v>
      </c>
      <c r="AV394">
        <f>(Table2[[#This Row],[Rank 1Y]]+Table2[[#This Row],[Rank 6M]]+Table2[[#This Row],[Rank Sharpe]])/3</f>
        <v>394.33333333333331</v>
      </c>
    </row>
    <row r="395" spans="1:48" x14ac:dyDescent="0.3">
      <c r="A395" t="s">
        <v>811</v>
      </c>
      <c r="B395" t="s">
        <v>812</v>
      </c>
      <c r="C395" t="s">
        <v>3119</v>
      </c>
      <c r="D395" t="s">
        <v>266</v>
      </c>
      <c r="E395">
        <v>18513.006180411801</v>
      </c>
      <c r="F395">
        <v>584.85</v>
      </c>
      <c r="G395">
        <v>-8.8186790969097704</v>
      </c>
      <c r="H395">
        <f>(Table2[[#This Row],[1Y Return vs Nifty]]-AVERAGE(Table2[1Y Return vs Nifty]))/_xlfn.STDEV.P(Table2[1Y Return vs Nifty])</f>
        <v>-0.46573361695084164</v>
      </c>
      <c r="I395">
        <v>-6.2952556686424703</v>
      </c>
      <c r="J395">
        <f>(Table2[[#This Row],[1M Return vs Nifty]]-AVERAGE(Table2[1M Return vs Nifty]))/_xlfn.STDEV.P(Table2[1M Return vs Nifty])</f>
        <v>-0.41083745833927604</v>
      </c>
      <c r="K395">
        <v>-11.602556369729101</v>
      </c>
      <c r="L395">
        <f>(Table2[[#This Row],[6M Return vs Nifty]]-AVERAGE(Table2[6M Return vs Nifty]))/_xlfn.STDEV.P(Table2[6M Return vs Nifty])</f>
        <v>-0.51776021202081957</v>
      </c>
      <c r="M395">
        <v>-7.5373742627329703</v>
      </c>
      <c r="N395">
        <f>(Table2[[#This Row],[1W Return vs Nifty]]-AVERAGE(Table2[1W Return vs Nifty]))/_xlfn.STDEV.P(Table2[1W Return vs Nifty])</f>
        <v>-0.89562564070764861</v>
      </c>
      <c r="O395">
        <v>628.36</v>
      </c>
      <c r="P395">
        <v>650.849876221204</v>
      </c>
      <c r="Q395">
        <v>641.05479891121604</v>
      </c>
      <c r="R395">
        <v>31.341908765544598</v>
      </c>
      <c r="S395" s="1">
        <f>(Table2[[#This Row],[Close Price]]-Table2[[#This Row],[20D EMA]])/Table2[[#This Row],[20D EMA]]</f>
        <v>-6.9243745623527891E-2</v>
      </c>
      <c r="T395" s="1">
        <f>(Table2[[#This Row],[Close Price]]-Table2[[#This Row],[50D EMA]])/Table2[[#This Row],[50D EMA]]</f>
        <v>-0.10140568298851858</v>
      </c>
      <c r="U395" s="1">
        <f>(Table2[[#This Row],[Close Price]]-Table2[[#This Row],[200D EMA]])/Table2[[#This Row],[200D EMA]]</f>
        <v>-8.7675498267348898E-2</v>
      </c>
      <c r="V395">
        <v>0.55264521819234802</v>
      </c>
      <c r="W395">
        <v>562.4</v>
      </c>
      <c r="X395">
        <v>590.95000000000005</v>
      </c>
      <c r="Y395">
        <v>562.4</v>
      </c>
      <c r="Z395">
        <v>635</v>
      </c>
      <c r="AA395">
        <v>562.4</v>
      </c>
      <c r="AB395">
        <v>668.7</v>
      </c>
      <c r="AC395" s="1">
        <f>(Table2[[#This Row],[Close Price]]/Table2[[#This Row],[Day Low]])-1</f>
        <v>3.9918207681365558E-2</v>
      </c>
      <c r="AD395" s="1">
        <f>(Table2[[#This Row],[Day High]]/Table2[[#This Row],[Close Price]])-1</f>
        <v>1.0430024792681847E-2</v>
      </c>
      <c r="AE395" s="1">
        <f>(Table2[[#This Row],[Close Price]]/Table2[[#This Row],[Current Week Low]])-1</f>
        <v>3.9918207681365558E-2</v>
      </c>
      <c r="AF395" s="1">
        <f>(Table2[[#This Row],[Current Week High]]/Table2[[#This Row],[Close Price]])-1</f>
        <v>8.5748482516884605E-2</v>
      </c>
      <c r="AG395" s="1">
        <f>(Table2[[#This Row],[Close Price]]/Table2[[#This Row],[Current Month Low]])-1</f>
        <v>3.9918207681365558E-2</v>
      </c>
      <c r="AH395" s="1">
        <f>(Table2[[#This Row],[Current Month High]]/Table2[[#This Row],[Close Price]])-1</f>
        <v>0.14337009489612718</v>
      </c>
      <c r="AI395">
        <v>36.607677182183401</v>
      </c>
      <c r="AJ395">
        <v>16.364902506963698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</v>
      </c>
      <c r="AM395" t="s">
        <v>3161</v>
      </c>
      <c r="AN395">
        <v>-1.66</v>
      </c>
      <c r="AO395" t="s">
        <v>3161</v>
      </c>
      <c r="AP395">
        <v>0.10111848383568001</v>
      </c>
      <c r="AQ395">
        <f>(Table2[[#This Row],[Sharpe Ratio]]-AVERAGE(Table2[Sharpe Ratio]))/_xlfn.STDEV.P(Table2[Sharpe Ratio])</f>
        <v>0.51370218212223551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475</v>
      </c>
      <c r="AT395">
        <f>_xlfn.RANK.AVG(Table2[[#This Row],[6M Return vs Nifty Z-Score]],Table2[6M Return vs Nifty Z-Score])</f>
        <v>495</v>
      </c>
      <c r="AU395">
        <f>_xlfn.RANK.AVG(Table2[[#This Row],[Sharpe Ratio Z-Score]],Table2[Sharpe Ratio Z-Score])</f>
        <v>217</v>
      </c>
      <c r="AV395">
        <f>(Table2[[#This Row],[Rank 1Y]]+Table2[[#This Row],[Rank 6M]]+Table2[[#This Row],[Rank Sharpe]])/3</f>
        <v>395.66666666666669</v>
      </c>
    </row>
    <row r="396" spans="1:48" x14ac:dyDescent="0.3">
      <c r="A396" t="s">
        <v>1023</v>
      </c>
      <c r="B396" t="s">
        <v>1024</v>
      </c>
      <c r="C396" t="s">
        <v>3107</v>
      </c>
      <c r="D396" t="s">
        <v>196</v>
      </c>
      <c r="E396">
        <v>12972.9769051925</v>
      </c>
      <c r="F396">
        <v>1312.65</v>
      </c>
      <c r="G396">
        <v>4.9613436620624096</v>
      </c>
      <c r="H396">
        <f>(Table2[[#This Row],[1Y Return vs Nifty]]-AVERAGE(Table2[1Y Return vs Nifty]))/_xlfn.STDEV.P(Table2[1Y Return vs Nifty])</f>
        <v>-0.18849478972517689</v>
      </c>
      <c r="I396">
        <v>-20.394801652540199</v>
      </c>
      <c r="J396">
        <f>(Table2[[#This Row],[1M Return vs Nifty]]-AVERAGE(Table2[1M Return vs Nifty]))/_xlfn.STDEV.P(Table2[1M Return vs Nifty])</f>
        <v>-1.9071538776154529</v>
      </c>
      <c r="K396">
        <v>-3.77418732565559</v>
      </c>
      <c r="L396">
        <f>(Table2[[#This Row],[6M Return vs Nifty]]-AVERAGE(Table2[6M Return vs Nifty]))/_xlfn.STDEV.P(Table2[6M Return vs Nifty])</f>
        <v>-0.24396398632289007</v>
      </c>
      <c r="M396">
        <v>-7.1525177978632799</v>
      </c>
      <c r="N396">
        <f>(Table2[[#This Row],[1W Return vs Nifty]]-AVERAGE(Table2[1W Return vs Nifty]))/_xlfn.STDEV.P(Table2[1W Return vs Nifty])</f>
        <v>-0.81537278339675534</v>
      </c>
      <c r="O396">
        <v>1469.67</v>
      </c>
      <c r="P396">
        <v>1607.73725735218</v>
      </c>
      <c r="Q396">
        <v>1549.6603358238999</v>
      </c>
      <c r="R396">
        <v>19.465996017108299</v>
      </c>
      <c r="S396" s="1">
        <f>(Table2[[#This Row],[Close Price]]-Table2[[#This Row],[20D EMA]])/Table2[[#This Row],[20D EMA]]</f>
        <v>-0.10684031109024474</v>
      </c>
      <c r="T396" s="1">
        <f>(Table2[[#This Row],[Close Price]]-Table2[[#This Row],[50D EMA]])/Table2[[#This Row],[50D EMA]]</f>
        <v>-0.18354196620296404</v>
      </c>
      <c r="U396" s="1">
        <f>(Table2[[#This Row],[Close Price]]-Table2[[#This Row],[200D EMA]])/Table2[[#This Row],[200D EMA]]</f>
        <v>-0.1529434098201202</v>
      </c>
      <c r="V396">
        <v>0.66420917681285196</v>
      </c>
      <c r="W396">
        <v>1306.5</v>
      </c>
      <c r="X396">
        <v>1340</v>
      </c>
      <c r="Y396">
        <v>1306.5</v>
      </c>
      <c r="Z396">
        <v>1420.35</v>
      </c>
      <c r="AA396">
        <v>1306.5</v>
      </c>
      <c r="AB396">
        <v>1460.5</v>
      </c>
      <c r="AC396" s="1">
        <f>(Table2[[#This Row],[Close Price]]/Table2[[#This Row],[Day Low]])-1</f>
        <v>4.7072330654420735E-3</v>
      </c>
      <c r="AD396" s="1">
        <f>(Table2[[#This Row],[Day High]]/Table2[[#This Row],[Close Price]])-1</f>
        <v>2.0835714013636375E-2</v>
      </c>
      <c r="AE396" s="1">
        <f>(Table2[[#This Row],[Close Price]]/Table2[[#This Row],[Current Week Low]])-1</f>
        <v>4.7072330654420735E-3</v>
      </c>
      <c r="AF396" s="1">
        <f>(Table2[[#This Row],[Current Week High]]/Table2[[#This Row],[Close Price]])-1</f>
        <v>8.2047765969603281E-2</v>
      </c>
      <c r="AG396" s="1">
        <f>(Table2[[#This Row],[Close Price]]/Table2[[#This Row],[Current Month Low]])-1</f>
        <v>4.7072330654420735E-3</v>
      </c>
      <c r="AH396" s="1">
        <f>(Table2[[#This Row],[Current Month High]]/Table2[[#This Row],[Close Price]])-1</f>
        <v>0.11263474650516114</v>
      </c>
      <c r="AI396">
        <v>51.449358168590202</v>
      </c>
      <c r="AJ396">
        <v>29.0010318903248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-0.14000000000000001</v>
      </c>
      <c r="AM396" t="s">
        <v>3161</v>
      </c>
      <c r="AN396">
        <v>-7.95</v>
      </c>
      <c r="AO396" t="s">
        <v>3161</v>
      </c>
      <c r="AP396">
        <v>2.7083469049226001E-2</v>
      </c>
      <c r="AQ396">
        <f>(Table2[[#This Row],[Sharpe Ratio]]-AVERAGE(Table2[Sharpe Ratio]))/_xlfn.STDEV.P(Table2[Sharpe Ratio])</f>
        <v>-0.36256913143738984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366</v>
      </c>
      <c r="AT396">
        <f>_xlfn.RANK.AVG(Table2[[#This Row],[6M Return vs Nifty Z-Score]],Table2[6M Return vs Nifty Z-Score])</f>
        <v>383</v>
      </c>
      <c r="AU396">
        <f>_xlfn.RANK.AVG(Table2[[#This Row],[Sharpe Ratio Z-Score]],Table2[Sharpe Ratio Z-Score])</f>
        <v>438</v>
      </c>
      <c r="AV396">
        <f>(Table2[[#This Row],[Rank 1Y]]+Table2[[#This Row],[Rank 6M]]+Table2[[#This Row],[Rank Sharpe]])/3</f>
        <v>395.66666666666669</v>
      </c>
    </row>
    <row r="397" spans="1:48" x14ac:dyDescent="0.3">
      <c r="A397" t="s">
        <v>1337</v>
      </c>
      <c r="B397" t="s">
        <v>1338</v>
      </c>
      <c r="C397" t="s">
        <v>3111</v>
      </c>
      <c r="D397" t="s">
        <v>993</v>
      </c>
      <c r="E397">
        <v>8267.8032972494802</v>
      </c>
      <c r="F397">
        <v>377.5</v>
      </c>
      <c r="G397">
        <v>-17.122266236963601</v>
      </c>
      <c r="H397">
        <f>(Table2[[#This Row],[1Y Return vs Nifty]]-AVERAGE(Table2[1Y Return vs Nifty]))/_xlfn.STDEV.P(Table2[1Y Return vs Nifty])</f>
        <v>-0.6327926124794051</v>
      </c>
      <c r="I397">
        <v>-7.1879094393610803</v>
      </c>
      <c r="J397">
        <f>(Table2[[#This Row],[1M Return vs Nifty]]-AVERAGE(Table2[1M Return vs Nifty]))/_xlfn.STDEV.P(Table2[1M Return vs Nifty])</f>
        <v>-0.50557047281934975</v>
      </c>
      <c r="K397">
        <v>0.28541477119530101</v>
      </c>
      <c r="L397">
        <f>(Table2[[#This Row],[6M Return vs Nifty]]-AVERAGE(Table2[6M Return vs Nifty]))/_xlfn.STDEV.P(Table2[6M Return vs Nifty])</f>
        <v>-0.10197991202906997</v>
      </c>
      <c r="M397">
        <v>-4.9807232501665499</v>
      </c>
      <c r="N397">
        <f>(Table2[[#This Row],[1W Return vs Nifty]]-AVERAGE(Table2[1W Return vs Nifty]))/_xlfn.STDEV.P(Table2[1W Return vs Nifty])</f>
        <v>-0.3624955840910456</v>
      </c>
      <c r="O397">
        <v>406.15</v>
      </c>
      <c r="P397">
        <v>422.04718256923098</v>
      </c>
      <c r="Q397">
        <v>396.11021686176099</v>
      </c>
      <c r="R397">
        <v>26.729240190574799</v>
      </c>
      <c r="S397" s="1">
        <f>(Table2[[#This Row],[Close Price]]-Table2[[#This Row],[20D EMA]])/Table2[[#This Row],[20D EMA]]</f>
        <v>-7.0540440723870446E-2</v>
      </c>
      <c r="T397" s="1">
        <f>(Table2[[#This Row],[Close Price]]-Table2[[#This Row],[50D EMA]])/Table2[[#This Row],[50D EMA]]</f>
        <v>-0.10555024274311708</v>
      </c>
      <c r="U397" s="1">
        <f>(Table2[[#This Row],[Close Price]]-Table2[[#This Row],[200D EMA]])/Table2[[#This Row],[200D EMA]]</f>
        <v>-4.6982420724219272E-2</v>
      </c>
      <c r="V397">
        <v>0.303820999558162</v>
      </c>
      <c r="W397">
        <v>374.1</v>
      </c>
      <c r="X397">
        <v>388.15</v>
      </c>
      <c r="Y397">
        <v>374.1</v>
      </c>
      <c r="Z397">
        <v>407.9</v>
      </c>
      <c r="AA397">
        <v>374.1</v>
      </c>
      <c r="AB397">
        <v>423</v>
      </c>
      <c r="AC397" s="1">
        <f>(Table2[[#This Row],[Close Price]]/Table2[[#This Row],[Day Low]])-1</f>
        <v>9.0884790163057172E-3</v>
      </c>
      <c r="AD397" s="1">
        <f>(Table2[[#This Row],[Day High]]/Table2[[#This Row],[Close Price]])-1</f>
        <v>2.821192052980126E-2</v>
      </c>
      <c r="AE397" s="1">
        <f>(Table2[[#This Row],[Close Price]]/Table2[[#This Row],[Current Week Low]])-1</f>
        <v>9.0884790163057172E-3</v>
      </c>
      <c r="AF397" s="1">
        <f>(Table2[[#This Row],[Current Week High]]/Table2[[#This Row],[Close Price]])-1</f>
        <v>8.052980132450327E-2</v>
      </c>
      <c r="AG397" s="1">
        <f>(Table2[[#This Row],[Close Price]]/Table2[[#This Row],[Current Month Low]])-1</f>
        <v>9.0884790163057172E-3</v>
      </c>
      <c r="AH397" s="1">
        <f>(Table2[[#This Row],[Current Month High]]/Table2[[#This Row],[Close Price]])-1</f>
        <v>0.12052980132450331</v>
      </c>
      <c r="AI397">
        <v>37.218543046357603</v>
      </c>
      <c r="AJ397">
        <v>41.121495327102799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-0.05</v>
      </c>
      <c r="AM397" t="s">
        <v>3161</v>
      </c>
      <c r="AN397">
        <v>-6.06</v>
      </c>
      <c r="AO397" t="s">
        <v>3161</v>
      </c>
      <c r="AP397">
        <v>7.1859256841568006E-2</v>
      </c>
      <c r="AQ397">
        <f>(Table2[[#This Row],[Sharpe Ratio]]-AVERAGE(Table2[Sharpe Ratio]))/_xlfn.STDEV.P(Table2[Sharpe Ratio])</f>
        <v>0.16739278587476053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548</v>
      </c>
      <c r="AT397">
        <f>_xlfn.RANK.AVG(Table2[[#This Row],[6M Return vs Nifty Z-Score]],Table2[6M Return vs Nifty Z-Score])</f>
        <v>346</v>
      </c>
      <c r="AU397">
        <f>_xlfn.RANK.AVG(Table2[[#This Row],[Sharpe Ratio Z-Score]],Table2[Sharpe Ratio Z-Score])</f>
        <v>294</v>
      </c>
      <c r="AV397">
        <f>(Table2[[#This Row],[Rank 1Y]]+Table2[[#This Row],[Rank 6M]]+Table2[[#This Row],[Rank Sharpe]])/3</f>
        <v>396</v>
      </c>
    </row>
    <row r="398" spans="1:48" x14ac:dyDescent="0.3">
      <c r="A398" t="s">
        <v>1892</v>
      </c>
      <c r="B398" t="s">
        <v>1893</v>
      </c>
      <c r="C398" t="s">
        <v>3119</v>
      </c>
      <c r="D398" t="s">
        <v>280</v>
      </c>
      <c r="E398">
        <v>3751.98556965936</v>
      </c>
      <c r="F398">
        <v>1194.55</v>
      </c>
      <c r="G398">
        <v>-7.2045917448644303</v>
      </c>
      <c r="H398">
        <f>(Table2[[#This Row],[1Y Return vs Nifty]]-AVERAGE(Table2[1Y Return vs Nifty]))/_xlfn.STDEV.P(Table2[1Y Return vs Nifty])</f>
        <v>-0.43325996343459688</v>
      </c>
      <c r="I398">
        <v>8.7531375670923506</v>
      </c>
      <c r="J398">
        <f>(Table2[[#This Row],[1M Return vs Nifty]]-AVERAGE(Table2[1M Return vs Nifty]))/_xlfn.STDEV.P(Table2[1M Return vs Nifty])</f>
        <v>1.1861755169770996</v>
      </c>
      <c r="K398">
        <v>34.940450586067101</v>
      </c>
      <c r="L398">
        <f>(Table2[[#This Row],[6M Return vs Nifty]]-AVERAGE(Table2[6M Return vs Nifty]))/_xlfn.STDEV.P(Table2[6M Return vs Nifty])</f>
        <v>1.1100756201154838</v>
      </c>
      <c r="M398">
        <v>-1.36669252156789</v>
      </c>
      <c r="N398">
        <f>(Table2[[#This Row],[1W Return vs Nifty]]-AVERAGE(Table2[1W Return vs Nifty]))/_xlfn.STDEV.P(Table2[1W Return vs Nifty])</f>
        <v>0.3911263993089632</v>
      </c>
      <c r="O398">
        <v>1177.3399999999999</v>
      </c>
      <c r="P398">
        <v>1163.97893328487</v>
      </c>
      <c r="Q398">
        <v>1099.8621320449399</v>
      </c>
      <c r="R398">
        <v>52.608910083331502</v>
      </c>
      <c r="S398" s="1">
        <f>(Table2[[#This Row],[Close Price]]-Table2[[#This Row],[20D EMA]])/Table2[[#This Row],[20D EMA]]</f>
        <v>1.4617697521531621E-2</v>
      </c>
      <c r="T398" s="1">
        <f>(Table2[[#This Row],[Close Price]]-Table2[[#This Row],[50D EMA]])/Table2[[#This Row],[50D EMA]]</f>
        <v>2.626427836529243E-2</v>
      </c>
      <c r="U398" s="1">
        <f>(Table2[[#This Row],[Close Price]]-Table2[[#This Row],[200D EMA]])/Table2[[#This Row],[200D EMA]]</f>
        <v>8.6090670090631982E-2</v>
      </c>
      <c r="V398">
        <v>0.83134250415185795</v>
      </c>
      <c r="W398">
        <v>1183.05</v>
      </c>
      <c r="X398">
        <v>1236</v>
      </c>
      <c r="Y398">
        <v>1181</v>
      </c>
      <c r="Z398">
        <v>1269</v>
      </c>
      <c r="AA398">
        <v>1103.1500000000001</v>
      </c>
      <c r="AB398">
        <v>1269</v>
      </c>
      <c r="AC398" s="1">
        <f>(Table2[[#This Row],[Close Price]]/Table2[[#This Row],[Day Low]])-1</f>
        <v>9.7206373357001663E-3</v>
      </c>
      <c r="AD398" s="1">
        <f>(Table2[[#This Row],[Day High]]/Table2[[#This Row],[Close Price]])-1</f>
        <v>3.4699259135239302E-2</v>
      </c>
      <c r="AE398" s="1">
        <f>(Table2[[#This Row],[Close Price]]/Table2[[#This Row],[Current Week Low]])-1</f>
        <v>1.1473327688399593E-2</v>
      </c>
      <c r="AF398" s="1">
        <f>(Table2[[#This Row],[Current Week High]]/Table2[[#This Row],[Close Price]])-1</f>
        <v>6.2324724791762653E-2</v>
      </c>
      <c r="AG398" s="1">
        <f>(Table2[[#This Row],[Close Price]]/Table2[[#This Row],[Current Month Low]])-1</f>
        <v>8.2853646376285894E-2</v>
      </c>
      <c r="AH398" s="1">
        <f>(Table2[[#This Row],[Current Month High]]/Table2[[#This Row],[Close Price]])-1</f>
        <v>6.2324724791762653E-2</v>
      </c>
      <c r="AI398">
        <v>15.1061069021807</v>
      </c>
      <c r="AJ398">
        <v>58.9237011907137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0.04</v>
      </c>
      <c r="AM398" t="s">
        <v>3160</v>
      </c>
      <c r="AN398">
        <v>7.51</v>
      </c>
      <c r="AO398" t="s">
        <v>3160</v>
      </c>
      <c r="AP398">
        <v>-3.9007075200599997E-2</v>
      </c>
      <c r="AQ398">
        <f>(Table2[[#This Row],[Sharpe Ratio]]-AVERAGE(Table2[Sharpe Ratio]))/_xlfn.STDEV.P(Table2[Sharpe Ratio])</f>
        <v>-1.1448104559067653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1.1093071170601845</v>
      </c>
      <c r="AS398">
        <f>_xlfn.RANK.AVG(Table2[[#This Row],[1Y Return vs Nifty Z-Score]],Table2[1Y Return vs Nifty Z-Score])</f>
        <v>465</v>
      </c>
      <c r="AT398">
        <f>_xlfn.RANK.AVG(Table2[[#This Row],[6M Return vs Nifty Z-Score]],Table2[6M Return vs Nifty Z-Score])</f>
        <v>81</v>
      </c>
      <c r="AU398">
        <f>_xlfn.RANK.AVG(Table2[[#This Row],[Sharpe Ratio Z-Score]],Table2[Sharpe Ratio Z-Score])</f>
        <v>647</v>
      </c>
      <c r="AV398">
        <f>(Table2[[#This Row],[Rank 1Y]]+Table2[[#This Row],[Rank 6M]]+Table2[[#This Row],[Rank Sharpe]])/3</f>
        <v>397.66666666666669</v>
      </c>
    </row>
    <row r="399" spans="1:48" x14ac:dyDescent="0.3">
      <c r="A399" t="s">
        <v>1090</v>
      </c>
      <c r="B399" t="s">
        <v>1091</v>
      </c>
      <c r="C399" t="s">
        <v>3114</v>
      </c>
      <c r="D399" t="s">
        <v>111</v>
      </c>
      <c r="E399">
        <v>11444.520311466</v>
      </c>
      <c r="F399">
        <v>16.690000000000001</v>
      </c>
      <c r="G399">
        <v>-6.3229779262040404</v>
      </c>
      <c r="H399">
        <f>(Table2[[#This Row],[1Y Return vs Nifty]]-AVERAGE(Table2[1Y Return vs Nifty]))/_xlfn.STDEV.P(Table2[1Y Return vs Nifty])</f>
        <v>-0.41552286782695685</v>
      </c>
      <c r="I399">
        <v>-15.987461884361499</v>
      </c>
      <c r="J399">
        <f>(Table2[[#This Row],[1M Return vs Nifty]]-AVERAGE(Table2[1M Return vs Nifty]))/_xlfn.STDEV.P(Table2[1M Return vs Nifty])</f>
        <v>-1.439424287741697</v>
      </c>
      <c r="K399">
        <v>-18.306440807977001</v>
      </c>
      <c r="L399">
        <f>(Table2[[#This Row],[6M Return vs Nifty]]-AVERAGE(Table2[6M Return vs Nifty]))/_xlfn.STDEV.P(Table2[6M Return vs Nifty])</f>
        <v>-0.75222772963190221</v>
      </c>
      <c r="M399">
        <v>-7.36902962182862</v>
      </c>
      <c r="N399">
        <f>(Table2[[#This Row],[1W Return vs Nifty]]-AVERAGE(Table2[1W Return vs Nifty]))/_xlfn.STDEV.P(Table2[1W Return vs Nifty])</f>
        <v>-0.86052128446375697</v>
      </c>
      <c r="O399">
        <v>18.100000000000001</v>
      </c>
      <c r="P399">
        <v>18.459731729825901</v>
      </c>
      <c r="Q399">
        <v>17.496937387750201</v>
      </c>
      <c r="R399">
        <v>28.22495971391</v>
      </c>
      <c r="S399" s="1">
        <f>(Table2[[#This Row],[Close Price]]-Table2[[#This Row],[20D EMA]])/Table2[[#This Row],[20D EMA]]</f>
        <v>-7.7900552486187852E-2</v>
      </c>
      <c r="T399" s="1">
        <f>(Table2[[#This Row],[Close Price]]-Table2[[#This Row],[50D EMA]])/Table2[[#This Row],[50D EMA]]</f>
        <v>-9.5869850966820644E-2</v>
      </c>
      <c r="U399" s="1">
        <f>(Table2[[#This Row],[Close Price]]-Table2[[#This Row],[200D EMA]])/Table2[[#This Row],[200D EMA]]</f>
        <v>-4.6118778953575343E-2</v>
      </c>
      <c r="V399">
        <v>0.84312206131342804</v>
      </c>
      <c r="W399">
        <v>16.52</v>
      </c>
      <c r="X399">
        <v>17.12</v>
      </c>
      <c r="Y399">
        <v>16.5</v>
      </c>
      <c r="Z399">
        <v>18.2</v>
      </c>
      <c r="AA399">
        <v>16.5</v>
      </c>
      <c r="AB399">
        <v>19.48</v>
      </c>
      <c r="AC399" s="1">
        <f>(Table2[[#This Row],[Close Price]]/Table2[[#This Row],[Day Low]])-1</f>
        <v>1.0290556900726555E-2</v>
      </c>
      <c r="AD399" s="1">
        <f>(Table2[[#This Row],[Day High]]/Table2[[#This Row],[Close Price]])-1</f>
        <v>2.5763930497303855E-2</v>
      </c>
      <c r="AE399" s="1">
        <f>(Table2[[#This Row],[Close Price]]/Table2[[#This Row],[Current Week Low]])-1</f>
        <v>1.15151515151517E-2</v>
      </c>
      <c r="AF399" s="1">
        <f>(Table2[[#This Row],[Current Week High]]/Table2[[#This Row],[Close Price]])-1</f>
        <v>9.0473337327741099E-2</v>
      </c>
      <c r="AG399" s="1">
        <f>(Table2[[#This Row],[Close Price]]/Table2[[#This Row],[Current Month Low]])-1</f>
        <v>1.15151515151517E-2</v>
      </c>
      <c r="AH399" s="1">
        <f>(Table2[[#This Row],[Current Month High]]/Table2[[#This Row],[Close Price]])-1</f>
        <v>0.16716596764529656</v>
      </c>
      <c r="AI399">
        <v>43.798681845416397</v>
      </c>
      <c r="AJ399">
        <v>36.244897959183596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0.08</v>
      </c>
      <c r="AM399" t="s">
        <v>3160</v>
      </c>
      <c r="AN399">
        <v>-6.97</v>
      </c>
      <c r="AO399" t="s">
        <v>3161</v>
      </c>
      <c r="AP399">
        <v>0.126259219081161</v>
      </c>
      <c r="AQ399">
        <f>(Table2[[#This Row],[Sharpe Ratio]]-AVERAGE(Table2[Sharpe Ratio]))/_xlfn.STDEV.P(Table2[Sharpe Ratio])</f>
        <v>0.81126550619201332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460</v>
      </c>
      <c r="AT399">
        <f>_xlfn.RANK.AVG(Table2[[#This Row],[6M Return vs Nifty Z-Score]],Table2[6M Return vs Nifty Z-Score])</f>
        <v>584</v>
      </c>
      <c r="AU399">
        <f>_xlfn.RANK.AVG(Table2[[#This Row],[Sharpe Ratio Z-Score]],Table2[Sharpe Ratio Z-Score])</f>
        <v>149</v>
      </c>
      <c r="AV399">
        <f>(Table2[[#This Row],[Rank 1Y]]+Table2[[#This Row],[Rank 6M]]+Table2[[#This Row],[Rank Sharpe]])/3</f>
        <v>397.66666666666669</v>
      </c>
    </row>
    <row r="400" spans="1:48" x14ac:dyDescent="0.3">
      <c r="A400" t="s">
        <v>407</v>
      </c>
      <c r="B400" t="s">
        <v>408</v>
      </c>
      <c r="C400" t="s">
        <v>3108</v>
      </c>
      <c r="D400" t="s">
        <v>21</v>
      </c>
      <c r="E400">
        <v>53776.621388159299</v>
      </c>
      <c r="F400">
        <v>2839.3</v>
      </c>
      <c r="G400">
        <v>4.1007813245110203</v>
      </c>
      <c r="H400">
        <f>(Table2[[#This Row],[1Y Return vs Nifty]]-AVERAGE(Table2[1Y Return vs Nifty]))/_xlfn.STDEV.P(Table2[1Y Return vs Nifty])</f>
        <v>-0.20580835280053417</v>
      </c>
      <c r="I400">
        <v>1.7118347823606801</v>
      </c>
      <c r="J400">
        <f>(Table2[[#This Row],[1M Return vs Nifty]]-AVERAGE(Table2[1M Return vs Nifty]))/_xlfn.STDEV.P(Table2[1M Return vs Nifty])</f>
        <v>0.438916209342539</v>
      </c>
      <c r="K400">
        <v>18.9220748297579</v>
      </c>
      <c r="L400">
        <f>(Table2[[#This Row],[6M Return vs Nifty]]-AVERAGE(Table2[6M Return vs Nifty]))/_xlfn.STDEV.P(Table2[6M Return vs Nifty])</f>
        <v>0.54983493662229344</v>
      </c>
      <c r="M400">
        <v>2.4510988169751999</v>
      </c>
      <c r="N400">
        <f>(Table2[[#This Row],[1W Return vs Nifty]]-AVERAGE(Table2[1W Return vs Nifty]))/_xlfn.STDEV.P(Table2[1W Return vs Nifty])</f>
        <v>1.1872379149063528</v>
      </c>
      <c r="O400">
        <v>2908.44</v>
      </c>
      <c r="P400">
        <v>2930.2057954090901</v>
      </c>
      <c r="Q400">
        <v>2721.0801582323402</v>
      </c>
      <c r="R400">
        <v>34.832014949586203</v>
      </c>
      <c r="S400" s="1">
        <f>(Table2[[#This Row],[Close Price]]-Table2[[#This Row],[20D EMA]])/Table2[[#This Row],[20D EMA]]</f>
        <v>-2.3772194028413813E-2</v>
      </c>
      <c r="T400" s="1">
        <f>(Table2[[#This Row],[Close Price]]-Table2[[#This Row],[50D EMA]])/Table2[[#This Row],[50D EMA]]</f>
        <v>-3.1023689718830294E-2</v>
      </c>
      <c r="U400" s="1">
        <f>(Table2[[#This Row],[Close Price]]-Table2[[#This Row],[200D EMA]])/Table2[[#This Row],[200D EMA]]</f>
        <v>4.3445924005582261E-2</v>
      </c>
      <c r="V400">
        <v>0.81731490276996399</v>
      </c>
      <c r="W400">
        <v>2828.95</v>
      </c>
      <c r="X400">
        <v>2887.55</v>
      </c>
      <c r="Y400">
        <v>2819.6</v>
      </c>
      <c r="Z400">
        <v>2903.75</v>
      </c>
      <c r="AA400">
        <v>2796.5</v>
      </c>
      <c r="AB400">
        <v>2939.6</v>
      </c>
      <c r="AC400" s="1">
        <f>(Table2[[#This Row],[Close Price]]/Table2[[#This Row],[Day Low]])-1</f>
        <v>3.6586012478130314E-3</v>
      </c>
      <c r="AD400" s="1">
        <f>(Table2[[#This Row],[Day High]]/Table2[[#This Row],[Close Price]])-1</f>
        <v>1.6993625189307249E-2</v>
      </c>
      <c r="AE400" s="1">
        <f>(Table2[[#This Row],[Close Price]]/Table2[[#This Row],[Current Week Low]])-1</f>
        <v>6.9868066392397843E-3</v>
      </c>
      <c r="AF400" s="1">
        <f>(Table2[[#This Row],[Current Week High]]/Table2[[#This Row],[Close Price]])-1</f>
        <v>2.2699256859084915E-2</v>
      </c>
      <c r="AG400" s="1">
        <f>(Table2[[#This Row],[Close Price]]/Table2[[#This Row],[Current Month Low]])-1</f>
        <v>1.5304845342392293E-2</v>
      </c>
      <c r="AH400" s="1">
        <f>(Table2[[#This Row],[Current Month High]]/Table2[[#This Row],[Close Price]])-1</f>
        <v>3.5325608424611632E-2</v>
      </c>
      <c r="AI400">
        <v>12.274152079737901</v>
      </c>
      <c r="AJ400">
        <v>29.826245999085501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-0.08</v>
      </c>
      <c r="AM400" t="s">
        <v>3161</v>
      </c>
      <c r="AN400">
        <v>-6.06</v>
      </c>
      <c r="AO400" t="s">
        <v>3161</v>
      </c>
      <c r="AP400">
        <v>-5.1699788698120003E-2</v>
      </c>
      <c r="AQ400">
        <f>(Table2[[#This Row],[Sharpe Ratio]]-AVERAGE(Table2[Sharpe Ratio]))/_xlfn.STDEV.P(Table2[Sharpe Ratio])</f>
        <v>-1.2950401919470536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375</v>
      </c>
      <c r="AT400">
        <f>_xlfn.RANK.AVG(Table2[[#This Row],[6M Return vs Nifty Z-Score]],Table2[6M Return vs Nifty Z-Score])</f>
        <v>158</v>
      </c>
      <c r="AU400">
        <f>_xlfn.RANK.AVG(Table2[[#This Row],[Sharpe Ratio Z-Score]],Table2[Sharpe Ratio Z-Score])</f>
        <v>667</v>
      </c>
      <c r="AV400">
        <f>(Table2[[#This Row],[Rank 1Y]]+Table2[[#This Row],[Rank 6M]]+Table2[[#This Row],[Rank Sharpe]])/3</f>
        <v>400</v>
      </c>
    </row>
    <row r="401" spans="1:48" x14ac:dyDescent="0.3">
      <c r="A401" t="s">
        <v>1660</v>
      </c>
      <c r="B401" t="s">
        <v>1661</v>
      </c>
      <c r="C401" t="s">
        <v>3119</v>
      </c>
      <c r="D401" t="s">
        <v>582</v>
      </c>
      <c r="E401">
        <v>5250.39671084369</v>
      </c>
      <c r="F401">
        <v>299</v>
      </c>
      <c r="G401">
        <v>-23.493775198362101</v>
      </c>
      <c r="H401">
        <f>(Table2[[#This Row],[1Y Return vs Nifty]]-AVERAGE(Table2[1Y Return vs Nifty]))/_xlfn.STDEV.P(Table2[1Y Return vs Nifty])</f>
        <v>-0.76098033052695391</v>
      </c>
      <c r="I401">
        <v>-13.5979441422281</v>
      </c>
      <c r="J401">
        <f>(Table2[[#This Row],[1M Return vs Nifty]]-AVERAGE(Table2[1M Return vs Nifty]))/_xlfn.STDEV.P(Table2[1M Return vs Nifty])</f>
        <v>-1.1858363611666649</v>
      </c>
      <c r="K401">
        <v>-4.6307264917787201</v>
      </c>
      <c r="L401">
        <f>(Table2[[#This Row],[6M Return vs Nifty]]-AVERAGE(Table2[6M Return vs Nifty]))/_xlfn.STDEV.P(Table2[6M Return vs Nifty])</f>
        <v>-0.27392133625448362</v>
      </c>
      <c r="M401">
        <v>-8.0978871189169492</v>
      </c>
      <c r="N401">
        <f>(Table2[[#This Row],[1W Return vs Nifty]]-AVERAGE(Table2[1W Return vs Nifty]))/_xlfn.STDEV.P(Table2[1W Return vs Nifty])</f>
        <v>-1.0125075496122709</v>
      </c>
      <c r="O401">
        <v>327.87</v>
      </c>
      <c r="P401">
        <v>342.06126174469603</v>
      </c>
      <c r="Q401">
        <v>334.63532394879098</v>
      </c>
      <c r="R401">
        <v>26.775275964001501</v>
      </c>
      <c r="S401" s="1">
        <f>(Table2[[#This Row],[Close Price]]-Table2[[#This Row],[20D EMA]])/Table2[[#This Row],[20D EMA]]</f>
        <v>-8.805319181382866E-2</v>
      </c>
      <c r="T401" s="1">
        <f>(Table2[[#This Row],[Close Price]]-Table2[[#This Row],[50D EMA]])/Table2[[#This Row],[50D EMA]]</f>
        <v>-0.12588757208302537</v>
      </c>
      <c r="U401" s="1">
        <f>(Table2[[#This Row],[Close Price]]-Table2[[#This Row],[200D EMA]])/Table2[[#This Row],[200D EMA]]</f>
        <v>-0.10649002480755508</v>
      </c>
      <c r="V401">
        <v>0.41155533934332</v>
      </c>
      <c r="W401">
        <v>296.3</v>
      </c>
      <c r="X401">
        <v>308.10000000000002</v>
      </c>
      <c r="Y401">
        <v>293</v>
      </c>
      <c r="Z401">
        <v>331.9</v>
      </c>
      <c r="AA401">
        <v>293</v>
      </c>
      <c r="AB401">
        <v>346.55</v>
      </c>
      <c r="AC401" s="1">
        <f>(Table2[[#This Row],[Close Price]]/Table2[[#This Row],[Day Low]])-1</f>
        <v>9.1123860951738411E-3</v>
      </c>
      <c r="AD401" s="1">
        <f>(Table2[[#This Row],[Day High]]/Table2[[#This Row],[Close Price]])-1</f>
        <v>3.0434782608695699E-2</v>
      </c>
      <c r="AE401" s="1">
        <f>(Table2[[#This Row],[Close Price]]/Table2[[#This Row],[Current Week Low]])-1</f>
        <v>2.0477815699658786E-2</v>
      </c>
      <c r="AF401" s="1">
        <f>(Table2[[#This Row],[Current Week High]]/Table2[[#This Row],[Close Price]])-1</f>
        <v>0.11003344481605337</v>
      </c>
      <c r="AG401" s="1">
        <f>(Table2[[#This Row],[Close Price]]/Table2[[#This Row],[Current Month Low]])-1</f>
        <v>2.0477815699658786E-2</v>
      </c>
      <c r="AH401" s="1">
        <f>(Table2[[#This Row],[Current Month High]]/Table2[[#This Row],[Close Price]])-1</f>
        <v>0.15903010033444809</v>
      </c>
      <c r="AI401">
        <v>46.588628762541802</v>
      </c>
      <c r="AJ401">
        <v>20.056213611724498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-0.17</v>
      </c>
      <c r="AM401" t="s">
        <v>3161</v>
      </c>
      <c r="AN401">
        <v>-8.35</v>
      </c>
      <c r="AO401" t="s">
        <v>3161</v>
      </c>
      <c r="AP401">
        <v>0.100139489761187</v>
      </c>
      <c r="AQ401">
        <f>(Table2[[#This Row],[Sharpe Ratio]]-AVERAGE(Table2[Sharpe Ratio]))/_xlfn.STDEV.P(Table2[Sharpe Ratio])</f>
        <v>0.50211490242630386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584</v>
      </c>
      <c r="AT401">
        <f>_xlfn.RANK.AVG(Table2[[#This Row],[6M Return vs Nifty Z-Score]],Table2[6M Return vs Nifty Z-Score])</f>
        <v>396</v>
      </c>
      <c r="AU401">
        <f>_xlfn.RANK.AVG(Table2[[#This Row],[Sharpe Ratio Z-Score]],Table2[Sharpe Ratio Z-Score])</f>
        <v>220</v>
      </c>
      <c r="AV401">
        <f>(Table2[[#This Row],[Rank 1Y]]+Table2[[#This Row],[Rank 6M]]+Table2[[#This Row],[Rank Sharpe]])/3</f>
        <v>400</v>
      </c>
    </row>
    <row r="402" spans="1:48" x14ac:dyDescent="0.3">
      <c r="A402" t="s">
        <v>826</v>
      </c>
      <c r="B402" t="s">
        <v>827</v>
      </c>
      <c r="C402" t="s">
        <v>3112</v>
      </c>
      <c r="D402" t="s">
        <v>48</v>
      </c>
      <c r="E402">
        <v>18046.8260352508</v>
      </c>
      <c r="F402">
        <v>191.78</v>
      </c>
      <c r="G402">
        <v>0.23374048784672299</v>
      </c>
      <c r="H402">
        <f>(Table2[[#This Row],[1Y Return vs Nifty]]-AVERAGE(Table2[1Y Return vs Nifty]))/_xlfn.STDEV.P(Table2[1Y Return vs Nifty])</f>
        <v>-0.28360894029902162</v>
      </c>
      <c r="I402">
        <v>-7.9971817058516903</v>
      </c>
      <c r="J402">
        <f>(Table2[[#This Row],[1M Return vs Nifty]]-AVERAGE(Table2[1M Return vs Nifty]))/_xlfn.STDEV.P(Table2[1M Return vs Nifty])</f>
        <v>-0.59145461273404454</v>
      </c>
      <c r="K402">
        <v>-26.9148997660552</v>
      </c>
      <c r="L402">
        <f>(Table2[[#This Row],[6M Return vs Nifty]]-AVERAGE(Table2[6M Return vs Nifty]))/_xlfn.STDEV.P(Table2[6M Return vs Nifty])</f>
        <v>-1.0533075022547436</v>
      </c>
      <c r="M402">
        <v>-4.1797107485031901</v>
      </c>
      <c r="N402">
        <f>(Table2[[#This Row],[1W Return vs Nifty]]-AVERAGE(Table2[1W Return vs Nifty]))/_xlfn.STDEV.P(Table2[1W Return vs Nifty])</f>
        <v>-0.19546307231552637</v>
      </c>
      <c r="O402">
        <v>207.54</v>
      </c>
      <c r="P402">
        <v>221.355601101643</v>
      </c>
      <c r="Q402">
        <v>227.73263157720999</v>
      </c>
      <c r="R402">
        <v>28.7187150543798</v>
      </c>
      <c r="S402" s="1">
        <f>(Table2[[#This Row],[Close Price]]-Table2[[#This Row],[20D EMA]])/Table2[[#This Row],[20D EMA]]</f>
        <v>-7.5937168738556382E-2</v>
      </c>
      <c r="T402" s="1">
        <f>(Table2[[#This Row],[Close Price]]-Table2[[#This Row],[50D EMA]])/Table2[[#This Row],[50D EMA]]</f>
        <v>-0.13361126149259875</v>
      </c>
      <c r="U402" s="1">
        <f>(Table2[[#This Row],[Close Price]]-Table2[[#This Row],[200D EMA]])/Table2[[#This Row],[200D EMA]]</f>
        <v>-0.15787211225818853</v>
      </c>
      <c r="V402">
        <v>0.93205436629052796</v>
      </c>
      <c r="W402">
        <v>191.1</v>
      </c>
      <c r="X402">
        <v>196</v>
      </c>
      <c r="Y402">
        <v>191.1</v>
      </c>
      <c r="Z402">
        <v>204.44</v>
      </c>
      <c r="AA402">
        <v>191.1</v>
      </c>
      <c r="AB402">
        <v>221.49</v>
      </c>
      <c r="AC402" s="1">
        <f>(Table2[[#This Row],[Close Price]]/Table2[[#This Row],[Day Low]])-1</f>
        <v>3.5583464154893552E-3</v>
      </c>
      <c r="AD402" s="1">
        <f>(Table2[[#This Row],[Day High]]/Table2[[#This Row],[Close Price]])-1</f>
        <v>2.2004380018771474E-2</v>
      </c>
      <c r="AE402" s="1">
        <f>(Table2[[#This Row],[Close Price]]/Table2[[#This Row],[Current Week Low]])-1</f>
        <v>3.5583464154893552E-3</v>
      </c>
      <c r="AF402" s="1">
        <f>(Table2[[#This Row],[Current Week High]]/Table2[[#This Row],[Close Price]])-1</f>
        <v>6.6013140056314423E-2</v>
      </c>
      <c r="AG402" s="1">
        <f>(Table2[[#This Row],[Close Price]]/Table2[[#This Row],[Current Month Low]])-1</f>
        <v>3.5583464154893552E-3</v>
      </c>
      <c r="AH402" s="1">
        <f>(Table2[[#This Row],[Current Month High]]/Table2[[#This Row],[Close Price]])-1</f>
        <v>0.15491709250182506</v>
      </c>
      <c r="AI402">
        <v>83.335071436020399</v>
      </c>
      <c r="AJ402">
        <v>24.5324675324675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-0.2</v>
      </c>
      <c r="AM402" t="s">
        <v>3161</v>
      </c>
      <c r="AN402">
        <v>-5.65</v>
      </c>
      <c r="AO402" t="s">
        <v>3161</v>
      </c>
      <c r="AP402">
        <v>0.144241648823314</v>
      </c>
      <c r="AQ402">
        <f>(Table2[[#This Row],[Sharpe Ratio]]-AVERAGE(Table2[Sharpe Ratio]))/_xlfn.STDEV.P(Table2[Sharpe Ratio])</f>
        <v>1.0241038148842025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407</v>
      </c>
      <c r="AT402">
        <f>_xlfn.RANK.AVG(Table2[[#This Row],[6M Return vs Nifty Z-Score]],Table2[6M Return vs Nifty Z-Score])</f>
        <v>676</v>
      </c>
      <c r="AU402">
        <f>_xlfn.RANK.AVG(Table2[[#This Row],[Sharpe Ratio Z-Score]],Table2[Sharpe Ratio Z-Score])</f>
        <v>118</v>
      </c>
      <c r="AV402">
        <f>(Table2[[#This Row],[Rank 1Y]]+Table2[[#This Row],[Rank 6M]]+Table2[[#This Row],[Rank Sharpe]])/3</f>
        <v>400.33333333333331</v>
      </c>
    </row>
    <row r="403" spans="1:48" x14ac:dyDescent="0.3">
      <c r="A403" t="s">
        <v>856</v>
      </c>
      <c r="B403" t="s">
        <v>857</v>
      </c>
      <c r="C403" t="s">
        <v>3115</v>
      </c>
      <c r="D403" t="s">
        <v>211</v>
      </c>
      <c r="E403">
        <v>17202.889760945302</v>
      </c>
      <c r="F403">
        <v>1454.05</v>
      </c>
      <c r="G403">
        <v>-0.49287291907224701</v>
      </c>
      <c r="H403">
        <f>(Table2[[#This Row],[1Y Return vs Nifty]]-AVERAGE(Table2[1Y Return vs Nifty]))/_xlfn.STDEV.P(Table2[1Y Return vs Nifty])</f>
        <v>-0.29822759894016926</v>
      </c>
      <c r="I403">
        <v>-12.3924104093681</v>
      </c>
      <c r="J403">
        <f>(Table2[[#This Row],[1M Return vs Nifty]]-AVERAGE(Table2[1M Return vs Nifty]))/_xlfn.STDEV.P(Table2[1M Return vs Nifty])</f>
        <v>-1.0578989140651909</v>
      </c>
      <c r="K403">
        <v>-26.559277398245602</v>
      </c>
      <c r="L403">
        <f>(Table2[[#This Row],[6M Return vs Nifty]]-AVERAGE(Table2[6M Return vs Nifty]))/_xlfn.STDEV.P(Table2[6M Return vs Nifty])</f>
        <v>-1.0408696545329703</v>
      </c>
      <c r="M403">
        <v>-7.8174547610658101</v>
      </c>
      <c r="N403">
        <f>(Table2[[#This Row],[1W Return vs Nifty]]-AVERAGE(Table2[1W Return vs Nifty]))/_xlfn.STDEV.P(Table2[1W Return vs Nifty])</f>
        <v>-0.9540299091038672</v>
      </c>
      <c r="O403">
        <v>1594.82</v>
      </c>
      <c r="P403">
        <v>1708.73041682382</v>
      </c>
      <c r="Q403">
        <v>1778.84165833774</v>
      </c>
      <c r="R403">
        <v>22.121673194733599</v>
      </c>
      <c r="S403" s="1">
        <f>(Table2[[#This Row],[Close Price]]-Table2[[#This Row],[20D EMA]])/Table2[[#This Row],[20D EMA]]</f>
        <v>-8.826701445931201E-2</v>
      </c>
      <c r="T403" s="1">
        <f>(Table2[[#This Row],[Close Price]]-Table2[[#This Row],[50D EMA]])/Table2[[#This Row],[50D EMA]]</f>
        <v>-0.14904657534991317</v>
      </c>
      <c r="U403" s="1">
        <f>(Table2[[#This Row],[Close Price]]-Table2[[#This Row],[200D EMA]])/Table2[[#This Row],[200D EMA]]</f>
        <v>-0.18258604233568801</v>
      </c>
      <c r="V403">
        <v>0.63392965198372697</v>
      </c>
      <c r="W403">
        <v>1450</v>
      </c>
      <c r="X403">
        <v>1490.2</v>
      </c>
      <c r="Y403">
        <v>1450</v>
      </c>
      <c r="Z403">
        <v>1573.6</v>
      </c>
      <c r="AA403">
        <v>1450</v>
      </c>
      <c r="AB403">
        <v>1647.1</v>
      </c>
      <c r="AC403" s="1">
        <f>(Table2[[#This Row],[Close Price]]/Table2[[#This Row],[Day Low]])-1</f>
        <v>2.7931034482757688E-3</v>
      </c>
      <c r="AD403" s="1">
        <f>(Table2[[#This Row],[Day High]]/Table2[[#This Row],[Close Price]])-1</f>
        <v>2.4861593480279387E-2</v>
      </c>
      <c r="AE403" s="1">
        <f>(Table2[[#This Row],[Close Price]]/Table2[[#This Row],[Current Week Low]])-1</f>
        <v>2.7931034482757688E-3</v>
      </c>
      <c r="AF403" s="1">
        <f>(Table2[[#This Row],[Current Week High]]/Table2[[#This Row],[Close Price]])-1</f>
        <v>8.2218630721089259E-2</v>
      </c>
      <c r="AG403" s="1">
        <f>(Table2[[#This Row],[Close Price]]/Table2[[#This Row],[Current Month Low]])-1</f>
        <v>2.7931034482757688E-3</v>
      </c>
      <c r="AH403" s="1">
        <f>(Table2[[#This Row],[Current Month High]]/Table2[[#This Row],[Close Price]])-1</f>
        <v>0.13276709879302628</v>
      </c>
      <c r="AI403">
        <v>67.005948901344496</v>
      </c>
      <c r="AJ403">
        <v>22.291841883936002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-0.16</v>
      </c>
      <c r="AM403" t="s">
        <v>3161</v>
      </c>
      <c r="AN403">
        <v>-4.0999999999999996</v>
      </c>
      <c r="AO403" t="s">
        <v>3161</v>
      </c>
      <c r="AP403">
        <v>0.146041711622417</v>
      </c>
      <c r="AQ403">
        <f>(Table2[[#This Row],[Sharpe Ratio]]-AVERAGE(Table2[Sharpe Ratio]))/_xlfn.STDEV.P(Table2[Sharpe Ratio])</f>
        <v>1.0454091850257425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413</v>
      </c>
      <c r="AT403">
        <f>_xlfn.RANK.AVG(Table2[[#This Row],[6M Return vs Nifty Z-Score]],Table2[6M Return vs Nifty Z-Score])</f>
        <v>674</v>
      </c>
      <c r="AU403">
        <f>_xlfn.RANK.AVG(Table2[[#This Row],[Sharpe Ratio Z-Score]],Table2[Sharpe Ratio Z-Score])</f>
        <v>114</v>
      </c>
      <c r="AV403">
        <f>(Table2[[#This Row],[Rank 1Y]]+Table2[[#This Row],[Rank 6M]]+Table2[[#This Row],[Rank Sharpe]])/3</f>
        <v>400.33333333333331</v>
      </c>
    </row>
    <row r="404" spans="1:48" x14ac:dyDescent="0.3">
      <c r="A404" t="s">
        <v>903</v>
      </c>
      <c r="B404" t="s">
        <v>904</v>
      </c>
      <c r="C404" t="s">
        <v>3115</v>
      </c>
      <c r="D404" t="s">
        <v>211</v>
      </c>
      <c r="E404">
        <v>16189.9070821733</v>
      </c>
      <c r="F404">
        <v>665.65</v>
      </c>
      <c r="G404">
        <v>-4.8210353375576904</v>
      </c>
      <c r="H404">
        <f>(Table2[[#This Row],[1Y Return vs Nifty]]-AVERAGE(Table2[1Y Return vs Nifty]))/_xlfn.STDEV.P(Table2[1Y Return vs Nifty])</f>
        <v>-0.38530544299973896</v>
      </c>
      <c r="I404">
        <v>-2.6037553778696498</v>
      </c>
      <c r="J404">
        <f>(Table2[[#This Row],[1M Return vs Nifty]]-AVERAGE(Table2[1M Return vs Nifty]))/_xlfn.STDEV.P(Table2[1M Return vs Nifty])</f>
        <v>-1.9076439711130568E-2</v>
      </c>
      <c r="K404">
        <v>2.54705870468166</v>
      </c>
      <c r="L404">
        <f>(Table2[[#This Row],[6M Return vs Nifty]]-AVERAGE(Table2[6M Return vs Nifty]))/_xlfn.STDEV.P(Table2[6M Return vs Nifty])</f>
        <v>-2.2879199048506833E-2</v>
      </c>
      <c r="M404">
        <v>-2.9938465069940601</v>
      </c>
      <c r="N404">
        <f>(Table2[[#This Row],[1W Return vs Nifty]]-AVERAGE(Table2[1W Return vs Nifty]))/_xlfn.STDEV.P(Table2[1W Return vs Nifty])</f>
        <v>5.1821311477133619E-2</v>
      </c>
      <c r="O404">
        <v>700.72</v>
      </c>
      <c r="P404">
        <v>703.97470695566301</v>
      </c>
      <c r="Q404">
        <v>649.40795562416395</v>
      </c>
      <c r="R404">
        <v>32.819845199509402</v>
      </c>
      <c r="S404" s="1">
        <f>(Table2[[#This Row],[Close Price]]-Table2[[#This Row],[20D EMA]])/Table2[[#This Row],[20D EMA]]</f>
        <v>-5.004852152072161E-2</v>
      </c>
      <c r="T404" s="1">
        <f>(Table2[[#This Row],[Close Price]]-Table2[[#This Row],[50D EMA]])/Table2[[#This Row],[50D EMA]]</f>
        <v>-5.4440460114537549E-2</v>
      </c>
      <c r="U404" s="1">
        <f>(Table2[[#This Row],[Close Price]]-Table2[[#This Row],[200D EMA]])/Table2[[#This Row],[200D EMA]]</f>
        <v>2.5010541116986092E-2</v>
      </c>
      <c r="V404">
        <v>0.42693788067763999</v>
      </c>
      <c r="W404">
        <v>654.20000000000005</v>
      </c>
      <c r="X404">
        <v>670.95</v>
      </c>
      <c r="Y404">
        <v>651.20000000000005</v>
      </c>
      <c r="Z404">
        <v>708.7</v>
      </c>
      <c r="AA404">
        <v>651.20000000000005</v>
      </c>
      <c r="AB404">
        <v>763.8</v>
      </c>
      <c r="AC404" s="1">
        <f>(Table2[[#This Row],[Close Price]]/Table2[[#This Row],[Day Low]])-1</f>
        <v>1.7502292876796055E-2</v>
      </c>
      <c r="AD404" s="1">
        <f>(Table2[[#This Row],[Day High]]/Table2[[#This Row],[Close Price]])-1</f>
        <v>7.9621422669571285E-3</v>
      </c>
      <c r="AE404" s="1">
        <f>(Table2[[#This Row],[Close Price]]/Table2[[#This Row],[Current Week Low]])-1</f>
        <v>2.2189803439803368E-2</v>
      </c>
      <c r="AF404" s="1">
        <f>(Table2[[#This Row],[Current Week High]]/Table2[[#This Row],[Close Price]])-1</f>
        <v>6.467362728160464E-2</v>
      </c>
      <c r="AG404" s="1">
        <f>(Table2[[#This Row],[Close Price]]/Table2[[#This Row],[Current Month Low]])-1</f>
        <v>2.2189803439803368E-2</v>
      </c>
      <c r="AH404" s="1">
        <f>(Table2[[#This Row],[Current Month High]]/Table2[[#This Row],[Close Price]])-1</f>
        <v>0.147449861038083</v>
      </c>
      <c r="AI404">
        <v>25.283557425073202</v>
      </c>
      <c r="AJ404">
        <v>32.718572425481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0.15</v>
      </c>
      <c r="AM404" t="s">
        <v>3160</v>
      </c>
      <c r="AN404">
        <v>-4.13</v>
      </c>
      <c r="AO404" t="s">
        <v>3161</v>
      </c>
      <c r="AP404">
        <v>2.76933608539E-2</v>
      </c>
      <c r="AQ404">
        <f>(Table2[[#This Row],[Sharpe Ratio]]-AVERAGE(Table2[Sharpe Ratio]))/_xlfn.STDEV.P(Table2[Sharpe Ratio])</f>
        <v>-0.35535051070296514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445</v>
      </c>
      <c r="AT404">
        <f>_xlfn.RANK.AVG(Table2[[#This Row],[6M Return vs Nifty Z-Score]],Table2[6M Return vs Nifty Z-Score])</f>
        <v>322</v>
      </c>
      <c r="AU404">
        <f>_xlfn.RANK.AVG(Table2[[#This Row],[Sharpe Ratio Z-Score]],Table2[Sharpe Ratio Z-Score])</f>
        <v>437</v>
      </c>
      <c r="AV404">
        <f>(Table2[[#This Row],[Rank 1Y]]+Table2[[#This Row],[Rank 6M]]+Table2[[#This Row],[Rank Sharpe]])/3</f>
        <v>401.33333333333331</v>
      </c>
    </row>
    <row r="405" spans="1:48" x14ac:dyDescent="0.3">
      <c r="A405" t="s">
        <v>507</v>
      </c>
      <c r="B405" t="s">
        <v>508</v>
      </c>
      <c r="C405" t="s">
        <v>3113</v>
      </c>
      <c r="D405" t="s">
        <v>509</v>
      </c>
      <c r="E405">
        <v>40238.675407693998</v>
      </c>
      <c r="F405">
        <v>335.8</v>
      </c>
      <c r="G405">
        <v>25.5426669624308</v>
      </c>
      <c r="H405">
        <f>(Table2[[#This Row],[1Y Return vs Nifty]]-AVERAGE(Table2[1Y Return vs Nifty]))/_xlfn.STDEV.P(Table2[1Y Return vs Nifty])</f>
        <v>0.22557868710063156</v>
      </c>
      <c r="I405">
        <v>3.1208426282929498</v>
      </c>
      <c r="J405">
        <f>(Table2[[#This Row],[1M Return vs Nifty]]-AVERAGE(Table2[1M Return vs Nifty]))/_xlfn.STDEV.P(Table2[1M Return vs Nifty])</f>
        <v>0.58844737702447747</v>
      </c>
      <c r="K405">
        <v>1.7447230434155701</v>
      </c>
      <c r="L405">
        <f>(Table2[[#This Row],[6M Return vs Nifty]]-AVERAGE(Table2[6M Return vs Nifty]))/_xlfn.STDEV.P(Table2[6M Return vs Nifty])</f>
        <v>-5.0940788194436863E-2</v>
      </c>
      <c r="M405">
        <v>4.8372094003108899</v>
      </c>
      <c r="N405">
        <f>(Table2[[#This Row],[1W Return vs Nifty]]-AVERAGE(Table2[1W Return vs Nifty]))/_xlfn.STDEV.P(Table2[1W Return vs Nifty])</f>
        <v>1.6848057347357259</v>
      </c>
      <c r="O405">
        <v>332.05</v>
      </c>
      <c r="P405">
        <v>340.00921155921799</v>
      </c>
      <c r="Q405">
        <v>323.41983827924997</v>
      </c>
      <c r="R405">
        <v>54.494809963213001</v>
      </c>
      <c r="S405" s="1">
        <f>(Table2[[#This Row],[Close Price]]-Table2[[#This Row],[20D EMA]])/Table2[[#This Row],[20D EMA]]</f>
        <v>1.1293479897605782E-2</v>
      </c>
      <c r="T405" s="1">
        <f>(Table2[[#This Row],[Close Price]]-Table2[[#This Row],[50D EMA]])/Table2[[#This Row],[50D EMA]]</f>
        <v>-1.2379698596738976E-2</v>
      </c>
      <c r="U405" s="1">
        <f>(Table2[[#This Row],[Close Price]]-Table2[[#This Row],[200D EMA]])/Table2[[#This Row],[200D EMA]]</f>
        <v>3.8278918778200152E-2</v>
      </c>
      <c r="V405">
        <v>1.2529313365639501</v>
      </c>
      <c r="W405">
        <v>330.55</v>
      </c>
      <c r="X405">
        <v>339.85</v>
      </c>
      <c r="Y405">
        <v>326</v>
      </c>
      <c r="Z405">
        <v>353.55</v>
      </c>
      <c r="AA405">
        <v>306.10000000000002</v>
      </c>
      <c r="AB405">
        <v>353.55</v>
      </c>
      <c r="AC405" s="1">
        <f>(Table2[[#This Row],[Close Price]]/Table2[[#This Row],[Day Low]])-1</f>
        <v>1.5882619875964288E-2</v>
      </c>
      <c r="AD405" s="1">
        <f>(Table2[[#This Row],[Day High]]/Table2[[#This Row],[Close Price]])-1</f>
        <v>1.2060750446694524E-2</v>
      </c>
      <c r="AE405" s="1">
        <f>(Table2[[#This Row],[Close Price]]/Table2[[#This Row],[Current Week Low]])-1</f>
        <v>3.0061349693251582E-2</v>
      </c>
      <c r="AF405" s="1">
        <f>(Table2[[#This Row],[Current Week High]]/Table2[[#This Row],[Close Price]])-1</f>
        <v>5.2858844550327522E-2</v>
      </c>
      <c r="AG405" s="1">
        <f>(Table2[[#This Row],[Close Price]]/Table2[[#This Row],[Current Month Low]])-1</f>
        <v>9.7027115321790314E-2</v>
      </c>
      <c r="AH405" s="1">
        <f>(Table2[[#This Row],[Current Month High]]/Table2[[#This Row],[Close Price]])-1</f>
        <v>5.2858844550327522E-2</v>
      </c>
      <c r="AI405">
        <v>17.867778439547301</v>
      </c>
      <c r="AJ405">
        <v>47.119386637458902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-0.01</v>
      </c>
      <c r="AM405" t="s">
        <v>3161</v>
      </c>
      <c r="AN405">
        <v>2.69</v>
      </c>
      <c r="AO405" t="s">
        <v>3160</v>
      </c>
      <c r="AP405">
        <v>-3.5158203205947001E-2</v>
      </c>
      <c r="AQ405">
        <f>(Table2[[#This Row],[Sharpe Ratio]]-AVERAGE(Table2[Sharpe Ratio]))/_xlfn.STDEV.P(Table2[Sharpe Ratio])</f>
        <v>-1.0992555772023374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234</v>
      </c>
      <c r="AT405">
        <f>_xlfn.RANK.AVG(Table2[[#This Row],[6M Return vs Nifty Z-Score]],Table2[6M Return vs Nifty Z-Score])</f>
        <v>330</v>
      </c>
      <c r="AU405">
        <f>_xlfn.RANK.AVG(Table2[[#This Row],[Sharpe Ratio Z-Score]],Table2[Sharpe Ratio Z-Score])</f>
        <v>643</v>
      </c>
      <c r="AV405">
        <f>(Table2[[#This Row],[Rank 1Y]]+Table2[[#This Row],[Rank 6M]]+Table2[[#This Row],[Rank Sharpe]])/3</f>
        <v>402.33333333333331</v>
      </c>
    </row>
    <row r="406" spans="1:48" x14ac:dyDescent="0.3">
      <c r="A406" t="s">
        <v>67</v>
      </c>
      <c r="B406" t="s">
        <v>68</v>
      </c>
      <c r="C406" t="s">
        <v>3116</v>
      </c>
      <c r="D406" t="s">
        <v>69</v>
      </c>
      <c r="E406">
        <v>326437.73132461699</v>
      </c>
      <c r="F406">
        <v>2826.8</v>
      </c>
      <c r="G406">
        <v>5.9934734658311104</v>
      </c>
      <c r="H406">
        <f>(Table2[[#This Row],[1Y Return vs Nifty]]-AVERAGE(Table2[1Y Return vs Nifty]))/_xlfn.STDEV.P(Table2[1Y Return vs Nifty])</f>
        <v>-0.16772947885838752</v>
      </c>
      <c r="I406">
        <v>-2.8860151693798</v>
      </c>
      <c r="J406">
        <f>(Table2[[#This Row],[1M Return vs Nifty]]-AVERAGE(Table2[1M Return vs Nifty]))/_xlfn.STDEV.P(Table2[1M Return vs Nifty])</f>
        <v>-4.9031302159924975E-2</v>
      </c>
      <c r="K406">
        <v>-13.2284246459879</v>
      </c>
      <c r="L406">
        <f>(Table2[[#This Row],[6M Return vs Nifty]]-AVERAGE(Table2[6M Return vs Nifty]))/_xlfn.STDEV.P(Table2[6M Return vs Nifty])</f>
        <v>-0.57462475111132982</v>
      </c>
      <c r="M406">
        <v>-2.0667227621711901</v>
      </c>
      <c r="N406">
        <f>(Table2[[#This Row],[1W Return vs Nifty]]-AVERAGE(Table2[1W Return vs Nifty]))/_xlfn.STDEV.P(Table2[1W Return vs Nifty])</f>
        <v>0.24515138747833468</v>
      </c>
      <c r="O406">
        <v>2918.25</v>
      </c>
      <c r="P406">
        <v>2976.3733405133398</v>
      </c>
      <c r="Q406">
        <v>2994.84787877094</v>
      </c>
      <c r="R406">
        <v>37.5726213235438</v>
      </c>
      <c r="S406" s="1">
        <f>(Table2[[#This Row],[Close Price]]-Table2[[#This Row],[20D EMA]])/Table2[[#This Row],[20D EMA]]</f>
        <v>-3.1337274051229269E-2</v>
      </c>
      <c r="T406" s="1">
        <f>(Table2[[#This Row],[Close Price]]-Table2[[#This Row],[50D EMA]])/Table2[[#This Row],[50D EMA]]</f>
        <v>-5.0253554712844761E-2</v>
      </c>
      <c r="U406" s="1">
        <f>(Table2[[#This Row],[Close Price]]-Table2[[#This Row],[200D EMA]])/Table2[[#This Row],[200D EMA]]</f>
        <v>-5.6112325424657383E-2</v>
      </c>
      <c r="V406">
        <v>0.70537789244249205</v>
      </c>
      <c r="W406">
        <v>2801</v>
      </c>
      <c r="X406">
        <v>2844.8</v>
      </c>
      <c r="Y406">
        <v>2801</v>
      </c>
      <c r="Z406">
        <v>2946.8</v>
      </c>
      <c r="AA406">
        <v>2801</v>
      </c>
      <c r="AB406">
        <v>3070</v>
      </c>
      <c r="AC406" s="1">
        <f>(Table2[[#This Row],[Close Price]]/Table2[[#This Row],[Day Low]])-1</f>
        <v>9.2109960728312679E-3</v>
      </c>
      <c r="AD406" s="1">
        <f>(Table2[[#This Row],[Day High]]/Table2[[#This Row],[Close Price]])-1</f>
        <v>6.3676241686712043E-3</v>
      </c>
      <c r="AE406" s="1">
        <f>(Table2[[#This Row],[Close Price]]/Table2[[#This Row],[Current Week Low]])-1</f>
        <v>9.2109960728312679E-3</v>
      </c>
      <c r="AF406" s="1">
        <f>(Table2[[#This Row],[Current Week High]]/Table2[[#This Row],[Close Price]])-1</f>
        <v>4.2450827791141954E-2</v>
      </c>
      <c r="AG406" s="1">
        <f>(Table2[[#This Row],[Close Price]]/Table2[[#This Row],[Current Month Low]])-1</f>
        <v>9.2109960728312679E-3</v>
      </c>
      <c r="AH406" s="1">
        <f>(Table2[[#This Row],[Current Month High]]/Table2[[#This Row],[Close Price]])-1</f>
        <v>8.6033677656714325E-2</v>
      </c>
      <c r="AI406">
        <v>32.443045139380203</v>
      </c>
      <c r="AJ406">
        <v>31.970121381885999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-0.05</v>
      </c>
      <c r="AM406" t="s">
        <v>3161</v>
      </c>
      <c r="AN406">
        <v>-0.77</v>
      </c>
      <c r="AO406" t="s">
        <v>3161</v>
      </c>
      <c r="AP406">
        <v>6.1704445151842001E-2</v>
      </c>
      <c r="AQ406">
        <f>(Table2[[#This Row],[Sharpe Ratio]]-AVERAGE(Table2[Sharpe Ratio]))/_xlfn.STDEV.P(Table2[Sharpe Ratio])</f>
        <v>4.7201411509897741E-2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357</v>
      </c>
      <c r="AT406">
        <f>_xlfn.RANK.AVG(Table2[[#This Row],[6M Return vs Nifty Z-Score]],Table2[6M Return vs Nifty Z-Score])</f>
        <v>511</v>
      </c>
      <c r="AU406">
        <f>_xlfn.RANK.AVG(Table2[[#This Row],[Sharpe Ratio Z-Score]],Table2[Sharpe Ratio Z-Score])</f>
        <v>341</v>
      </c>
      <c r="AV406">
        <f>(Table2[[#This Row],[Rank 1Y]]+Table2[[#This Row],[Rank 6M]]+Table2[[#This Row],[Rank Sharpe]])/3</f>
        <v>403</v>
      </c>
    </row>
    <row r="407" spans="1:48" x14ac:dyDescent="0.3">
      <c r="A407" t="s">
        <v>1182</v>
      </c>
      <c r="B407" t="s">
        <v>1183</v>
      </c>
      <c r="C407" t="s">
        <v>3121</v>
      </c>
      <c r="D407" t="s">
        <v>512</v>
      </c>
      <c r="E407">
        <v>9841.2143469862203</v>
      </c>
      <c r="F407">
        <v>307.05</v>
      </c>
      <c r="G407">
        <v>-7.9785989374951596</v>
      </c>
      <c r="H407">
        <f>(Table2[[#This Row],[1Y Return vs Nifty]]-AVERAGE(Table2[1Y Return vs Nifty]))/_xlfn.STDEV.P(Table2[1Y Return vs Nifty])</f>
        <v>-0.44883213266120114</v>
      </c>
      <c r="I407">
        <v>-7.7153035884091601</v>
      </c>
      <c r="J407">
        <f>(Table2[[#This Row],[1M Return vs Nifty]]-AVERAGE(Table2[1M Return vs Nifty]))/_xlfn.STDEV.P(Table2[1M Return vs Nifty])</f>
        <v>-0.56154025550257014</v>
      </c>
      <c r="K407">
        <v>5.7812357801958196</v>
      </c>
      <c r="L407">
        <f>(Table2[[#This Row],[6M Return vs Nifty]]-AVERAGE(Table2[6M Return vs Nifty]))/_xlfn.STDEV.P(Table2[6M Return vs Nifty])</f>
        <v>9.0235738626144438E-2</v>
      </c>
      <c r="M407">
        <v>-1.2770539218694399</v>
      </c>
      <c r="N407">
        <f>(Table2[[#This Row],[1W Return vs Nifty]]-AVERAGE(Table2[1W Return vs Nifty]))/_xlfn.STDEV.P(Table2[1W Return vs Nifty])</f>
        <v>0.40981844272723794</v>
      </c>
      <c r="O407">
        <v>324.06</v>
      </c>
      <c r="P407">
        <v>331.13059124101397</v>
      </c>
      <c r="Q407">
        <v>314.35971543386802</v>
      </c>
      <c r="R407">
        <v>29.457992059681398</v>
      </c>
      <c r="S407" s="1">
        <f>(Table2[[#This Row],[Close Price]]-Table2[[#This Row],[20D EMA]])/Table2[[#This Row],[20D EMA]]</f>
        <v>-5.2490279577855924E-2</v>
      </c>
      <c r="T407" s="1">
        <f>(Table2[[#This Row],[Close Price]]-Table2[[#This Row],[50D EMA]])/Table2[[#This Row],[50D EMA]]</f>
        <v>-7.2722339397168115E-2</v>
      </c>
      <c r="U407" s="1">
        <f>(Table2[[#This Row],[Close Price]]-Table2[[#This Row],[200D EMA]])/Table2[[#This Row],[200D EMA]]</f>
        <v>-2.3252710430086119E-2</v>
      </c>
      <c r="V407">
        <v>0.42156773449663798</v>
      </c>
      <c r="W407">
        <v>302.60000000000002</v>
      </c>
      <c r="X407">
        <v>312.10000000000002</v>
      </c>
      <c r="Y407">
        <v>302.60000000000002</v>
      </c>
      <c r="Z407">
        <v>321.10000000000002</v>
      </c>
      <c r="AA407">
        <v>302.60000000000002</v>
      </c>
      <c r="AB407">
        <v>334.35</v>
      </c>
      <c r="AC407" s="1">
        <f>(Table2[[#This Row],[Close Price]]/Table2[[#This Row],[Day Low]])-1</f>
        <v>1.4705882352941124E-2</v>
      </c>
      <c r="AD407" s="1">
        <f>(Table2[[#This Row],[Day High]]/Table2[[#This Row],[Close Price]])-1</f>
        <v>1.6446832763393537E-2</v>
      </c>
      <c r="AE407" s="1">
        <f>(Table2[[#This Row],[Close Price]]/Table2[[#This Row],[Current Week Low]])-1</f>
        <v>1.4705882352941124E-2</v>
      </c>
      <c r="AF407" s="1">
        <f>(Table2[[#This Row],[Current Week High]]/Table2[[#This Row],[Close Price]])-1</f>
        <v>4.5758019866471322E-2</v>
      </c>
      <c r="AG407" s="1">
        <f>(Table2[[#This Row],[Close Price]]/Table2[[#This Row],[Current Month Low]])-1</f>
        <v>1.4705882352941124E-2</v>
      </c>
      <c r="AH407" s="1">
        <f>(Table2[[#This Row],[Current Month High]]/Table2[[#This Row],[Close Price]])-1</f>
        <v>8.8910600879335666E-2</v>
      </c>
      <c r="AI407">
        <v>30.597622537046</v>
      </c>
      <c r="AJ407">
        <v>18.4103968223362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0.08</v>
      </c>
      <c r="AM407" t="s">
        <v>3160</v>
      </c>
      <c r="AN407">
        <v>-5.48</v>
      </c>
      <c r="AO407" t="s">
        <v>3161</v>
      </c>
      <c r="AP407">
        <v>1.6191348481703002E-2</v>
      </c>
      <c r="AQ407">
        <f>(Table2[[#This Row],[Sharpe Ratio]]-AVERAGE(Table2[Sharpe Ratio]))/_xlfn.STDEV.P(Table2[Sharpe Ratio])</f>
        <v>-0.49148722275787021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469</v>
      </c>
      <c r="AT407">
        <f>_xlfn.RANK.AVG(Table2[[#This Row],[6M Return vs Nifty Z-Score]],Table2[6M Return vs Nifty Z-Score])</f>
        <v>271</v>
      </c>
      <c r="AU407">
        <f>_xlfn.RANK.AVG(Table2[[#This Row],[Sharpe Ratio Z-Score]],Table2[Sharpe Ratio Z-Score])</f>
        <v>471</v>
      </c>
      <c r="AV407">
        <f>(Table2[[#This Row],[Rank 1Y]]+Table2[[#This Row],[Rank 6M]]+Table2[[#This Row],[Rank Sharpe]])/3</f>
        <v>403.66666666666669</v>
      </c>
    </row>
    <row r="408" spans="1:48" x14ac:dyDescent="0.3">
      <c r="A408" t="s">
        <v>669</v>
      </c>
      <c r="B408" t="s">
        <v>670</v>
      </c>
      <c r="C408" t="s">
        <v>3113</v>
      </c>
      <c r="D408" t="s">
        <v>51</v>
      </c>
      <c r="E408">
        <v>26217.1108822977</v>
      </c>
      <c r="F408">
        <v>486</v>
      </c>
      <c r="G408">
        <v>10.3382222266911</v>
      </c>
      <c r="H408">
        <f>(Table2[[#This Row],[1Y Return vs Nifty]]-AVERAGE(Table2[1Y Return vs Nifty]))/_xlfn.STDEV.P(Table2[1Y Return vs Nifty])</f>
        <v>-8.0317935922675623E-2</v>
      </c>
      <c r="I408">
        <v>7.8204782685759504</v>
      </c>
      <c r="J408">
        <f>(Table2[[#This Row],[1M Return vs Nifty]]-AVERAGE(Table2[1M Return vs Nifty]))/_xlfn.STDEV.P(Table2[1M Return vs Nifty])</f>
        <v>1.0871969098961005</v>
      </c>
      <c r="K408">
        <v>5.1804218825922002</v>
      </c>
      <c r="L408">
        <f>(Table2[[#This Row],[6M Return vs Nifty]]-AVERAGE(Table2[6M Return vs Nifty]))/_xlfn.STDEV.P(Table2[6M Return vs Nifty])</f>
        <v>6.922234789499733E-2</v>
      </c>
      <c r="M408">
        <v>0.64002243399997505</v>
      </c>
      <c r="N408">
        <f>(Table2[[#This Row],[1W Return vs Nifty]]-AVERAGE(Table2[1W Return vs Nifty]))/_xlfn.STDEV.P(Table2[1W Return vs Nifty])</f>
        <v>0.80958009229123373</v>
      </c>
      <c r="O408">
        <v>483.58</v>
      </c>
      <c r="P408">
        <v>474.70540500101401</v>
      </c>
      <c r="Q408">
        <v>445.93585224051299</v>
      </c>
      <c r="R408">
        <v>49.9372459233605</v>
      </c>
      <c r="S408" s="1">
        <f>(Table2[[#This Row],[Close Price]]-Table2[[#This Row],[20D EMA]])/Table2[[#This Row],[20D EMA]]</f>
        <v>5.0043426113569956E-3</v>
      </c>
      <c r="T408" s="1">
        <f>(Table2[[#This Row],[Close Price]]-Table2[[#This Row],[50D EMA]])/Table2[[#This Row],[50D EMA]]</f>
        <v>2.3792851060884506E-2</v>
      </c>
      <c r="U408" s="1">
        <f>(Table2[[#This Row],[Close Price]]-Table2[[#This Row],[200D EMA]])/Table2[[#This Row],[200D EMA]]</f>
        <v>8.9842849724221421E-2</v>
      </c>
      <c r="V408">
        <v>0.81669971786943796</v>
      </c>
      <c r="W408">
        <v>477</v>
      </c>
      <c r="X408">
        <v>487.75</v>
      </c>
      <c r="Y408">
        <v>474.05</v>
      </c>
      <c r="Z408">
        <v>503.2</v>
      </c>
      <c r="AA408">
        <v>474.05</v>
      </c>
      <c r="AB408">
        <v>507</v>
      </c>
      <c r="AC408" s="1">
        <f>(Table2[[#This Row],[Close Price]]/Table2[[#This Row],[Day Low]])-1</f>
        <v>1.8867924528301883E-2</v>
      </c>
      <c r="AD408" s="1">
        <f>(Table2[[#This Row],[Day High]]/Table2[[#This Row],[Close Price]])-1</f>
        <v>3.6008230452675427E-3</v>
      </c>
      <c r="AE408" s="1">
        <f>(Table2[[#This Row],[Close Price]]/Table2[[#This Row],[Current Week Low]])-1</f>
        <v>2.5208311359561142E-2</v>
      </c>
      <c r="AF408" s="1">
        <f>(Table2[[#This Row],[Current Week High]]/Table2[[#This Row],[Close Price]])-1</f>
        <v>3.5390946502057652E-2</v>
      </c>
      <c r="AG408" s="1">
        <f>(Table2[[#This Row],[Close Price]]/Table2[[#This Row],[Current Month Low]])-1</f>
        <v>2.5208311359561142E-2</v>
      </c>
      <c r="AH408" s="1">
        <f>(Table2[[#This Row],[Current Month High]]/Table2[[#This Row],[Close Price]])-1</f>
        <v>4.3209876543209846E-2</v>
      </c>
      <c r="AI408">
        <v>6.5843621399176797</v>
      </c>
      <c r="AJ408">
        <v>34.682000831370303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0.12</v>
      </c>
      <c r="AM408" t="s">
        <v>3160</v>
      </c>
      <c r="AN408">
        <v>-0.54</v>
      </c>
      <c r="AO408" t="s">
        <v>3161</v>
      </c>
      <c r="AP408">
        <v>-2.3423777786231999E-2</v>
      </c>
      <c r="AQ408">
        <f>(Table2[[#This Row],[Sharpe Ratio]]-AVERAGE(Table2[Sharpe Ratio]))/_xlfn.STDEV.P(Table2[Sharpe Ratio])</f>
        <v>-0.96036804667289799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0.92531336748675796</v>
      </c>
      <c r="AS408">
        <f>_xlfn.RANK.AVG(Table2[[#This Row],[1Y Return vs Nifty Z-Score]],Table2[1Y Return vs Nifty Z-Score])</f>
        <v>321</v>
      </c>
      <c r="AT408">
        <f>_xlfn.RANK.AVG(Table2[[#This Row],[6M Return vs Nifty Z-Score]],Table2[6M Return vs Nifty Z-Score])</f>
        <v>284</v>
      </c>
      <c r="AU408">
        <f>_xlfn.RANK.AVG(Table2[[#This Row],[Sharpe Ratio Z-Score]],Table2[Sharpe Ratio Z-Score])</f>
        <v>607</v>
      </c>
      <c r="AV408">
        <f>(Table2[[#This Row],[Rank 1Y]]+Table2[[#This Row],[Rank 6M]]+Table2[[#This Row],[Rank Sharpe]])/3</f>
        <v>404</v>
      </c>
    </row>
    <row r="409" spans="1:48" x14ac:dyDescent="0.3">
      <c r="A409" t="s">
        <v>595</v>
      </c>
      <c r="B409" t="s">
        <v>596</v>
      </c>
      <c r="C409" t="s">
        <v>3121</v>
      </c>
      <c r="D409" t="s">
        <v>117</v>
      </c>
      <c r="E409">
        <v>30812.1454462084</v>
      </c>
      <c r="F409">
        <v>288.7</v>
      </c>
      <c r="G409">
        <v>13.1545703039526</v>
      </c>
      <c r="H409">
        <f>(Table2[[#This Row],[1Y Return vs Nifty]]-AVERAGE(Table2[1Y Return vs Nifty]))/_xlfn.STDEV.P(Table2[1Y Return vs Nifty])</f>
        <v>-2.3656125441204975E-2</v>
      </c>
      <c r="I409">
        <v>-10.775074269358299</v>
      </c>
      <c r="J409">
        <f>(Table2[[#This Row],[1M Return vs Nifty]]-AVERAGE(Table2[1M Return vs Nifty]))/_xlfn.STDEV.P(Table2[1M Return vs Nifty])</f>
        <v>-0.88625887512002111</v>
      </c>
      <c r="K409">
        <v>3.83300854473528</v>
      </c>
      <c r="L409">
        <f>(Table2[[#This Row],[6M Return vs Nifty]]-AVERAGE(Table2[6M Return vs Nifty]))/_xlfn.STDEV.P(Table2[6M Return vs Nifty])</f>
        <v>2.2096735358939978E-2</v>
      </c>
      <c r="M409">
        <v>-1.49061340994245</v>
      </c>
      <c r="N409">
        <f>(Table2[[#This Row],[1W Return vs Nifty]]-AVERAGE(Table2[1W Return vs Nifty]))/_xlfn.STDEV.P(Table2[1W Return vs Nifty])</f>
        <v>0.36528558258803323</v>
      </c>
      <c r="O409">
        <v>305.12</v>
      </c>
      <c r="P409">
        <v>315.24504618942899</v>
      </c>
      <c r="Q409">
        <v>294.84895838993702</v>
      </c>
      <c r="R409">
        <v>24.390412318164799</v>
      </c>
      <c r="S409" s="1">
        <f>(Table2[[#This Row],[Close Price]]-Table2[[#This Row],[20D EMA]])/Table2[[#This Row],[20D EMA]]</f>
        <v>-5.381489250131101E-2</v>
      </c>
      <c r="T409" s="1">
        <f>(Table2[[#This Row],[Close Price]]-Table2[[#This Row],[50D EMA]])/Table2[[#This Row],[50D EMA]]</f>
        <v>-8.4204483179977488E-2</v>
      </c>
      <c r="U409" s="1">
        <f>(Table2[[#This Row],[Close Price]]-Table2[[#This Row],[200D EMA]])/Table2[[#This Row],[200D EMA]]</f>
        <v>-2.0854604416831797E-2</v>
      </c>
      <c r="V409">
        <v>0.95897380674096999</v>
      </c>
      <c r="W409">
        <v>287.14999999999998</v>
      </c>
      <c r="X409">
        <v>295.64999999999998</v>
      </c>
      <c r="Y409">
        <v>287</v>
      </c>
      <c r="Z409">
        <v>305.35000000000002</v>
      </c>
      <c r="AA409">
        <v>287</v>
      </c>
      <c r="AB409">
        <v>317.89999999999998</v>
      </c>
      <c r="AC409" s="1">
        <f>(Table2[[#This Row],[Close Price]]/Table2[[#This Row],[Day Low]])-1</f>
        <v>5.397875674734598E-3</v>
      </c>
      <c r="AD409" s="1">
        <f>(Table2[[#This Row],[Day High]]/Table2[[#This Row],[Close Price]])-1</f>
        <v>2.4073432629026614E-2</v>
      </c>
      <c r="AE409" s="1">
        <f>(Table2[[#This Row],[Close Price]]/Table2[[#This Row],[Current Week Low]])-1</f>
        <v>5.9233449477351652E-3</v>
      </c>
      <c r="AF409" s="1">
        <f>(Table2[[#This Row],[Current Week High]]/Table2[[#This Row],[Close Price]])-1</f>
        <v>5.7672324211984982E-2</v>
      </c>
      <c r="AG409" s="1">
        <f>(Table2[[#This Row],[Close Price]]/Table2[[#This Row],[Current Month Low]])-1</f>
        <v>5.9233449477351652E-3</v>
      </c>
      <c r="AH409" s="1">
        <f>(Table2[[#This Row],[Current Month High]]/Table2[[#This Row],[Close Price]])-1</f>
        <v>0.10114305507447163</v>
      </c>
      <c r="AI409">
        <v>26.220990647731199</v>
      </c>
      <c r="AJ409">
        <v>45.257861635220102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-0.01</v>
      </c>
      <c r="AM409" t="s">
        <v>3161</v>
      </c>
      <c r="AN409">
        <v>-5.67</v>
      </c>
      <c r="AO409" t="s">
        <v>3161</v>
      </c>
      <c r="AP409">
        <v>-2.0594903220649E-2</v>
      </c>
      <c r="AQ409">
        <f>(Table2[[#This Row],[Sharpe Ratio]]-AVERAGE(Table2[Sharpe Ratio]))/_xlfn.STDEV.P(Table2[Sharpe Ratio])</f>
        <v>-0.92688575942504869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308</v>
      </c>
      <c r="AT409">
        <f>_xlfn.RANK.AVG(Table2[[#This Row],[6M Return vs Nifty Z-Score]],Table2[6M Return vs Nifty Z-Score])</f>
        <v>303</v>
      </c>
      <c r="AU409">
        <f>_xlfn.RANK.AVG(Table2[[#This Row],[Sharpe Ratio Z-Score]],Table2[Sharpe Ratio Z-Score])</f>
        <v>601</v>
      </c>
      <c r="AV409">
        <f>(Table2[[#This Row],[Rank 1Y]]+Table2[[#This Row],[Rank 6M]]+Table2[[#This Row],[Rank Sharpe]])/3</f>
        <v>404</v>
      </c>
    </row>
    <row r="410" spans="1:48" x14ac:dyDescent="0.3">
      <c r="A410" t="s">
        <v>365</v>
      </c>
      <c r="B410" t="s">
        <v>366</v>
      </c>
      <c r="C410" t="s">
        <v>3116</v>
      </c>
      <c r="D410" t="s">
        <v>367</v>
      </c>
      <c r="E410">
        <v>64155.837604803201</v>
      </c>
      <c r="F410">
        <v>218.8</v>
      </c>
      <c r="G410">
        <v>7.8265976812419398</v>
      </c>
      <c r="H410">
        <f>(Table2[[#This Row],[1Y Return vs Nifty]]-AVERAGE(Table2[1Y Return vs Nifty]))/_xlfn.STDEV.P(Table2[1Y Return vs Nifty])</f>
        <v>-0.13084904574672465</v>
      </c>
      <c r="I410">
        <v>-1.72258111567827</v>
      </c>
      <c r="J410">
        <f>(Table2[[#This Row],[1M Return vs Nifty]]-AVERAGE(Table2[1M Return vs Nifty]))/_xlfn.STDEV.P(Table2[1M Return vs Nifty])</f>
        <v>7.443831021530907E-2</v>
      </c>
      <c r="K410">
        <v>-24.062396397703299</v>
      </c>
      <c r="L410">
        <f>(Table2[[#This Row],[6M Return vs Nifty]]-AVERAGE(Table2[6M Return vs Nifty]))/_xlfn.STDEV.P(Table2[6M Return vs Nifty])</f>
        <v>-0.95354155462908285</v>
      </c>
      <c r="M410">
        <v>-6.0747085045625404</v>
      </c>
      <c r="N410">
        <f>(Table2[[#This Row],[1W Return vs Nifty]]-AVERAGE(Table2[1W Return vs Nifty]))/_xlfn.STDEV.P(Table2[1W Return vs Nifty])</f>
        <v>-0.59062074382037377</v>
      </c>
      <c r="O410">
        <v>227.45</v>
      </c>
      <c r="P410">
        <v>227.31174896652999</v>
      </c>
      <c r="Q410">
        <v>222.67425448323499</v>
      </c>
      <c r="R410">
        <v>33.889247743076801</v>
      </c>
      <c r="S410" s="1">
        <f>(Table2[[#This Row],[Close Price]]-Table2[[#This Row],[20D EMA]])/Table2[[#This Row],[20D EMA]]</f>
        <v>-3.8030336337656533E-2</v>
      </c>
      <c r="T410" s="1">
        <f>(Table2[[#This Row],[Close Price]]-Table2[[#This Row],[50D EMA]])/Table2[[#This Row],[50D EMA]]</f>
        <v>-3.7445266270786877E-2</v>
      </c>
      <c r="U410" s="1">
        <f>(Table2[[#This Row],[Close Price]]-Table2[[#This Row],[200D EMA]])/Table2[[#This Row],[200D EMA]]</f>
        <v>-1.7398753583911374E-2</v>
      </c>
      <c r="V410">
        <v>1.24122306065675</v>
      </c>
      <c r="W410">
        <v>218.1</v>
      </c>
      <c r="X410">
        <v>228.5</v>
      </c>
      <c r="Y410">
        <v>218.1</v>
      </c>
      <c r="Z410">
        <v>234.79</v>
      </c>
      <c r="AA410">
        <v>218.1</v>
      </c>
      <c r="AB410">
        <v>246.24</v>
      </c>
      <c r="AC410" s="1">
        <f>(Table2[[#This Row],[Close Price]]/Table2[[#This Row],[Day Low]])-1</f>
        <v>3.2095369096745152E-3</v>
      </c>
      <c r="AD410" s="1">
        <f>(Table2[[#This Row],[Day High]]/Table2[[#This Row],[Close Price]])-1</f>
        <v>4.4332723948811603E-2</v>
      </c>
      <c r="AE410" s="1">
        <f>(Table2[[#This Row],[Close Price]]/Table2[[#This Row],[Current Week Low]])-1</f>
        <v>3.2095369096745152E-3</v>
      </c>
      <c r="AF410" s="1">
        <f>(Table2[[#This Row],[Current Week High]]/Table2[[#This Row],[Close Price]])-1</f>
        <v>7.3080438756855548E-2</v>
      </c>
      <c r="AG410" s="1">
        <f>(Table2[[#This Row],[Close Price]]/Table2[[#This Row],[Current Month Low]])-1</f>
        <v>3.2095369096745152E-3</v>
      </c>
      <c r="AH410" s="1">
        <f>(Table2[[#This Row],[Current Month High]]/Table2[[#This Row],[Close Price]])-1</f>
        <v>0.1254113345521024</v>
      </c>
      <c r="AI410">
        <v>30.872943327239401</v>
      </c>
      <c r="AJ410">
        <v>31.214392803598201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0.03</v>
      </c>
      <c r="AM410" t="s">
        <v>3160</v>
      </c>
      <c r="AN410">
        <v>-3.25</v>
      </c>
      <c r="AO410" t="s">
        <v>3161</v>
      </c>
      <c r="AP410">
        <v>0.104001416889774</v>
      </c>
      <c r="AQ410">
        <f>(Table2[[#This Row],[Sharpe Ratio]]-AVERAGE(Table2[Sharpe Ratio]))/_xlfn.STDEV.P(Table2[Sharpe Ratio])</f>
        <v>0.54782430044019703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-1.0527487335406751</v>
      </c>
      <c r="AS410">
        <f>_xlfn.RANK.AVG(Table2[[#This Row],[1Y Return vs Nifty Z-Score]],Table2[1Y Return vs Nifty Z-Score])</f>
        <v>343</v>
      </c>
      <c r="AT410">
        <f>_xlfn.RANK.AVG(Table2[[#This Row],[6M Return vs Nifty Z-Score]],Table2[6M Return vs Nifty Z-Score])</f>
        <v>660</v>
      </c>
      <c r="AU410">
        <f>_xlfn.RANK.AVG(Table2[[#This Row],[Sharpe Ratio Z-Score]],Table2[Sharpe Ratio Z-Score])</f>
        <v>211</v>
      </c>
      <c r="AV410">
        <f>(Table2[[#This Row],[Rank 1Y]]+Table2[[#This Row],[Rank 6M]]+Table2[[#This Row],[Rank Sharpe]])/3</f>
        <v>404.66666666666669</v>
      </c>
    </row>
    <row r="411" spans="1:48" x14ac:dyDescent="0.3">
      <c r="A411" t="s">
        <v>409</v>
      </c>
      <c r="B411" t="s">
        <v>410</v>
      </c>
      <c r="C411" t="s">
        <v>3115</v>
      </c>
      <c r="D411" t="s">
        <v>211</v>
      </c>
      <c r="E411">
        <v>53546.905879078498</v>
      </c>
      <c r="F411">
        <v>3424</v>
      </c>
      <c r="G411">
        <v>3.2747999056350001</v>
      </c>
      <c r="H411">
        <f>(Table2[[#This Row],[1Y Return vs Nifty]]-AVERAGE(Table2[1Y Return vs Nifty]))/_xlfn.STDEV.P(Table2[1Y Return vs Nifty])</f>
        <v>-0.22242618601349315</v>
      </c>
      <c r="I411">
        <v>-9.52372753789105</v>
      </c>
      <c r="J411">
        <f>(Table2[[#This Row],[1M Return vs Nifty]]-AVERAGE(Table2[1M Return vs Nifty]))/_xlfn.STDEV.P(Table2[1M Return vs Nifty])</f>
        <v>-0.75345951671228273</v>
      </c>
      <c r="K411">
        <v>-18.733409627692598</v>
      </c>
      <c r="L411">
        <f>(Table2[[#This Row],[6M Return vs Nifty]]-AVERAGE(Table2[6M Return vs Nifty]))/_xlfn.STDEV.P(Table2[6M Return vs Nifty])</f>
        <v>-0.76716091056277969</v>
      </c>
      <c r="M411">
        <v>0.357516974687903</v>
      </c>
      <c r="N411">
        <f>(Table2[[#This Row],[1W Return vs Nifty]]-AVERAGE(Table2[1W Return vs Nifty]))/_xlfn.STDEV.P(Table2[1W Return vs Nifty])</f>
        <v>0.75067015472945564</v>
      </c>
      <c r="O411">
        <v>3571.75</v>
      </c>
      <c r="P411">
        <v>3728.5602634950201</v>
      </c>
      <c r="Q411">
        <v>3717.5251091506302</v>
      </c>
      <c r="R411">
        <v>36.081239924442698</v>
      </c>
      <c r="S411" s="1">
        <f>(Table2[[#This Row],[Close Price]]-Table2[[#This Row],[20D EMA]])/Table2[[#This Row],[20D EMA]]</f>
        <v>-4.1366277035066845E-2</v>
      </c>
      <c r="T411" s="1">
        <f>(Table2[[#This Row],[Close Price]]-Table2[[#This Row],[50D EMA]])/Table2[[#This Row],[50D EMA]]</f>
        <v>-8.1683073886952839E-2</v>
      </c>
      <c r="U411" s="1">
        <f>(Table2[[#This Row],[Close Price]]-Table2[[#This Row],[200D EMA]])/Table2[[#This Row],[200D EMA]]</f>
        <v>-7.8957128878059959E-2</v>
      </c>
      <c r="V411">
        <v>0.87325872847730801</v>
      </c>
      <c r="W411">
        <v>3380.05</v>
      </c>
      <c r="X411">
        <v>3451.65</v>
      </c>
      <c r="Y411">
        <v>3378.05</v>
      </c>
      <c r="Z411">
        <v>3604.7</v>
      </c>
      <c r="AA411">
        <v>3378.05</v>
      </c>
      <c r="AB411">
        <v>3604.7</v>
      </c>
      <c r="AC411" s="1">
        <f>(Table2[[#This Row],[Close Price]]/Table2[[#This Row],[Day Low]])-1</f>
        <v>1.3002766231268614E-2</v>
      </c>
      <c r="AD411" s="1">
        <f>(Table2[[#This Row],[Day High]]/Table2[[#This Row],[Close Price]])-1</f>
        <v>8.0753504672896881E-3</v>
      </c>
      <c r="AE411" s="1">
        <f>(Table2[[#This Row],[Close Price]]/Table2[[#This Row],[Current Week Low]])-1</f>
        <v>1.360252216515434E-2</v>
      </c>
      <c r="AF411" s="1">
        <f>(Table2[[#This Row],[Current Week High]]/Table2[[#This Row],[Close Price]])-1</f>
        <v>5.2774532710280431E-2</v>
      </c>
      <c r="AG411" s="1">
        <f>(Table2[[#This Row],[Close Price]]/Table2[[#This Row],[Current Month Low]])-1</f>
        <v>1.360252216515434E-2</v>
      </c>
      <c r="AH411" s="1">
        <f>(Table2[[#This Row],[Current Month High]]/Table2[[#This Row],[Close Price]])-1</f>
        <v>5.2774532710280431E-2</v>
      </c>
      <c r="AI411">
        <v>44.596962616822402</v>
      </c>
      <c r="AJ411">
        <v>26.706879325019401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-0.01</v>
      </c>
      <c r="AM411" t="s">
        <v>3161</v>
      </c>
      <c r="AN411">
        <v>-0.81</v>
      </c>
      <c r="AO411" t="s">
        <v>3161</v>
      </c>
      <c r="AP411">
        <v>9.1728402033378995E-2</v>
      </c>
      <c r="AQ411">
        <f>(Table2[[#This Row],[Sharpe Ratio]]-AVERAGE(Table2[Sharpe Ratio]))/_xlfn.STDEV.P(Table2[Sharpe Ratio])</f>
        <v>0.40256207714531123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385</v>
      </c>
      <c r="AT411">
        <f>_xlfn.RANK.AVG(Table2[[#This Row],[6M Return vs Nifty Z-Score]],Table2[6M Return vs Nifty Z-Score])</f>
        <v>590</v>
      </c>
      <c r="AU411">
        <f>_xlfn.RANK.AVG(Table2[[#This Row],[Sharpe Ratio Z-Score]],Table2[Sharpe Ratio Z-Score])</f>
        <v>243</v>
      </c>
      <c r="AV411">
        <f>(Table2[[#This Row],[Rank 1Y]]+Table2[[#This Row],[Rank 6M]]+Table2[[#This Row],[Rank Sharpe]])/3</f>
        <v>406</v>
      </c>
    </row>
    <row r="412" spans="1:48" x14ac:dyDescent="0.3">
      <c r="A412" t="s">
        <v>374</v>
      </c>
      <c r="B412" t="s">
        <v>375</v>
      </c>
      <c r="C412" t="s">
        <v>3115</v>
      </c>
      <c r="D412" t="s">
        <v>120</v>
      </c>
      <c r="E412">
        <v>61865.089477000001</v>
      </c>
      <c r="F412">
        <v>1328.75</v>
      </c>
      <c r="G412">
        <v>4.1103878360139001</v>
      </c>
      <c r="H412">
        <f>(Table2[[#This Row],[1Y Return vs Nifty]]-AVERAGE(Table2[1Y Return vs Nifty]))/_xlfn.STDEV.P(Table2[1Y Return vs Nifty])</f>
        <v>-0.20561508040691245</v>
      </c>
      <c r="I412">
        <v>-5.36245512080467</v>
      </c>
      <c r="J412">
        <f>(Table2[[#This Row],[1M Return vs Nifty]]-AVERAGE(Table2[1M Return vs Nifty]))/_xlfn.STDEV.P(Table2[1M Return vs Nifty])</f>
        <v>-0.31184386115298829</v>
      </c>
      <c r="K412">
        <v>-15.075711385327599</v>
      </c>
      <c r="L412">
        <f>(Table2[[#This Row],[6M Return vs Nifty]]-AVERAGE(Table2[6M Return vs Nifty]))/_xlfn.STDEV.P(Table2[6M Return vs Nifty])</f>
        <v>-0.63923337318388607</v>
      </c>
      <c r="M412">
        <v>-5.6767086384378196</v>
      </c>
      <c r="N412">
        <f>(Table2[[#This Row],[1W Return vs Nifty]]-AVERAGE(Table2[1W Return vs Nifty]))/_xlfn.STDEV.P(Table2[1W Return vs Nifty])</f>
        <v>-0.50762713612126265</v>
      </c>
      <c r="O412">
        <v>1412.45</v>
      </c>
      <c r="P412">
        <v>1467.7471687811701</v>
      </c>
      <c r="Q412">
        <v>1423.7789163258999</v>
      </c>
      <c r="R412">
        <v>26.6771886161617</v>
      </c>
      <c r="S412" s="1">
        <f>(Table2[[#This Row],[Close Price]]-Table2[[#This Row],[20D EMA]])/Table2[[#This Row],[20D EMA]]</f>
        <v>-5.9258734822471619E-2</v>
      </c>
      <c r="T412" s="1">
        <f>(Table2[[#This Row],[Close Price]]-Table2[[#This Row],[50D EMA]])/Table2[[#This Row],[50D EMA]]</f>
        <v>-9.470103008040176E-2</v>
      </c>
      <c r="U412" s="1">
        <f>(Table2[[#This Row],[Close Price]]-Table2[[#This Row],[200D EMA]])/Table2[[#This Row],[200D EMA]]</f>
        <v>-6.674415194398621E-2</v>
      </c>
      <c r="V412">
        <v>0.88706856931674205</v>
      </c>
      <c r="W412">
        <v>1301.55</v>
      </c>
      <c r="X412">
        <v>1356.9</v>
      </c>
      <c r="Y412">
        <v>1301.55</v>
      </c>
      <c r="Z412">
        <v>1420.05</v>
      </c>
      <c r="AA412">
        <v>1301.55</v>
      </c>
      <c r="AB412">
        <v>1482.9</v>
      </c>
      <c r="AC412" s="1">
        <f>(Table2[[#This Row],[Close Price]]/Table2[[#This Row],[Day Low]])-1</f>
        <v>2.0898159886289402E-2</v>
      </c>
      <c r="AD412" s="1">
        <f>(Table2[[#This Row],[Day High]]/Table2[[#This Row],[Close Price]])-1</f>
        <v>2.1185324553151474E-2</v>
      </c>
      <c r="AE412" s="1">
        <f>(Table2[[#This Row],[Close Price]]/Table2[[#This Row],[Current Week Low]])-1</f>
        <v>2.0898159886289402E-2</v>
      </c>
      <c r="AF412" s="1">
        <f>(Table2[[#This Row],[Current Week High]]/Table2[[#This Row],[Close Price]])-1</f>
        <v>6.8711194731890801E-2</v>
      </c>
      <c r="AG412" s="1">
        <f>(Table2[[#This Row],[Close Price]]/Table2[[#This Row],[Current Month Low]])-1</f>
        <v>2.0898159886289402E-2</v>
      </c>
      <c r="AH412" s="1">
        <f>(Table2[[#This Row],[Current Month High]]/Table2[[#This Row],[Close Price]])-1</f>
        <v>0.11601128880526823</v>
      </c>
      <c r="AI412">
        <v>35.804327375352699</v>
      </c>
      <c r="AJ412">
        <v>28.164938509765999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-0.05</v>
      </c>
      <c r="AM412" t="s">
        <v>3161</v>
      </c>
      <c r="AN412">
        <v>-3.95</v>
      </c>
      <c r="AO412" t="s">
        <v>3161</v>
      </c>
      <c r="AP412">
        <v>6.789657034952E-2</v>
      </c>
      <c r="AQ412">
        <f>(Table2[[#This Row],[Sharpe Ratio]]-AVERAGE(Table2[Sharpe Ratio]))/_xlfn.STDEV.P(Table2[Sharpe Ratio])</f>
        <v>0.12049080972701989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374</v>
      </c>
      <c r="AT412">
        <f>_xlfn.RANK.AVG(Table2[[#This Row],[6M Return vs Nifty Z-Score]],Table2[6M Return vs Nifty Z-Score])</f>
        <v>541</v>
      </c>
      <c r="AU412">
        <f>_xlfn.RANK.AVG(Table2[[#This Row],[Sharpe Ratio Z-Score]],Table2[Sharpe Ratio Z-Score])</f>
        <v>308</v>
      </c>
      <c r="AV412">
        <f>(Table2[[#This Row],[Rank 1Y]]+Table2[[#This Row],[Rank 6M]]+Table2[[#This Row],[Rank Sharpe]])/3</f>
        <v>407.66666666666669</v>
      </c>
    </row>
    <row r="413" spans="1:48" x14ac:dyDescent="0.3">
      <c r="A413" t="s">
        <v>933</v>
      </c>
      <c r="B413" t="s">
        <v>934</v>
      </c>
      <c r="C413" t="s">
        <v>3111</v>
      </c>
      <c r="D413" t="s">
        <v>43</v>
      </c>
      <c r="E413">
        <v>15679.8090988</v>
      </c>
      <c r="F413">
        <v>427</v>
      </c>
      <c r="G413">
        <v>-27.921418121449399</v>
      </c>
      <c r="H413">
        <f>(Table2[[#This Row],[1Y Return vs Nifty]]-AVERAGE(Table2[1Y Return vs Nifty]))/_xlfn.STDEV.P(Table2[1Y Return vs Nifty])</f>
        <v>-0.85005961238601335</v>
      </c>
      <c r="I413">
        <v>-12.2406241728048</v>
      </c>
      <c r="J413">
        <f>(Table2[[#This Row],[1M Return vs Nifty]]-AVERAGE(Table2[1M Return vs Nifty]))/_xlfn.STDEV.P(Table2[1M Return vs Nifty])</f>
        <v>-1.0417905770840439</v>
      </c>
      <c r="K413">
        <v>-9.0816133580575293</v>
      </c>
      <c r="L413">
        <f>(Table2[[#This Row],[6M Return vs Nifty]]-AVERAGE(Table2[6M Return vs Nifty]))/_xlfn.STDEV.P(Table2[6M Return vs Nifty])</f>
        <v>-0.42959054629488086</v>
      </c>
      <c r="M413">
        <v>-10.0756322441847</v>
      </c>
      <c r="N413">
        <f>(Table2[[#This Row],[1W Return vs Nifty]]-AVERAGE(Table2[1W Return vs Nifty]))/_xlfn.STDEV.P(Table2[1W Return vs Nifty])</f>
        <v>-1.4249202588262602</v>
      </c>
      <c r="O413">
        <v>486.68</v>
      </c>
      <c r="P413">
        <v>507.51204249934301</v>
      </c>
      <c r="Q413">
        <v>479.63818013060597</v>
      </c>
      <c r="R413">
        <v>17.490823858939599</v>
      </c>
      <c r="S413" s="1">
        <f>(Table2[[#This Row],[Close Price]]-Table2[[#This Row],[20D EMA]])/Table2[[#This Row],[20D EMA]]</f>
        <v>-0.12262677734856581</v>
      </c>
      <c r="T413" s="1">
        <f>(Table2[[#This Row],[Close Price]]-Table2[[#This Row],[50D EMA]])/Table2[[#This Row],[50D EMA]]</f>
        <v>-0.15864065432387692</v>
      </c>
      <c r="U413" s="1">
        <f>(Table2[[#This Row],[Close Price]]-Table2[[#This Row],[200D EMA]])/Table2[[#This Row],[200D EMA]]</f>
        <v>-0.10974560056139097</v>
      </c>
      <c r="V413">
        <v>1.01924472513877</v>
      </c>
      <c r="W413">
        <v>421.15</v>
      </c>
      <c r="X413">
        <v>439.35</v>
      </c>
      <c r="Y413">
        <v>417.65</v>
      </c>
      <c r="Z413">
        <v>502.9</v>
      </c>
      <c r="AA413">
        <v>417.65</v>
      </c>
      <c r="AB413">
        <v>535</v>
      </c>
      <c r="AC413" s="1">
        <f>(Table2[[#This Row],[Close Price]]/Table2[[#This Row],[Day Low]])-1</f>
        <v>1.3890537813130877E-2</v>
      </c>
      <c r="AD413" s="1">
        <f>(Table2[[#This Row],[Day High]]/Table2[[#This Row],[Close Price]])-1</f>
        <v>2.8922716627634681E-2</v>
      </c>
      <c r="AE413" s="1">
        <f>(Table2[[#This Row],[Close Price]]/Table2[[#This Row],[Current Week Low]])-1</f>
        <v>2.2387166287561433E-2</v>
      </c>
      <c r="AF413" s="1">
        <f>(Table2[[#This Row],[Current Week High]]/Table2[[#This Row],[Close Price]])-1</f>
        <v>0.17775175644028107</v>
      </c>
      <c r="AG413" s="1">
        <f>(Table2[[#This Row],[Close Price]]/Table2[[#This Row],[Current Month Low]])-1</f>
        <v>2.2387166287561433E-2</v>
      </c>
      <c r="AH413" s="1">
        <f>(Table2[[#This Row],[Current Month High]]/Table2[[#This Row],[Close Price]])-1</f>
        <v>0.25292740046838413</v>
      </c>
      <c r="AI413">
        <v>39.543325526932001</v>
      </c>
      <c r="AJ413">
        <v>16.412213740458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-0.11</v>
      </c>
      <c r="AM413" t="s">
        <v>3161</v>
      </c>
      <c r="AN413">
        <v>-15.5</v>
      </c>
      <c r="AO413" t="s">
        <v>3161</v>
      </c>
      <c r="AP413">
        <v>0.12598813856074501</v>
      </c>
      <c r="AQ413">
        <f>(Table2[[#This Row],[Sharpe Ratio]]-AVERAGE(Table2[Sharpe Ratio]))/_xlfn.STDEV.P(Table2[Sharpe Ratio])</f>
        <v>0.80805702322769557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608</v>
      </c>
      <c r="AT413">
        <f>_xlfn.RANK.AVG(Table2[[#This Row],[6M Return vs Nifty Z-Score]],Table2[6M Return vs Nifty Z-Score])</f>
        <v>465</v>
      </c>
      <c r="AU413">
        <f>_xlfn.RANK.AVG(Table2[[#This Row],[Sharpe Ratio Z-Score]],Table2[Sharpe Ratio Z-Score])</f>
        <v>150</v>
      </c>
      <c r="AV413">
        <f>(Table2[[#This Row],[Rank 1Y]]+Table2[[#This Row],[Rank 6M]]+Table2[[#This Row],[Rank Sharpe]])/3</f>
        <v>407.66666666666669</v>
      </c>
    </row>
    <row r="414" spans="1:48" x14ac:dyDescent="0.3">
      <c r="A414" t="s">
        <v>212</v>
      </c>
      <c r="B414" t="s">
        <v>213</v>
      </c>
      <c r="C414" t="s">
        <v>3109</v>
      </c>
      <c r="D414" t="s">
        <v>34</v>
      </c>
      <c r="E414">
        <v>114404.246043833</v>
      </c>
      <c r="F414">
        <v>99.49</v>
      </c>
      <c r="G414">
        <v>4.9855844115232797</v>
      </c>
      <c r="H414">
        <f>(Table2[[#This Row],[1Y Return vs Nifty]]-AVERAGE(Table2[1Y Return vs Nifty]))/_xlfn.STDEV.P(Table2[1Y Return vs Nifty])</f>
        <v>-0.18800709263866613</v>
      </c>
      <c r="I414">
        <v>0.893790098100397</v>
      </c>
      <c r="J414">
        <f>(Table2[[#This Row],[1M Return vs Nifty]]-AVERAGE(Table2[1M Return vs Nifty]))/_xlfn.STDEV.P(Table2[1M Return vs Nifty])</f>
        <v>0.35210109528438582</v>
      </c>
      <c r="K414">
        <v>-25.8777641029432</v>
      </c>
      <c r="L414">
        <f>(Table2[[#This Row],[6M Return vs Nifty]]-AVERAGE(Table2[6M Return vs Nifty]))/_xlfn.STDEV.P(Table2[6M Return vs Nifty])</f>
        <v>-1.0170338124864053</v>
      </c>
      <c r="M414">
        <v>-3.8974539181040799</v>
      </c>
      <c r="N414">
        <f>(Table2[[#This Row],[1W Return vs Nifty]]-AVERAGE(Table2[1W Return vs Nifty]))/_xlfn.STDEV.P(Table2[1W Return vs Nifty])</f>
        <v>-0.13660498052612491</v>
      </c>
      <c r="O414">
        <v>102.65</v>
      </c>
      <c r="P414">
        <v>105.39211141217</v>
      </c>
      <c r="Q414">
        <v>108.59358567438601</v>
      </c>
      <c r="R414">
        <v>36.827977734554601</v>
      </c>
      <c r="S414" s="1">
        <f>(Table2[[#This Row],[Close Price]]-Table2[[#This Row],[20D EMA]])/Table2[[#This Row],[20D EMA]]</f>
        <v>-3.0784218217243163E-2</v>
      </c>
      <c r="T414" s="1">
        <f>(Table2[[#This Row],[Close Price]]-Table2[[#This Row],[50D EMA]])/Table2[[#This Row],[50D EMA]]</f>
        <v>-5.6001453363884915E-2</v>
      </c>
      <c r="U414" s="1">
        <f>(Table2[[#This Row],[Close Price]]-Table2[[#This Row],[200D EMA]])/Table2[[#This Row],[200D EMA]]</f>
        <v>-8.3831707166229757E-2</v>
      </c>
      <c r="V414">
        <v>1.4371682780375901</v>
      </c>
      <c r="W414">
        <v>99.3</v>
      </c>
      <c r="X414">
        <v>102.48</v>
      </c>
      <c r="Y414">
        <v>99.3</v>
      </c>
      <c r="Z414">
        <v>106.34</v>
      </c>
      <c r="AA414">
        <v>98.61</v>
      </c>
      <c r="AB414">
        <v>107.9</v>
      </c>
      <c r="AC414" s="1">
        <f>(Table2[[#This Row],[Close Price]]/Table2[[#This Row],[Day Low]])-1</f>
        <v>1.9133937562940684E-3</v>
      </c>
      <c r="AD414" s="1">
        <f>(Table2[[#This Row],[Day High]]/Table2[[#This Row],[Close Price]])-1</f>
        <v>3.0053271685596572E-2</v>
      </c>
      <c r="AE414" s="1">
        <f>(Table2[[#This Row],[Close Price]]/Table2[[#This Row],[Current Week Low]])-1</f>
        <v>1.9133937562940684E-3</v>
      </c>
      <c r="AF414" s="1">
        <f>(Table2[[#This Row],[Current Week High]]/Table2[[#This Row],[Close Price]])-1</f>
        <v>6.8851140818172674E-2</v>
      </c>
      <c r="AG414" s="1">
        <f>(Table2[[#This Row],[Close Price]]/Table2[[#This Row],[Current Month Low]])-1</f>
        <v>8.9240442145825938E-3</v>
      </c>
      <c r="AH414" s="1">
        <f>(Table2[[#This Row],[Current Month High]]/Table2[[#This Row],[Close Price]])-1</f>
        <v>8.4531108654136267E-2</v>
      </c>
      <c r="AI414">
        <v>43.632525881998198</v>
      </c>
      <c r="AJ414">
        <v>31.600529100529101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-0.12</v>
      </c>
      <c r="AM414" t="s">
        <v>3161</v>
      </c>
      <c r="AN414">
        <v>-1.82</v>
      </c>
      <c r="AO414" t="s">
        <v>3161</v>
      </c>
      <c r="AP414">
        <v>0.111376525189379</v>
      </c>
      <c r="AQ414">
        <f>(Table2[[#This Row],[Sharpe Ratio]]-AVERAGE(Table2[Sharpe Ratio]))/_xlfn.STDEV.P(Table2[Sharpe Ratio])</f>
        <v>0.63511537286018671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365</v>
      </c>
      <c r="AT414">
        <f>_xlfn.RANK.AVG(Table2[[#This Row],[6M Return vs Nifty Z-Score]],Table2[6M Return vs Nifty Z-Score])</f>
        <v>672</v>
      </c>
      <c r="AU414">
        <f>_xlfn.RANK.AVG(Table2[[#This Row],[Sharpe Ratio Z-Score]],Table2[Sharpe Ratio Z-Score])</f>
        <v>187</v>
      </c>
      <c r="AV414">
        <f>(Table2[[#This Row],[Rank 1Y]]+Table2[[#This Row],[Rank 6M]]+Table2[[#This Row],[Rank Sharpe]])/3</f>
        <v>408</v>
      </c>
    </row>
    <row r="415" spans="1:48" x14ac:dyDescent="0.3">
      <c r="A415" t="s">
        <v>523</v>
      </c>
      <c r="B415" t="s">
        <v>524</v>
      </c>
      <c r="C415" t="s">
        <v>3119</v>
      </c>
      <c r="D415" t="s">
        <v>525</v>
      </c>
      <c r="E415">
        <v>38549.517025793502</v>
      </c>
      <c r="F415">
        <v>3503.25</v>
      </c>
      <c r="G415">
        <v>-9.4215343338274504</v>
      </c>
      <c r="H415">
        <f>(Table2[[#This Row],[1Y Return vs Nifty]]-AVERAGE(Table2[1Y Return vs Nifty]))/_xlfn.STDEV.P(Table2[1Y Return vs Nifty])</f>
        <v>-0.47786239799810704</v>
      </c>
      <c r="I415">
        <v>-6.2123303028696997</v>
      </c>
      <c r="J415">
        <f>(Table2[[#This Row],[1M Return vs Nifty]]-AVERAGE(Table2[1M Return vs Nifty]))/_xlfn.STDEV.P(Table2[1M Return vs Nifty])</f>
        <v>-0.40203699153545225</v>
      </c>
      <c r="K415">
        <v>-9.9306479390848192</v>
      </c>
      <c r="L415">
        <f>(Table2[[#This Row],[6M Return vs Nifty]]-AVERAGE(Table2[6M Return vs Nifty]))/_xlfn.STDEV.P(Table2[6M Return vs Nifty])</f>
        <v>-0.4592854243037659</v>
      </c>
      <c r="M415">
        <v>-0.68769974578479298</v>
      </c>
      <c r="N415">
        <f>(Table2[[#This Row],[1W Return vs Nifty]]-AVERAGE(Table2[1W Return vs Nifty]))/_xlfn.STDEV.P(Table2[1W Return vs Nifty])</f>
        <v>0.53271453754771803</v>
      </c>
      <c r="O415">
        <v>3667.7</v>
      </c>
      <c r="P415">
        <v>3774.9451281767601</v>
      </c>
      <c r="Q415">
        <v>3610.4963564090399</v>
      </c>
      <c r="R415">
        <v>29.8900957408644</v>
      </c>
      <c r="S415" s="1">
        <f>(Table2[[#This Row],[Close Price]]-Table2[[#This Row],[20D EMA]])/Table2[[#This Row],[20D EMA]]</f>
        <v>-4.4837364015595557E-2</v>
      </c>
      <c r="T415" s="1">
        <f>(Table2[[#This Row],[Close Price]]-Table2[[#This Row],[50D EMA]])/Table2[[#This Row],[50D EMA]]</f>
        <v>-7.1973265557898236E-2</v>
      </c>
      <c r="U415" s="1">
        <f>(Table2[[#This Row],[Close Price]]-Table2[[#This Row],[200D EMA]])/Table2[[#This Row],[200D EMA]]</f>
        <v>-2.9704047815659877E-2</v>
      </c>
      <c r="V415">
        <v>0.77054423126268001</v>
      </c>
      <c r="W415">
        <v>3474.65</v>
      </c>
      <c r="X415">
        <v>3570</v>
      </c>
      <c r="Y415">
        <v>3474.65</v>
      </c>
      <c r="Z415">
        <v>3703.95</v>
      </c>
      <c r="AA415">
        <v>3474.65</v>
      </c>
      <c r="AB415">
        <v>3825</v>
      </c>
      <c r="AC415" s="1">
        <f>(Table2[[#This Row],[Close Price]]/Table2[[#This Row],[Day Low]])-1</f>
        <v>8.2310448534383962E-3</v>
      </c>
      <c r="AD415" s="1">
        <f>(Table2[[#This Row],[Day High]]/Table2[[#This Row],[Close Price]])-1</f>
        <v>1.9053735816741524E-2</v>
      </c>
      <c r="AE415" s="1">
        <f>(Table2[[#This Row],[Close Price]]/Table2[[#This Row],[Current Week Low]])-1</f>
        <v>8.2310448534383962E-3</v>
      </c>
      <c r="AF415" s="1">
        <f>(Table2[[#This Row],[Current Week High]]/Table2[[#This Row],[Close Price]])-1</f>
        <v>5.7289659601798215E-2</v>
      </c>
      <c r="AG415" s="1">
        <f>(Table2[[#This Row],[Close Price]]/Table2[[#This Row],[Current Month Low]])-1</f>
        <v>8.2310448534383962E-3</v>
      </c>
      <c r="AH415" s="1">
        <f>(Table2[[#This Row],[Current Month High]]/Table2[[#This Row],[Close Price]])-1</f>
        <v>9.1843288375080379E-2</v>
      </c>
      <c r="AI415">
        <v>26.168557767787</v>
      </c>
      <c r="AJ415">
        <v>32.277979157227001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0.03</v>
      </c>
      <c r="AM415" t="s">
        <v>3160</v>
      </c>
      <c r="AN415">
        <v>-1.08</v>
      </c>
      <c r="AO415" t="s">
        <v>3161</v>
      </c>
      <c r="AP415">
        <v>8.2020594026417995E-2</v>
      </c>
      <c r="AQ415">
        <f>(Table2[[#This Row],[Sharpe Ratio]]-AVERAGE(Table2[Sharpe Ratio]))/_xlfn.STDEV.P(Table2[Sharpe Ratio])</f>
        <v>0.28766139537222124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477</v>
      </c>
      <c r="AT415">
        <f>_xlfn.RANK.AVG(Table2[[#This Row],[6M Return vs Nifty Z-Score]],Table2[6M Return vs Nifty Z-Score])</f>
        <v>473</v>
      </c>
      <c r="AU415">
        <f>_xlfn.RANK.AVG(Table2[[#This Row],[Sharpe Ratio Z-Score]],Table2[Sharpe Ratio Z-Score])</f>
        <v>276</v>
      </c>
      <c r="AV415">
        <f>(Table2[[#This Row],[Rank 1Y]]+Table2[[#This Row],[Rank 6M]]+Table2[[#This Row],[Rank Sharpe]])/3</f>
        <v>408.66666666666669</v>
      </c>
    </row>
    <row r="416" spans="1:48" x14ac:dyDescent="0.3">
      <c r="A416" t="s">
        <v>622</v>
      </c>
      <c r="B416" t="s">
        <v>623</v>
      </c>
      <c r="C416" t="s">
        <v>3126</v>
      </c>
      <c r="D416" t="s">
        <v>624</v>
      </c>
      <c r="E416">
        <v>28813.0849381468</v>
      </c>
      <c r="F416">
        <v>730.75</v>
      </c>
      <c r="G416">
        <v>-11.3004214615096</v>
      </c>
      <c r="H416">
        <f>(Table2[[#This Row],[1Y Return vs Nifty]]-AVERAGE(Table2[1Y Return vs Nifty]))/_xlfn.STDEV.P(Table2[1Y Return vs Nifty])</f>
        <v>-0.5156635303241649</v>
      </c>
      <c r="I416">
        <v>-1.26843224719752</v>
      </c>
      <c r="J416">
        <f>(Table2[[#This Row],[1M Return vs Nifty]]-AVERAGE(Table2[1M Return vs Nifty]))/_xlfn.STDEV.P(Table2[1M Return vs Nifty])</f>
        <v>0.12263492658008551</v>
      </c>
      <c r="K416">
        <v>4.6592974631630897</v>
      </c>
      <c r="L416">
        <f>(Table2[[#This Row],[6M Return vs Nifty]]-AVERAGE(Table2[6M Return vs Nifty]))/_xlfn.STDEV.P(Table2[6M Return vs Nifty])</f>
        <v>5.0996086670543048E-2</v>
      </c>
      <c r="M416">
        <v>-1.4216753830561599</v>
      </c>
      <c r="N416">
        <f>(Table2[[#This Row],[1W Return vs Nifty]]-AVERAGE(Table2[1W Return vs Nifty]))/_xlfn.STDEV.P(Table2[1W Return vs Nifty])</f>
        <v>0.37966100340075937</v>
      </c>
      <c r="O416">
        <v>750.41</v>
      </c>
      <c r="P416">
        <v>771.37997086872303</v>
      </c>
      <c r="Q416">
        <v>735.53487401373104</v>
      </c>
      <c r="R416">
        <v>35.751413036554801</v>
      </c>
      <c r="S416" s="1">
        <f>(Table2[[#This Row],[Close Price]]-Table2[[#This Row],[20D EMA]])/Table2[[#This Row],[20D EMA]]</f>
        <v>-2.6199011207206687E-2</v>
      </c>
      <c r="T416" s="1">
        <f>(Table2[[#This Row],[Close Price]]-Table2[[#This Row],[50D EMA]])/Table2[[#This Row],[50D EMA]]</f>
        <v>-5.2671799117321949E-2</v>
      </c>
      <c r="U416" s="1">
        <f>(Table2[[#This Row],[Close Price]]-Table2[[#This Row],[200D EMA]])/Table2[[#This Row],[200D EMA]]</f>
        <v>-6.5052986374670753E-3</v>
      </c>
      <c r="V416">
        <v>0.74725779298663997</v>
      </c>
      <c r="W416">
        <v>702.35</v>
      </c>
      <c r="X416">
        <v>750.65</v>
      </c>
      <c r="Y416">
        <v>702.35</v>
      </c>
      <c r="Z416">
        <v>754.95</v>
      </c>
      <c r="AA416">
        <v>702.35</v>
      </c>
      <c r="AB416">
        <v>770.05</v>
      </c>
      <c r="AC416" s="1">
        <f>(Table2[[#This Row],[Close Price]]/Table2[[#This Row],[Day Low]])-1</f>
        <v>4.0435680216416303E-2</v>
      </c>
      <c r="AD416" s="1">
        <f>(Table2[[#This Row],[Day High]]/Table2[[#This Row],[Close Price]])-1</f>
        <v>2.7232295586725908E-2</v>
      </c>
      <c r="AE416" s="1">
        <f>(Table2[[#This Row],[Close Price]]/Table2[[#This Row],[Current Week Low]])-1</f>
        <v>4.0435680216416303E-2</v>
      </c>
      <c r="AF416" s="1">
        <f>(Table2[[#This Row],[Current Week High]]/Table2[[#This Row],[Close Price]])-1</f>
        <v>3.3116660964762401E-2</v>
      </c>
      <c r="AG416" s="1">
        <f>(Table2[[#This Row],[Close Price]]/Table2[[#This Row],[Current Month Low]])-1</f>
        <v>4.0435680216416303E-2</v>
      </c>
      <c r="AH416" s="1">
        <f>(Table2[[#This Row],[Current Month High]]/Table2[[#This Row],[Close Price]])-1</f>
        <v>5.3780362641122181E-2</v>
      </c>
      <c r="AI416">
        <v>26.034895655148802</v>
      </c>
      <c r="AJ416">
        <v>28.743833685694099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-0.01</v>
      </c>
      <c r="AM416" t="s">
        <v>3161</v>
      </c>
      <c r="AN416">
        <v>-1.48</v>
      </c>
      <c r="AO416" t="s">
        <v>3161</v>
      </c>
      <c r="AP416">
        <v>2.437074323713E-2</v>
      </c>
      <c r="AQ416">
        <f>(Table2[[#This Row],[Sharpe Ratio]]-AVERAGE(Table2[Sharpe Ratio]))/_xlfn.STDEV.P(Table2[Sharpe Ratio])</f>
        <v>-0.39467669321135451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492</v>
      </c>
      <c r="AT416">
        <f>_xlfn.RANK.AVG(Table2[[#This Row],[6M Return vs Nifty Z-Score]],Table2[6M Return vs Nifty Z-Score])</f>
        <v>291</v>
      </c>
      <c r="AU416">
        <f>_xlfn.RANK.AVG(Table2[[#This Row],[Sharpe Ratio Z-Score]],Table2[Sharpe Ratio Z-Score])</f>
        <v>443</v>
      </c>
      <c r="AV416">
        <f>(Table2[[#This Row],[Rank 1Y]]+Table2[[#This Row],[Rank 6M]]+Table2[[#This Row],[Rank Sharpe]])/3</f>
        <v>408.66666666666669</v>
      </c>
    </row>
    <row r="417" spans="1:48" x14ac:dyDescent="0.3">
      <c r="A417" t="s">
        <v>1620</v>
      </c>
      <c r="B417" t="s">
        <v>1621</v>
      </c>
      <c r="C417" t="s">
        <v>582</v>
      </c>
      <c r="D417" t="s">
        <v>427</v>
      </c>
      <c r="E417">
        <v>5570.1380189353604</v>
      </c>
      <c r="F417">
        <v>1851.3</v>
      </c>
      <c r="G417">
        <v>9.3653148071978904</v>
      </c>
      <c r="H417">
        <f>(Table2[[#This Row],[1Y Return vs Nifty]]-AVERAGE(Table2[1Y Return vs Nifty]))/_xlfn.STDEV.P(Table2[1Y Return vs Nifty])</f>
        <v>-9.9891757874734838E-2</v>
      </c>
      <c r="I417">
        <v>-3.8697263892245299</v>
      </c>
      <c r="J417">
        <f>(Table2[[#This Row],[1M Return vs Nifty]]-AVERAGE(Table2[1M Return vs Nifty]))/_xlfn.STDEV.P(Table2[1M Return vs Nifty])</f>
        <v>-0.15342780200189768</v>
      </c>
      <c r="K417">
        <v>17.181950791187901</v>
      </c>
      <c r="L417">
        <f>(Table2[[#This Row],[6M Return vs Nifty]]-AVERAGE(Table2[6M Return vs Nifty]))/_xlfn.STDEV.P(Table2[6M Return vs Nifty])</f>
        <v>0.48897431657176149</v>
      </c>
      <c r="M417">
        <v>-5.0948503965706102</v>
      </c>
      <c r="N417">
        <f>(Table2[[#This Row],[1W Return vs Nifty]]-AVERAGE(Table2[1W Return vs Nifty]))/_xlfn.STDEV.P(Table2[1W Return vs Nifty])</f>
        <v>-0.3862941438963633</v>
      </c>
      <c r="O417">
        <v>1945.06</v>
      </c>
      <c r="P417">
        <v>2009.22705328864</v>
      </c>
      <c r="Q417">
        <v>1800.8782147812101</v>
      </c>
      <c r="R417">
        <v>32.966161470612697</v>
      </c>
      <c r="S417" s="1">
        <f>(Table2[[#This Row],[Close Price]]-Table2[[#This Row],[20D EMA]])/Table2[[#This Row],[20D EMA]]</f>
        <v>-4.8204168508940597E-2</v>
      </c>
      <c r="T417" s="1">
        <f>(Table2[[#This Row],[Close Price]]-Table2[[#This Row],[50D EMA]])/Table2[[#This Row],[50D EMA]]</f>
        <v>-7.8600899301126778E-2</v>
      </c>
      <c r="U417" s="1">
        <f>(Table2[[#This Row],[Close Price]]-Table2[[#This Row],[200D EMA]])/Table2[[#This Row],[200D EMA]]</f>
        <v>2.7998442540388909E-2</v>
      </c>
      <c r="V417">
        <v>0.58146656508624694</v>
      </c>
      <c r="W417">
        <v>1834.95</v>
      </c>
      <c r="X417">
        <v>1901.5</v>
      </c>
      <c r="Y417">
        <v>1834.95</v>
      </c>
      <c r="Z417">
        <v>1971.95</v>
      </c>
      <c r="AA417">
        <v>1834.95</v>
      </c>
      <c r="AB417">
        <v>2030</v>
      </c>
      <c r="AC417" s="1">
        <f>(Table2[[#This Row],[Close Price]]/Table2[[#This Row],[Day Low]])-1</f>
        <v>8.9103245320034663E-3</v>
      </c>
      <c r="AD417" s="1">
        <f>(Table2[[#This Row],[Day High]]/Table2[[#This Row],[Close Price]])-1</f>
        <v>2.7116080592016534E-2</v>
      </c>
      <c r="AE417" s="1">
        <f>(Table2[[#This Row],[Close Price]]/Table2[[#This Row],[Current Week Low]])-1</f>
        <v>8.9103245320034663E-3</v>
      </c>
      <c r="AF417" s="1">
        <f>(Table2[[#This Row],[Current Week High]]/Table2[[#This Row],[Close Price]])-1</f>
        <v>6.5170420785394034E-2</v>
      </c>
      <c r="AG417" s="1">
        <f>(Table2[[#This Row],[Close Price]]/Table2[[#This Row],[Current Month Low]])-1</f>
        <v>8.9103245320034663E-3</v>
      </c>
      <c r="AH417" s="1">
        <f>(Table2[[#This Row],[Current Month High]]/Table2[[#This Row],[Close Price]])-1</f>
        <v>9.6526764975962909E-2</v>
      </c>
      <c r="AI417">
        <v>34.662129314535697</v>
      </c>
      <c r="AJ417">
        <v>72.736179146256106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-0.12</v>
      </c>
      <c r="AM417" t="s">
        <v>3161</v>
      </c>
      <c r="AN417">
        <v>-3.05</v>
      </c>
      <c r="AO417" t="s">
        <v>3161</v>
      </c>
      <c r="AP417">
        <v>-0.112027198900942</v>
      </c>
      <c r="AQ417">
        <f>(Table2[[#This Row],[Sharpe Ratio]]-AVERAGE(Table2[Sharpe Ratio]))/_xlfn.STDEV.P(Table2[Sharpe Ratio])</f>
        <v>-2.0090696161938819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331</v>
      </c>
      <c r="AT417">
        <f>_xlfn.RANK.AVG(Table2[[#This Row],[6M Return vs Nifty Z-Score]],Table2[6M Return vs Nifty Z-Score])</f>
        <v>175</v>
      </c>
      <c r="AU417">
        <f>_xlfn.RANK.AVG(Table2[[#This Row],[Sharpe Ratio Z-Score]],Table2[Sharpe Ratio Z-Score])</f>
        <v>722</v>
      </c>
      <c r="AV417">
        <f>(Table2[[#This Row],[Rank 1Y]]+Table2[[#This Row],[Rank 6M]]+Table2[[#This Row],[Rank Sharpe]])/3</f>
        <v>409.33333333333331</v>
      </c>
    </row>
    <row r="418" spans="1:48" x14ac:dyDescent="0.3">
      <c r="A418" t="s">
        <v>648</v>
      </c>
      <c r="B418" t="s">
        <v>649</v>
      </c>
      <c r="C418" t="s">
        <v>3109</v>
      </c>
      <c r="D418" t="s">
        <v>502</v>
      </c>
      <c r="E418">
        <v>27436.703323738398</v>
      </c>
      <c r="F418">
        <v>843.65</v>
      </c>
      <c r="G418">
        <v>3.9913471022630902</v>
      </c>
      <c r="H418">
        <f>(Table2[[#This Row],[1Y Return vs Nifty]]-AVERAGE(Table2[1Y Return vs Nifty]))/_xlfn.STDEV.P(Table2[1Y Return vs Nifty])</f>
        <v>-0.20801004839748921</v>
      </c>
      <c r="I418">
        <v>7.3965380385010002</v>
      </c>
      <c r="J418">
        <f>(Table2[[#This Row],[1M Return vs Nifty]]-AVERAGE(Table2[1M Return vs Nifty]))/_xlfn.STDEV.P(Table2[1M Return vs Nifty])</f>
        <v>1.0422061897851607</v>
      </c>
      <c r="K418">
        <v>9.33474287602969</v>
      </c>
      <c r="L418">
        <f>(Table2[[#This Row],[6M Return vs Nifty]]-AVERAGE(Table2[6M Return vs Nifty]))/_xlfn.STDEV.P(Table2[6M Return vs Nifty])</f>
        <v>0.21451920371989716</v>
      </c>
      <c r="M418">
        <v>1.9435862733568099</v>
      </c>
      <c r="N418">
        <f>(Table2[[#This Row],[1W Return vs Nifty]]-AVERAGE(Table2[1W Return vs Nifty]))/_xlfn.STDEV.P(Table2[1W Return vs Nifty])</f>
        <v>1.0814079874805897</v>
      </c>
      <c r="O418">
        <v>852.06</v>
      </c>
      <c r="P418">
        <v>846.48020751979402</v>
      </c>
      <c r="Q418">
        <v>784.81504505890098</v>
      </c>
      <c r="R418">
        <v>41.858043083940899</v>
      </c>
      <c r="S418" s="1">
        <f>(Table2[[#This Row],[Close Price]]-Table2[[#This Row],[20D EMA]])/Table2[[#This Row],[20D EMA]]</f>
        <v>-9.8701969344881443E-3</v>
      </c>
      <c r="T418" s="1">
        <f>(Table2[[#This Row],[Close Price]]-Table2[[#This Row],[50D EMA]])/Table2[[#This Row],[50D EMA]]</f>
        <v>-3.3435011175117907E-3</v>
      </c>
      <c r="U418" s="1">
        <f>(Table2[[#This Row],[Close Price]]-Table2[[#This Row],[200D EMA]])/Table2[[#This Row],[200D EMA]]</f>
        <v>7.4966650182761704E-2</v>
      </c>
      <c r="V418">
        <v>0.26978822028225902</v>
      </c>
      <c r="W418">
        <v>828</v>
      </c>
      <c r="X418">
        <v>849.15</v>
      </c>
      <c r="Y418">
        <v>828</v>
      </c>
      <c r="Z418">
        <v>858.35</v>
      </c>
      <c r="AA418">
        <v>828</v>
      </c>
      <c r="AB418">
        <v>875.85</v>
      </c>
      <c r="AC418" s="1">
        <f>(Table2[[#This Row],[Close Price]]/Table2[[#This Row],[Day Low]])-1</f>
        <v>1.8900966183574841E-2</v>
      </c>
      <c r="AD418" s="1">
        <f>(Table2[[#This Row],[Day High]]/Table2[[#This Row],[Close Price]])-1</f>
        <v>6.5192911752502969E-3</v>
      </c>
      <c r="AE418" s="1">
        <f>(Table2[[#This Row],[Close Price]]/Table2[[#This Row],[Current Week Low]])-1</f>
        <v>1.8900966183574841E-2</v>
      </c>
      <c r="AF418" s="1">
        <f>(Table2[[#This Row],[Current Week High]]/Table2[[#This Row],[Close Price]])-1</f>
        <v>1.7424287322941989E-2</v>
      </c>
      <c r="AG418" s="1">
        <f>(Table2[[#This Row],[Close Price]]/Table2[[#This Row],[Current Month Low]])-1</f>
        <v>1.8900966183574841E-2</v>
      </c>
      <c r="AH418" s="1">
        <f>(Table2[[#This Row],[Current Month High]]/Table2[[#This Row],[Close Price]])-1</f>
        <v>3.816748651692059E-2</v>
      </c>
      <c r="AI418">
        <v>9.3403662656314808</v>
      </c>
      <c r="AJ418">
        <v>30.2632594765691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0.04</v>
      </c>
      <c r="AM418" t="s">
        <v>3160</v>
      </c>
      <c r="AN418">
        <v>-4.3600000000000003</v>
      </c>
      <c r="AO418" t="s">
        <v>3161</v>
      </c>
      <c r="AP418">
        <v>-2.5761132925637999E-2</v>
      </c>
      <c r="AQ418">
        <f>(Table2[[#This Row],[Sharpe Ratio]]-AVERAGE(Table2[Sharpe Ratio]))/_xlfn.STDEV.P(Table2[Sharpe Ratio])</f>
        <v>-0.9880327572719344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1.1420905753162238</v>
      </c>
      <c r="AS418">
        <f>_xlfn.RANK.AVG(Table2[[#This Row],[1Y Return vs Nifty Z-Score]],Table2[1Y Return vs Nifty Z-Score])</f>
        <v>378</v>
      </c>
      <c r="AT418">
        <f>_xlfn.RANK.AVG(Table2[[#This Row],[6M Return vs Nifty Z-Score]],Table2[6M Return vs Nifty Z-Score])</f>
        <v>240</v>
      </c>
      <c r="AU418">
        <f>_xlfn.RANK.AVG(Table2[[#This Row],[Sharpe Ratio Z-Score]],Table2[Sharpe Ratio Z-Score])</f>
        <v>614</v>
      </c>
      <c r="AV418">
        <f>(Table2[[#This Row],[Rank 1Y]]+Table2[[#This Row],[Rank 6M]]+Table2[[#This Row],[Rank Sharpe]])/3</f>
        <v>410.66666666666669</v>
      </c>
    </row>
    <row r="419" spans="1:48" x14ac:dyDescent="0.3">
      <c r="A419" t="s">
        <v>58</v>
      </c>
      <c r="B419" t="s">
        <v>59</v>
      </c>
      <c r="C419" t="s">
        <v>3109</v>
      </c>
      <c r="D419" t="s">
        <v>24</v>
      </c>
      <c r="E419">
        <v>353155.75573360402</v>
      </c>
      <c r="F419">
        <v>1140.7</v>
      </c>
      <c r="G419">
        <v>-11.490381394177801</v>
      </c>
      <c r="H419">
        <f>(Table2[[#This Row],[1Y Return vs Nifty]]-AVERAGE(Table2[1Y Return vs Nifty]))/_xlfn.STDEV.P(Table2[1Y Return vs Nifty])</f>
        <v>-0.51948531421189537</v>
      </c>
      <c r="I419">
        <v>4.1703074939366296</v>
      </c>
      <c r="J419">
        <f>(Table2[[#This Row],[1M Return vs Nifty]]-AVERAGE(Table2[1M Return vs Nifty]))/_xlfn.STDEV.P(Table2[1M Return vs Nifty])</f>
        <v>0.69982199232836662</v>
      </c>
      <c r="K419">
        <v>-4.7965851713309</v>
      </c>
      <c r="L419">
        <f>(Table2[[#This Row],[6M Return vs Nifty]]-AVERAGE(Table2[6M Return vs Nifty]))/_xlfn.STDEV.P(Table2[6M Return vs Nifty])</f>
        <v>-0.2797222227743914</v>
      </c>
      <c r="M419">
        <v>1.44837165550152</v>
      </c>
      <c r="N419">
        <f>(Table2[[#This Row],[1W Return vs Nifty]]-AVERAGE(Table2[1W Return vs Nifty]))/_xlfn.STDEV.P(Table2[1W Return vs Nifty])</f>
        <v>0.97814250620962917</v>
      </c>
      <c r="O419">
        <v>1163.95</v>
      </c>
      <c r="P419">
        <v>1177.1126345923301</v>
      </c>
      <c r="Q419">
        <v>1150.2724595539401</v>
      </c>
      <c r="R419">
        <v>38.238467182413402</v>
      </c>
      <c r="S419" s="1">
        <f>(Table2[[#This Row],[Close Price]]-Table2[[#This Row],[20D EMA]])/Table2[[#This Row],[20D EMA]]</f>
        <v>-1.9975084840414107E-2</v>
      </c>
      <c r="T419" s="1">
        <f>(Table2[[#This Row],[Close Price]]-Table2[[#This Row],[50D EMA]])/Table2[[#This Row],[50D EMA]]</f>
        <v>-3.09338575784983E-2</v>
      </c>
      <c r="U419" s="1">
        <f>(Table2[[#This Row],[Close Price]]-Table2[[#This Row],[200D EMA]])/Table2[[#This Row],[200D EMA]]</f>
        <v>-8.3219062357209484E-3</v>
      </c>
      <c r="V419">
        <v>0.88526957438429399</v>
      </c>
      <c r="W419">
        <v>1131.5999999999999</v>
      </c>
      <c r="X419">
        <v>1150.75</v>
      </c>
      <c r="Y419">
        <v>1131.5999999999999</v>
      </c>
      <c r="Z419">
        <v>1187</v>
      </c>
      <c r="AA419">
        <v>1131.5999999999999</v>
      </c>
      <c r="AB419">
        <v>1187</v>
      </c>
      <c r="AC419" s="1">
        <f>(Table2[[#This Row],[Close Price]]/Table2[[#This Row],[Day Low]])-1</f>
        <v>8.041710851891315E-3</v>
      </c>
      <c r="AD419" s="1">
        <f>(Table2[[#This Row],[Day High]]/Table2[[#This Row],[Close Price]])-1</f>
        <v>8.8103795914789007E-3</v>
      </c>
      <c r="AE419" s="1">
        <f>(Table2[[#This Row],[Close Price]]/Table2[[#This Row],[Current Week Low]])-1</f>
        <v>8.041710851891315E-3</v>
      </c>
      <c r="AF419" s="1">
        <f>(Table2[[#This Row],[Current Week High]]/Table2[[#This Row],[Close Price]])-1</f>
        <v>4.0589111948803325E-2</v>
      </c>
      <c r="AG419" s="1">
        <f>(Table2[[#This Row],[Close Price]]/Table2[[#This Row],[Current Month Low]])-1</f>
        <v>8.041710851891315E-3</v>
      </c>
      <c r="AH419" s="1">
        <f>(Table2[[#This Row],[Current Month High]]/Table2[[#This Row],[Close Price]])-1</f>
        <v>4.0589111948803325E-2</v>
      </c>
      <c r="AI419">
        <v>17.441044972385299</v>
      </c>
      <c r="AJ419">
        <v>16.3564033253429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-0.01</v>
      </c>
      <c r="AM419" t="s">
        <v>3161</v>
      </c>
      <c r="AN419">
        <v>-3.89</v>
      </c>
      <c r="AO419" t="s">
        <v>3161</v>
      </c>
      <c r="AP419">
        <v>6.2492999034873001E-2</v>
      </c>
      <c r="AQ419">
        <f>(Table2[[#This Row],[Sharpe Ratio]]-AVERAGE(Table2[Sharpe Ratio]))/_xlfn.STDEV.P(Table2[Sharpe Ratio])</f>
        <v>5.6534659418190795E-2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496</v>
      </c>
      <c r="AT419">
        <f>_xlfn.RANK.AVG(Table2[[#This Row],[6M Return vs Nifty Z-Score]],Table2[6M Return vs Nifty Z-Score])</f>
        <v>400</v>
      </c>
      <c r="AU419">
        <f>_xlfn.RANK.AVG(Table2[[#This Row],[Sharpe Ratio Z-Score]],Table2[Sharpe Ratio Z-Score])</f>
        <v>337</v>
      </c>
      <c r="AV419">
        <f>(Table2[[#This Row],[Rank 1Y]]+Table2[[#This Row],[Rank 6M]]+Table2[[#This Row],[Rank Sharpe]])/3</f>
        <v>411</v>
      </c>
    </row>
    <row r="420" spans="1:48" x14ac:dyDescent="0.3">
      <c r="A420" t="s">
        <v>385</v>
      </c>
      <c r="B420" t="s">
        <v>386</v>
      </c>
      <c r="C420" t="s">
        <v>3113</v>
      </c>
      <c r="D420" t="s">
        <v>51</v>
      </c>
      <c r="E420">
        <v>58150.372839778101</v>
      </c>
      <c r="F420">
        <v>27351.200000000001</v>
      </c>
      <c r="G420">
        <v>-1.73008022325658</v>
      </c>
      <c r="H420">
        <f>(Table2[[#This Row],[1Y Return vs Nifty]]-AVERAGE(Table2[1Y Return vs Nifty]))/_xlfn.STDEV.P(Table2[1Y Return vs Nifty])</f>
        <v>-0.32311884244873035</v>
      </c>
      <c r="I420">
        <v>0.69113122013662598</v>
      </c>
      <c r="J420">
        <f>(Table2[[#This Row],[1M Return vs Nifty]]-AVERAGE(Table2[1M Return vs Nifty]))/_xlfn.STDEV.P(Table2[1M Return vs Nifty])</f>
        <v>0.33059389165133318</v>
      </c>
      <c r="K420">
        <v>-2.3579129567053498</v>
      </c>
      <c r="L420">
        <f>(Table2[[#This Row],[6M Return vs Nifty]]-AVERAGE(Table2[6M Return vs Nifty]))/_xlfn.STDEV.P(Table2[6M Return vs Nifty])</f>
        <v>-0.19442996785899871</v>
      </c>
      <c r="M420">
        <v>-0.66607789542463802</v>
      </c>
      <c r="N420">
        <f>(Table2[[#This Row],[1W Return vs Nifty]]-AVERAGE(Table2[1W Return vs Nifty]))/_xlfn.STDEV.P(Table2[1W Return vs Nifty])</f>
        <v>0.53722327114100332</v>
      </c>
      <c r="O420">
        <v>28548.41</v>
      </c>
      <c r="P420">
        <v>28628.5096432846</v>
      </c>
      <c r="Q420">
        <v>27445.904173921899</v>
      </c>
      <c r="R420">
        <v>25.277469116909401</v>
      </c>
      <c r="S420" s="1">
        <f>(Table2[[#This Row],[Close Price]]-Table2[[#This Row],[20D EMA]])/Table2[[#This Row],[20D EMA]]</f>
        <v>-4.1936135847845786E-2</v>
      </c>
      <c r="T420" s="1">
        <f>(Table2[[#This Row],[Close Price]]-Table2[[#This Row],[50D EMA]])/Table2[[#This Row],[50D EMA]]</f>
        <v>-4.4616700596715082E-2</v>
      </c>
      <c r="U420" s="1">
        <f>(Table2[[#This Row],[Close Price]]-Table2[[#This Row],[200D EMA]])/Table2[[#This Row],[200D EMA]]</f>
        <v>-3.4505758426382226E-3</v>
      </c>
      <c r="V420">
        <v>0.88617557567690197</v>
      </c>
      <c r="W420">
        <v>27200.05</v>
      </c>
      <c r="X420">
        <v>27903.95</v>
      </c>
      <c r="Y420">
        <v>27200.05</v>
      </c>
      <c r="Z420">
        <v>29119</v>
      </c>
      <c r="AA420">
        <v>27200.05</v>
      </c>
      <c r="AB420">
        <v>29809.200000000001</v>
      </c>
      <c r="AC420" s="1">
        <f>(Table2[[#This Row],[Close Price]]/Table2[[#This Row],[Day Low]])-1</f>
        <v>5.5569750790900319E-3</v>
      </c>
      <c r="AD420" s="1">
        <f>(Table2[[#This Row],[Day High]]/Table2[[#This Row],[Close Price]])-1</f>
        <v>2.0209350960835426E-2</v>
      </c>
      <c r="AE420" s="1">
        <f>(Table2[[#This Row],[Close Price]]/Table2[[#This Row],[Current Week Low]])-1</f>
        <v>5.5569750790900319E-3</v>
      </c>
      <c r="AF420" s="1">
        <f>(Table2[[#This Row],[Current Week High]]/Table2[[#This Row],[Close Price]])-1</f>
        <v>6.4633361607534523E-2</v>
      </c>
      <c r="AG420" s="1">
        <f>(Table2[[#This Row],[Close Price]]/Table2[[#This Row],[Current Month Low]])-1</f>
        <v>5.5569750790900319E-3</v>
      </c>
      <c r="AH420" s="1">
        <f>(Table2[[#This Row],[Current Month High]]/Table2[[#This Row],[Close Price]])-1</f>
        <v>8.986808622656417E-2</v>
      </c>
      <c r="AI420">
        <v>11.589253853578599</v>
      </c>
      <c r="AJ420">
        <v>24.3236363636363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-0.04</v>
      </c>
      <c r="AM420" t="s">
        <v>3161</v>
      </c>
      <c r="AN420">
        <v>-3.94</v>
      </c>
      <c r="AO420" t="s">
        <v>3161</v>
      </c>
      <c r="AP420">
        <v>2.5343815549486001E-2</v>
      </c>
      <c r="AQ420">
        <f>(Table2[[#This Row],[Sharpe Ratio]]-AVERAGE(Table2[Sharpe Ratio]))/_xlfn.STDEV.P(Table2[Sharpe Ratio])</f>
        <v>-0.38315950292246026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420</v>
      </c>
      <c r="AT420">
        <f>_xlfn.RANK.AVG(Table2[[#This Row],[6M Return vs Nifty Z-Score]],Table2[6M Return vs Nifty Z-Score])</f>
        <v>371</v>
      </c>
      <c r="AU420">
        <f>_xlfn.RANK.AVG(Table2[[#This Row],[Sharpe Ratio Z-Score]],Table2[Sharpe Ratio Z-Score])</f>
        <v>442</v>
      </c>
      <c r="AV420">
        <f>(Table2[[#This Row],[Rank 1Y]]+Table2[[#This Row],[Rank 6M]]+Table2[[#This Row],[Rank Sharpe]])/3</f>
        <v>411</v>
      </c>
    </row>
    <row r="421" spans="1:48" x14ac:dyDescent="0.3">
      <c r="A421" t="s">
        <v>642</v>
      </c>
      <c r="B421" t="s">
        <v>643</v>
      </c>
      <c r="C421" t="s">
        <v>3115</v>
      </c>
      <c r="D421" t="s">
        <v>211</v>
      </c>
      <c r="E421">
        <v>27839.045207784198</v>
      </c>
      <c r="F421">
        <v>14669.35</v>
      </c>
      <c r="G421">
        <v>-31.8023443405473</v>
      </c>
      <c r="H421">
        <f>(Table2[[#This Row],[1Y Return vs Nifty]]-AVERAGE(Table2[1Y Return vs Nifty]))/_xlfn.STDEV.P(Table2[1Y Return vs Nifty])</f>
        <v>-0.92813955843192886</v>
      </c>
      <c r="I421">
        <v>2.2447893287816698</v>
      </c>
      <c r="J421">
        <f>(Table2[[#This Row],[1M Return vs Nifty]]-AVERAGE(Table2[1M Return vs Nifty]))/_xlfn.STDEV.P(Table2[1M Return vs Nifty])</f>
        <v>0.49547609002581466</v>
      </c>
      <c r="K421">
        <v>5.9443688473931298</v>
      </c>
      <c r="L421">
        <f>(Table2[[#This Row],[6M Return vs Nifty]]-AVERAGE(Table2[6M Return vs Nifty]))/_xlfn.STDEV.P(Table2[6M Return vs Nifty])</f>
        <v>9.59412971957119E-2</v>
      </c>
      <c r="M421">
        <v>0.41832146226571698</v>
      </c>
      <c r="N421">
        <f>(Table2[[#This Row],[1W Return vs Nifty]]-AVERAGE(Table2[1W Return vs Nifty]))/_xlfn.STDEV.P(Table2[1W Return vs Nifty])</f>
        <v>0.7633495152466202</v>
      </c>
      <c r="O421">
        <v>14680.79</v>
      </c>
      <c r="P421">
        <v>15018.345543833701</v>
      </c>
      <c r="Q421">
        <v>15111.672935806</v>
      </c>
      <c r="R421">
        <v>50.664069326726199</v>
      </c>
      <c r="S421" s="1">
        <f>(Table2[[#This Row],[Close Price]]-Table2[[#This Row],[20D EMA]])/Table2[[#This Row],[20D EMA]]</f>
        <v>-7.7924961803830096E-4</v>
      </c>
      <c r="T421" s="1">
        <f>(Table2[[#This Row],[Close Price]]-Table2[[#This Row],[50D EMA]])/Table2[[#This Row],[50D EMA]]</f>
        <v>-2.3237948735104999E-2</v>
      </c>
      <c r="U421" s="1">
        <f>(Table2[[#This Row],[Close Price]]-Table2[[#This Row],[200D EMA]])/Table2[[#This Row],[200D EMA]]</f>
        <v>-2.9270282495192711E-2</v>
      </c>
      <c r="V421">
        <v>0.65722001332602298</v>
      </c>
      <c r="W421">
        <v>14497.7</v>
      </c>
      <c r="X421">
        <v>14985.5</v>
      </c>
      <c r="Y421">
        <v>14497.7</v>
      </c>
      <c r="Z421">
        <v>15290</v>
      </c>
      <c r="AA421">
        <v>14255</v>
      </c>
      <c r="AB421">
        <v>15290</v>
      </c>
      <c r="AC421" s="1">
        <f>(Table2[[#This Row],[Close Price]]/Table2[[#This Row],[Day Low]])-1</f>
        <v>1.1839809073163288E-2</v>
      </c>
      <c r="AD421" s="1">
        <f>(Table2[[#This Row],[Day High]]/Table2[[#This Row],[Close Price]])-1</f>
        <v>2.1551738829600486E-2</v>
      </c>
      <c r="AE421" s="1">
        <f>(Table2[[#This Row],[Close Price]]/Table2[[#This Row],[Current Week Low]])-1</f>
        <v>1.1839809073163288E-2</v>
      </c>
      <c r="AF421" s="1">
        <f>(Table2[[#This Row],[Current Week High]]/Table2[[#This Row],[Close Price]])-1</f>
        <v>4.2309304774921896E-2</v>
      </c>
      <c r="AG421" s="1">
        <f>(Table2[[#This Row],[Close Price]]/Table2[[#This Row],[Current Month Low]])-1</f>
        <v>2.9066994037179938E-2</v>
      </c>
      <c r="AH421" s="1">
        <f>(Table2[[#This Row],[Current Month High]]/Table2[[#This Row],[Close Price]])-1</f>
        <v>4.2309304774921896E-2</v>
      </c>
      <c r="AI421">
        <v>24.409056979348001</v>
      </c>
      <c r="AJ421">
        <v>13.0585741811175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0.09</v>
      </c>
      <c r="AM421" t="s">
        <v>3160</v>
      </c>
      <c r="AN421">
        <v>5.14</v>
      </c>
      <c r="AO421" t="s">
        <v>3160</v>
      </c>
      <c r="AP421">
        <v>6.4141849626556002E-2</v>
      </c>
      <c r="AQ421">
        <f>(Table2[[#This Row],[Sharpe Ratio]]-AVERAGE(Table2[Sharpe Ratio]))/_xlfn.STDEV.P(Table2[Sharpe Ratio])</f>
        <v>7.605029641786068E-2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637</v>
      </c>
      <c r="AT421">
        <f>_xlfn.RANK.AVG(Table2[[#This Row],[6M Return vs Nifty Z-Score]],Table2[6M Return vs Nifty Z-Score])</f>
        <v>267</v>
      </c>
      <c r="AU421">
        <f>_xlfn.RANK.AVG(Table2[[#This Row],[Sharpe Ratio Z-Score]],Table2[Sharpe Ratio Z-Score])</f>
        <v>329</v>
      </c>
      <c r="AV421">
        <f>(Table2[[#This Row],[Rank 1Y]]+Table2[[#This Row],[Rank 6M]]+Table2[[#This Row],[Rank Sharpe]])/3</f>
        <v>411</v>
      </c>
    </row>
    <row r="422" spans="1:48" x14ac:dyDescent="0.3">
      <c r="A422" t="s">
        <v>469</v>
      </c>
      <c r="B422" t="s">
        <v>470</v>
      </c>
      <c r="C422" t="s">
        <v>3109</v>
      </c>
      <c r="D422" t="s">
        <v>54</v>
      </c>
      <c r="E422">
        <v>46064.076064572102</v>
      </c>
      <c r="F422">
        <v>4178.2</v>
      </c>
      <c r="G422">
        <v>8.5859943601146806</v>
      </c>
      <c r="H422">
        <f>(Table2[[#This Row],[1Y Return vs Nifty]]-AVERAGE(Table2[1Y Return vs Nifty]))/_xlfn.STDEV.P(Table2[1Y Return vs Nifty])</f>
        <v>-0.11557082390832715</v>
      </c>
      <c r="I422">
        <v>-12.130409972876199</v>
      </c>
      <c r="J422">
        <f>(Table2[[#This Row],[1M Return vs Nifty]]-AVERAGE(Table2[1M Return vs Nifty]))/_xlfn.STDEV.P(Table2[1M Return vs Nifty])</f>
        <v>-1.0300940786876491</v>
      </c>
      <c r="K422">
        <v>-17.843705276253001</v>
      </c>
      <c r="L422">
        <f>(Table2[[#This Row],[6M Return vs Nifty]]-AVERAGE(Table2[6M Return vs Nifty]))/_xlfn.STDEV.P(Table2[6M Return vs Nifty])</f>
        <v>-0.73604361243340721</v>
      </c>
      <c r="M422">
        <v>-8.7239874999444105</v>
      </c>
      <c r="N422">
        <f>(Table2[[#This Row],[1W Return vs Nifty]]-AVERAGE(Table2[1W Return vs Nifty]))/_xlfn.STDEV.P(Table2[1W Return vs Nifty])</f>
        <v>-1.143066210119392</v>
      </c>
      <c r="O422">
        <v>4650.16</v>
      </c>
      <c r="P422">
        <v>4760.1796618512599</v>
      </c>
      <c r="Q422">
        <v>4396.2319547738998</v>
      </c>
      <c r="R422">
        <v>20.506119164705201</v>
      </c>
      <c r="S422" s="1">
        <f>(Table2[[#This Row],[Close Price]]-Table2[[#This Row],[20D EMA]])/Table2[[#This Row],[20D EMA]]</f>
        <v>-0.10149328195158877</v>
      </c>
      <c r="T422" s="1">
        <f>(Table2[[#This Row],[Close Price]]-Table2[[#This Row],[50D EMA]])/Table2[[#This Row],[50D EMA]]</f>
        <v>-0.12226002024993422</v>
      </c>
      <c r="U422" s="1">
        <f>(Table2[[#This Row],[Close Price]]-Table2[[#This Row],[200D EMA]])/Table2[[#This Row],[200D EMA]]</f>
        <v>-4.9595189020255753E-2</v>
      </c>
      <c r="V422">
        <v>0.71541015415387599</v>
      </c>
      <c r="W422">
        <v>4154.8500000000004</v>
      </c>
      <c r="X422">
        <v>4325.95</v>
      </c>
      <c r="Y422">
        <v>4130.05</v>
      </c>
      <c r="Z422">
        <v>4534.95</v>
      </c>
      <c r="AA422">
        <v>4130.05</v>
      </c>
      <c r="AB422">
        <v>5025</v>
      </c>
      <c r="AC422" s="1">
        <f>(Table2[[#This Row],[Close Price]]/Table2[[#This Row],[Day Low]])-1</f>
        <v>5.6199381445778407E-3</v>
      </c>
      <c r="AD422" s="1">
        <f>(Table2[[#This Row],[Day High]]/Table2[[#This Row],[Close Price]])-1</f>
        <v>3.5362117658321868E-2</v>
      </c>
      <c r="AE422" s="1">
        <f>(Table2[[#This Row],[Close Price]]/Table2[[#This Row],[Current Week Low]])-1</f>
        <v>1.1658454498129522E-2</v>
      </c>
      <c r="AF422" s="1">
        <f>(Table2[[#This Row],[Current Week High]]/Table2[[#This Row],[Close Price]])-1</f>
        <v>8.5383658034560383E-2</v>
      </c>
      <c r="AG422" s="1">
        <f>(Table2[[#This Row],[Close Price]]/Table2[[#This Row],[Current Month Low]])-1</f>
        <v>1.1658454498129522E-2</v>
      </c>
      <c r="AH422" s="1">
        <f>(Table2[[#This Row],[Current Month High]]/Table2[[#This Row],[Close Price]])-1</f>
        <v>0.20267100665358284</v>
      </c>
      <c r="AI422">
        <v>32.493657555885299</v>
      </c>
      <c r="AJ422">
        <v>34.539775563104698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-0.09</v>
      </c>
      <c r="AM422" t="s">
        <v>3161</v>
      </c>
      <c r="AN422">
        <v>-11.47</v>
      </c>
      <c r="AO422" t="s">
        <v>3161</v>
      </c>
      <c r="AP422">
        <v>6.5879057201635005E-2</v>
      </c>
      <c r="AQ422">
        <f>(Table2[[#This Row],[Sharpe Ratio]]-AVERAGE(Table2[Sharpe Ratio]))/_xlfn.STDEV.P(Table2[Sharpe Ratio])</f>
        <v>9.6611718173917852E-2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339</v>
      </c>
      <c r="AT422">
        <f>_xlfn.RANK.AVG(Table2[[#This Row],[6M Return vs Nifty Z-Score]],Table2[6M Return vs Nifty Z-Score])</f>
        <v>575</v>
      </c>
      <c r="AU422">
        <f>_xlfn.RANK.AVG(Table2[[#This Row],[Sharpe Ratio Z-Score]],Table2[Sharpe Ratio Z-Score])</f>
        <v>322</v>
      </c>
      <c r="AV422">
        <f>(Table2[[#This Row],[Rank 1Y]]+Table2[[#This Row],[Rank 6M]]+Table2[[#This Row],[Rank Sharpe]])/3</f>
        <v>412</v>
      </c>
    </row>
    <row r="423" spans="1:48" x14ac:dyDescent="0.3">
      <c r="A423" t="s">
        <v>601</v>
      </c>
      <c r="B423" t="s">
        <v>602</v>
      </c>
      <c r="C423" t="s">
        <v>3118</v>
      </c>
      <c r="D423" t="s">
        <v>603</v>
      </c>
      <c r="E423">
        <v>30729.006414940501</v>
      </c>
      <c r="F423">
        <v>1128.95</v>
      </c>
      <c r="G423">
        <v>-31.310624216008101</v>
      </c>
      <c r="H423">
        <f>(Table2[[#This Row],[1Y Return vs Nifty]]-AVERAGE(Table2[1Y Return vs Nifty]))/_xlfn.STDEV.P(Table2[1Y Return vs Nifty])</f>
        <v>-0.91824669301109751</v>
      </c>
      <c r="I423">
        <v>0.26332407346803499</v>
      </c>
      <c r="J423">
        <f>(Table2[[#This Row],[1M Return vs Nifty]]-AVERAGE(Table2[1M Return vs Nifty]))/_xlfn.STDEV.P(Table2[1M Return vs Nifty])</f>
        <v>0.28519279444047518</v>
      </c>
      <c r="K423">
        <v>-3.9719897256138901</v>
      </c>
      <c r="L423">
        <f>(Table2[[#This Row],[6M Return vs Nifty]]-AVERAGE(Table2[6M Return vs Nifty]))/_xlfn.STDEV.P(Table2[6M Return vs Nifty])</f>
        <v>-0.25088210045849979</v>
      </c>
      <c r="M423">
        <v>-2.1076017837100598</v>
      </c>
      <c r="N423">
        <f>(Table2[[#This Row],[1W Return vs Nifty]]-AVERAGE(Table2[1W Return vs Nifty]))/_xlfn.STDEV.P(Table2[1W Return vs Nifty])</f>
        <v>0.23662701909159431</v>
      </c>
      <c r="O423">
        <v>1180.3</v>
      </c>
      <c r="P423">
        <v>1212.36347251247</v>
      </c>
      <c r="Q423">
        <v>1201.7108584213199</v>
      </c>
      <c r="R423">
        <v>28.986002666277599</v>
      </c>
      <c r="S423" s="1">
        <f>(Table2[[#This Row],[Close Price]]-Table2[[#This Row],[20D EMA]])/Table2[[#This Row],[20D EMA]]</f>
        <v>-4.3505888333474463E-2</v>
      </c>
      <c r="T423" s="1">
        <f>(Table2[[#This Row],[Close Price]]-Table2[[#This Row],[50D EMA]])/Table2[[#This Row],[50D EMA]]</f>
        <v>-6.8802363650569326E-2</v>
      </c>
      <c r="U423" s="1">
        <f>(Table2[[#This Row],[Close Price]]-Table2[[#This Row],[200D EMA]])/Table2[[#This Row],[200D EMA]]</f>
        <v>-6.0547724863620991E-2</v>
      </c>
      <c r="V423">
        <v>0.484154605323323</v>
      </c>
      <c r="W423">
        <v>1116</v>
      </c>
      <c r="X423">
        <v>1143.8</v>
      </c>
      <c r="Y423">
        <v>1116</v>
      </c>
      <c r="Z423">
        <v>1193.4000000000001</v>
      </c>
      <c r="AA423">
        <v>1116</v>
      </c>
      <c r="AB423">
        <v>1229</v>
      </c>
      <c r="AC423" s="1">
        <f>(Table2[[#This Row],[Close Price]]/Table2[[#This Row],[Day Low]])-1</f>
        <v>1.160394265232978E-2</v>
      </c>
      <c r="AD423" s="1">
        <f>(Table2[[#This Row],[Day High]]/Table2[[#This Row],[Close Price]])-1</f>
        <v>1.3153815492271459E-2</v>
      </c>
      <c r="AE423" s="1">
        <f>(Table2[[#This Row],[Close Price]]/Table2[[#This Row],[Current Week Low]])-1</f>
        <v>1.160394265232978E-2</v>
      </c>
      <c r="AF423" s="1">
        <f>(Table2[[#This Row],[Current Week High]]/Table2[[#This Row],[Close Price]])-1</f>
        <v>5.7088445015279765E-2</v>
      </c>
      <c r="AG423" s="1">
        <f>(Table2[[#This Row],[Close Price]]/Table2[[#This Row],[Current Month Low]])-1</f>
        <v>1.160394265232978E-2</v>
      </c>
      <c r="AH423" s="1">
        <f>(Table2[[#This Row],[Current Month High]]/Table2[[#This Row],[Close Price]])-1</f>
        <v>8.8622171043890363E-2</v>
      </c>
      <c r="AI423">
        <v>27.658443686611399</v>
      </c>
      <c r="AJ423">
        <v>14.029594464925999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-0.08</v>
      </c>
      <c r="AM423" t="s">
        <v>3161</v>
      </c>
      <c r="AN423">
        <v>-3.5</v>
      </c>
      <c r="AO423" t="s">
        <v>3161</v>
      </c>
      <c r="AP423">
        <v>0.10033567386653899</v>
      </c>
      <c r="AQ423">
        <f>(Table2[[#This Row],[Sharpe Ratio]]-AVERAGE(Table2[Sharpe Ratio]))/_xlfn.STDEV.P(Table2[Sharpe Ratio])</f>
        <v>0.5044369186262353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634</v>
      </c>
      <c r="AT423">
        <f>_xlfn.RANK.AVG(Table2[[#This Row],[6M Return vs Nifty Z-Score]],Table2[6M Return vs Nifty Z-Score])</f>
        <v>385</v>
      </c>
      <c r="AU423">
        <f>_xlfn.RANK.AVG(Table2[[#This Row],[Sharpe Ratio Z-Score]],Table2[Sharpe Ratio Z-Score])</f>
        <v>219</v>
      </c>
      <c r="AV423">
        <f>(Table2[[#This Row],[Rank 1Y]]+Table2[[#This Row],[Rank 6M]]+Table2[[#This Row],[Rank Sharpe]])/3</f>
        <v>412.66666666666669</v>
      </c>
    </row>
    <row r="424" spans="1:48" x14ac:dyDescent="0.3">
      <c r="A424" t="s">
        <v>156</v>
      </c>
      <c r="B424" t="s">
        <v>157</v>
      </c>
      <c r="C424" t="s">
        <v>3109</v>
      </c>
      <c r="D424" t="s">
        <v>40</v>
      </c>
      <c r="E424">
        <v>156549.49566181999</v>
      </c>
      <c r="F424">
        <v>1562.3</v>
      </c>
      <c r="G424">
        <v>-5.9104042175099698</v>
      </c>
      <c r="H424">
        <f>(Table2[[#This Row],[1Y Return vs Nifty]]-AVERAGE(Table2[1Y Return vs Nifty]))/_xlfn.STDEV.P(Table2[1Y Return vs Nifty])</f>
        <v>-0.40722234081454578</v>
      </c>
      <c r="I424">
        <v>-3.8099206026573902</v>
      </c>
      <c r="J424">
        <f>(Table2[[#This Row],[1M Return vs Nifty]]-AVERAGE(Table2[1M Return vs Nifty]))/_xlfn.STDEV.P(Table2[1M Return vs Nifty])</f>
        <v>-0.1470809039875689</v>
      </c>
      <c r="K424">
        <v>3.32611943917271</v>
      </c>
      <c r="L424">
        <f>(Table2[[#This Row],[6M Return vs Nifty]]-AVERAGE(Table2[6M Return vs Nifty]))/_xlfn.STDEV.P(Table2[6M Return vs Nifty])</f>
        <v>4.3683524519667703E-3</v>
      </c>
      <c r="M424">
        <v>1.0405043960137701</v>
      </c>
      <c r="N424">
        <f>(Table2[[#This Row],[1W Return vs Nifty]]-AVERAGE(Table2[1W Return vs Nifty]))/_xlfn.STDEV.P(Table2[1W Return vs Nifty])</f>
        <v>0.89309128331140275</v>
      </c>
      <c r="O424">
        <v>1623.04</v>
      </c>
      <c r="P424">
        <v>1684.2913076510299</v>
      </c>
      <c r="Q424">
        <v>1602.0117686686399</v>
      </c>
      <c r="R424">
        <v>32.462238340436699</v>
      </c>
      <c r="S424" s="1">
        <f>(Table2[[#This Row],[Close Price]]-Table2[[#This Row],[20D EMA]])/Table2[[#This Row],[20D EMA]]</f>
        <v>-3.7423600157728713E-2</v>
      </c>
      <c r="T424" s="1">
        <f>(Table2[[#This Row],[Close Price]]-Table2[[#This Row],[50D EMA]])/Table2[[#This Row],[50D EMA]]</f>
        <v>-7.2428864945674507E-2</v>
      </c>
      <c r="U424" s="1">
        <f>(Table2[[#This Row],[Close Price]]-Table2[[#This Row],[200D EMA]])/Table2[[#This Row],[200D EMA]]</f>
        <v>-2.4788687227711569E-2</v>
      </c>
      <c r="V424">
        <v>0.78529643654945303</v>
      </c>
      <c r="W424">
        <v>1546.05</v>
      </c>
      <c r="X424">
        <v>1568.95</v>
      </c>
      <c r="Y424">
        <v>1540</v>
      </c>
      <c r="Z424">
        <v>1585.95</v>
      </c>
      <c r="AA424">
        <v>1540</v>
      </c>
      <c r="AB424">
        <v>1642</v>
      </c>
      <c r="AC424" s="1">
        <f>(Table2[[#This Row],[Close Price]]/Table2[[#This Row],[Day Low]])-1</f>
        <v>1.0510656188351009E-2</v>
      </c>
      <c r="AD424" s="1">
        <f>(Table2[[#This Row],[Day High]]/Table2[[#This Row],[Close Price]])-1</f>
        <v>4.2565448377391846E-3</v>
      </c>
      <c r="AE424" s="1">
        <f>(Table2[[#This Row],[Close Price]]/Table2[[#This Row],[Current Week Low]])-1</f>
        <v>1.4480519480519538E-2</v>
      </c>
      <c r="AF424" s="1">
        <f>(Table2[[#This Row],[Current Week High]]/Table2[[#This Row],[Close Price]])-1</f>
        <v>1.5137937656020117E-2</v>
      </c>
      <c r="AG424" s="1">
        <f>(Table2[[#This Row],[Close Price]]/Table2[[#This Row],[Current Month Low]])-1</f>
        <v>1.4480519480519538E-2</v>
      </c>
      <c r="AH424" s="1">
        <f>(Table2[[#This Row],[Current Month High]]/Table2[[#This Row],[Close Price]])-1</f>
        <v>5.1014529859822133E-2</v>
      </c>
      <c r="AI424">
        <v>23.919861742302999</v>
      </c>
      <c r="AJ424">
        <v>19.469297239427899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-0.14000000000000001</v>
      </c>
      <c r="AM424" t="s">
        <v>3161</v>
      </c>
      <c r="AN424">
        <v>-5.96</v>
      </c>
      <c r="AO424" t="s">
        <v>3161</v>
      </c>
      <c r="AP424">
        <v>1.4463618772153001E-2</v>
      </c>
      <c r="AQ424">
        <f>(Table2[[#This Row],[Sharpe Ratio]]-AVERAGE(Table2[Sharpe Ratio]))/_xlfn.STDEV.P(Table2[Sharpe Ratio])</f>
        <v>-0.51193646540920512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455</v>
      </c>
      <c r="AT424">
        <f>_xlfn.RANK.AVG(Table2[[#This Row],[6M Return vs Nifty Z-Score]],Table2[6M Return vs Nifty Z-Score])</f>
        <v>311</v>
      </c>
      <c r="AU424">
        <f>_xlfn.RANK.AVG(Table2[[#This Row],[Sharpe Ratio Z-Score]],Table2[Sharpe Ratio Z-Score])</f>
        <v>475</v>
      </c>
      <c r="AV424">
        <f>(Table2[[#This Row],[Rank 1Y]]+Table2[[#This Row],[Rank 6M]]+Table2[[#This Row],[Rank Sharpe]])/3</f>
        <v>413.66666666666669</v>
      </c>
    </row>
    <row r="425" spans="1:48" x14ac:dyDescent="0.3">
      <c r="A425" t="s">
        <v>1164</v>
      </c>
      <c r="B425" t="s">
        <v>1165</v>
      </c>
      <c r="C425" t="s">
        <v>3115</v>
      </c>
      <c r="D425" t="s">
        <v>416</v>
      </c>
      <c r="E425">
        <v>10020.7709562327</v>
      </c>
      <c r="F425">
        <v>365.5</v>
      </c>
      <c r="G425">
        <v>-17.298797131276299</v>
      </c>
      <c r="H425">
        <f>(Table2[[#This Row],[1Y Return vs Nifty]]-AVERAGE(Table2[1Y Return vs Nifty]))/_xlfn.STDEV.P(Table2[1Y Return vs Nifty])</f>
        <v>-0.63634421895817406</v>
      </c>
      <c r="I425">
        <v>-4.2762624200261197</v>
      </c>
      <c r="J425">
        <f>(Table2[[#This Row],[1M Return vs Nifty]]-AVERAGE(Table2[1M Return vs Nifty]))/_xlfn.STDEV.P(Table2[1M Return vs Nifty])</f>
        <v>-0.19657149887061218</v>
      </c>
      <c r="K425">
        <v>-12.1158592476359</v>
      </c>
      <c r="L425">
        <f>(Table2[[#This Row],[6M Return vs Nifty]]-AVERAGE(Table2[6M Return vs Nifty]))/_xlfn.STDEV.P(Table2[6M Return vs Nifty])</f>
        <v>-0.53571291581129343</v>
      </c>
      <c r="M425">
        <v>-3.4911659888460602</v>
      </c>
      <c r="N425">
        <f>(Table2[[#This Row],[1W Return vs Nifty]]-AVERAGE(Table2[1W Return vs Nifty]))/_xlfn.STDEV.P(Table2[1W Return vs Nifty])</f>
        <v>-5.1883090184690145E-2</v>
      </c>
      <c r="O425">
        <v>384.73</v>
      </c>
      <c r="P425">
        <v>397.832060683024</v>
      </c>
      <c r="Q425">
        <v>400.136783640717</v>
      </c>
      <c r="R425">
        <v>25.217767973952199</v>
      </c>
      <c r="S425" s="1">
        <f>(Table2[[#This Row],[Close Price]]-Table2[[#This Row],[20D EMA]])/Table2[[#This Row],[20D EMA]]</f>
        <v>-4.9983105034699701E-2</v>
      </c>
      <c r="T425" s="1">
        <f>(Table2[[#This Row],[Close Price]]-Table2[[#This Row],[50D EMA]])/Table2[[#This Row],[50D EMA]]</f>
        <v>-8.1270626172044072E-2</v>
      </c>
      <c r="U425" s="1">
        <f>(Table2[[#This Row],[Close Price]]-Table2[[#This Row],[200D EMA]])/Table2[[#This Row],[200D EMA]]</f>
        <v>-8.6562358315493887E-2</v>
      </c>
      <c r="V425">
        <v>0.66304069087123896</v>
      </c>
      <c r="W425">
        <v>355.15</v>
      </c>
      <c r="X425">
        <v>371.3</v>
      </c>
      <c r="Y425">
        <v>355.15</v>
      </c>
      <c r="Z425">
        <v>379.95</v>
      </c>
      <c r="AA425">
        <v>355.15</v>
      </c>
      <c r="AB425">
        <v>401.5</v>
      </c>
      <c r="AC425" s="1">
        <f>(Table2[[#This Row],[Close Price]]/Table2[[#This Row],[Day Low]])-1</f>
        <v>2.9142615796142524E-2</v>
      </c>
      <c r="AD425" s="1">
        <f>(Table2[[#This Row],[Day High]]/Table2[[#This Row],[Close Price]])-1</f>
        <v>1.5868673050615678E-2</v>
      </c>
      <c r="AE425" s="1">
        <f>(Table2[[#This Row],[Close Price]]/Table2[[#This Row],[Current Week Low]])-1</f>
        <v>2.9142615796142524E-2</v>
      </c>
      <c r="AF425" s="1">
        <f>(Table2[[#This Row],[Current Week High]]/Table2[[#This Row],[Close Price]])-1</f>
        <v>3.953488372093017E-2</v>
      </c>
      <c r="AG425" s="1">
        <f>(Table2[[#This Row],[Close Price]]/Table2[[#This Row],[Current Month Low]])-1</f>
        <v>2.9142615796142524E-2</v>
      </c>
      <c r="AH425" s="1">
        <f>(Table2[[#This Row],[Current Month High]]/Table2[[#This Row],[Close Price]])-1</f>
        <v>9.8495212038303803E-2</v>
      </c>
      <c r="AI425">
        <v>51.5595075239398</v>
      </c>
      <c r="AJ425">
        <v>10.090361445783101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0.02</v>
      </c>
      <c r="AM425" t="s">
        <v>3160</v>
      </c>
      <c r="AN425">
        <v>-4.37</v>
      </c>
      <c r="AO425" t="s">
        <v>3161</v>
      </c>
      <c r="AP425">
        <v>0.109874386046465</v>
      </c>
      <c r="AQ425">
        <f>(Table2[[#This Row],[Sharpe Ratio]]-AVERAGE(Table2[Sharpe Ratio]))/_xlfn.STDEV.P(Table2[Sharpe Ratio])</f>
        <v>0.61733619845592336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551</v>
      </c>
      <c r="AT425">
        <f>_xlfn.RANK.AVG(Table2[[#This Row],[6M Return vs Nifty Z-Score]],Table2[6M Return vs Nifty Z-Score])</f>
        <v>500</v>
      </c>
      <c r="AU425">
        <f>_xlfn.RANK.AVG(Table2[[#This Row],[Sharpe Ratio Z-Score]],Table2[Sharpe Ratio Z-Score])</f>
        <v>192</v>
      </c>
      <c r="AV425">
        <f>(Table2[[#This Row],[Rank 1Y]]+Table2[[#This Row],[Rank 6M]]+Table2[[#This Row],[Rank Sharpe]])/3</f>
        <v>414.33333333333331</v>
      </c>
    </row>
    <row r="426" spans="1:48" x14ac:dyDescent="0.3">
      <c r="A426" t="s">
        <v>342</v>
      </c>
      <c r="B426" t="s">
        <v>343</v>
      </c>
      <c r="C426" t="s">
        <v>3109</v>
      </c>
      <c r="D426" t="s">
        <v>54</v>
      </c>
      <c r="E426">
        <v>71293.965083235002</v>
      </c>
      <c r="F426">
        <v>1775.85</v>
      </c>
      <c r="G426">
        <v>15.039151241394</v>
      </c>
      <c r="H426">
        <f>(Table2[[#This Row],[1Y Return vs Nifty]]-AVERAGE(Table2[1Y Return vs Nifty]))/_xlfn.STDEV.P(Table2[1Y Return vs Nifty])</f>
        <v>1.4259560043995794E-2</v>
      </c>
      <c r="I426">
        <v>-3.0052765668853301</v>
      </c>
      <c r="J426">
        <f>(Table2[[#This Row],[1M Return vs Nifty]]-AVERAGE(Table2[1M Return vs Nifty]))/_xlfn.STDEV.P(Table2[1M Return vs Nifty])</f>
        <v>-6.1687935747782918E-2</v>
      </c>
      <c r="K426">
        <v>0.32490623834455501</v>
      </c>
      <c r="L426">
        <f>(Table2[[#This Row],[6M Return vs Nifty]]-AVERAGE(Table2[6M Return vs Nifty]))/_xlfn.STDEV.P(Table2[6M Return vs Nifty])</f>
        <v>-0.10059870291745748</v>
      </c>
      <c r="M426">
        <v>-9.8018579572057604E-2</v>
      </c>
      <c r="N426">
        <f>(Table2[[#This Row],[1W Return vs Nifty]]-AVERAGE(Table2[1W Return vs Nifty]))/_xlfn.STDEV.P(Table2[1W Return vs Nifty])</f>
        <v>0.65567881854794818</v>
      </c>
      <c r="O426">
        <v>1871.12</v>
      </c>
      <c r="P426">
        <v>1903.8488052636501</v>
      </c>
      <c r="Q426">
        <v>1750.58677047227</v>
      </c>
      <c r="R426">
        <v>21.669789805367699</v>
      </c>
      <c r="S426" s="1">
        <f>(Table2[[#This Row],[Close Price]]-Table2[[#This Row],[20D EMA]])/Table2[[#This Row],[20D EMA]]</f>
        <v>-5.0916028902475513E-2</v>
      </c>
      <c r="T426" s="1">
        <f>(Table2[[#This Row],[Close Price]]-Table2[[#This Row],[50D EMA]])/Table2[[#This Row],[50D EMA]]</f>
        <v>-6.723160206302442E-2</v>
      </c>
      <c r="U426" s="1">
        <f>(Table2[[#This Row],[Close Price]]-Table2[[#This Row],[200D EMA]])/Table2[[#This Row],[200D EMA]]</f>
        <v>1.4431292383704251E-2</v>
      </c>
      <c r="V426">
        <v>0.60654803919124101</v>
      </c>
      <c r="W426">
        <v>1756.05</v>
      </c>
      <c r="X426">
        <v>1790</v>
      </c>
      <c r="Y426">
        <v>1756.05</v>
      </c>
      <c r="Z426">
        <v>1830</v>
      </c>
      <c r="AA426">
        <v>1756.05</v>
      </c>
      <c r="AB426">
        <v>1962.45</v>
      </c>
      <c r="AC426" s="1">
        <f>(Table2[[#This Row],[Close Price]]/Table2[[#This Row],[Day Low]])-1</f>
        <v>1.1275305372853817E-2</v>
      </c>
      <c r="AD426" s="1">
        <f>(Table2[[#This Row],[Day High]]/Table2[[#This Row],[Close Price]])-1</f>
        <v>7.9680153166090673E-3</v>
      </c>
      <c r="AE426" s="1">
        <f>(Table2[[#This Row],[Close Price]]/Table2[[#This Row],[Current Week Low]])-1</f>
        <v>1.1275305372853817E-2</v>
      </c>
      <c r="AF426" s="1">
        <f>(Table2[[#This Row],[Current Week High]]/Table2[[#This Row],[Close Price]])-1</f>
        <v>3.0492440239885177E-2</v>
      </c>
      <c r="AG426" s="1">
        <f>(Table2[[#This Row],[Close Price]]/Table2[[#This Row],[Current Month Low]])-1</f>
        <v>1.1275305372853817E-2</v>
      </c>
      <c r="AH426" s="1">
        <f>(Table2[[#This Row],[Current Month High]]/Table2[[#This Row],[Close Price]])-1</f>
        <v>0.10507644226708335</v>
      </c>
      <c r="AI426">
        <v>17.056620773150801</v>
      </c>
      <c r="AJ426">
        <v>40.7282668991203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-0.08</v>
      </c>
      <c r="AM426" t="s">
        <v>3161</v>
      </c>
      <c r="AN426">
        <v>-9.41</v>
      </c>
      <c r="AO426" t="s">
        <v>3161</v>
      </c>
      <c r="AP426">
        <v>-1.9826199998622E-2</v>
      </c>
      <c r="AQ426">
        <f>(Table2[[#This Row],[Sharpe Ratio]]-AVERAGE(Table2[Sharpe Ratio]))/_xlfn.STDEV.P(Table2[Sharpe Ratio])</f>
        <v>-0.91778746203095718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300</v>
      </c>
      <c r="AT426">
        <f>_xlfn.RANK.AVG(Table2[[#This Row],[6M Return vs Nifty Z-Score]],Table2[6M Return vs Nifty Z-Score])</f>
        <v>345</v>
      </c>
      <c r="AU426">
        <f>_xlfn.RANK.AVG(Table2[[#This Row],[Sharpe Ratio Z-Score]],Table2[Sharpe Ratio Z-Score])</f>
        <v>600</v>
      </c>
      <c r="AV426">
        <f>(Table2[[#This Row],[Rank 1Y]]+Table2[[#This Row],[Rank 6M]]+Table2[[#This Row],[Rank Sharpe]])/3</f>
        <v>415</v>
      </c>
    </row>
    <row r="427" spans="1:48" x14ac:dyDescent="0.3">
      <c r="A427" t="s">
        <v>534</v>
      </c>
      <c r="B427" t="s">
        <v>535</v>
      </c>
      <c r="C427" t="s">
        <v>3125</v>
      </c>
      <c r="D427" t="s">
        <v>536</v>
      </c>
      <c r="E427">
        <v>36592.785193038697</v>
      </c>
      <c r="F427">
        <v>32466.1</v>
      </c>
      <c r="G427">
        <v>-16.797810779459699</v>
      </c>
      <c r="H427">
        <f>(Table2[[#This Row],[1Y Return vs Nifty]]-AVERAGE(Table2[1Y Return vs Nifty]))/_xlfn.STDEV.P(Table2[1Y Return vs Nifty])</f>
        <v>-0.62626492728623073</v>
      </c>
      <c r="I427">
        <v>1.33764632212962</v>
      </c>
      <c r="J427">
        <f>(Table2[[#This Row],[1M Return vs Nifty]]-AVERAGE(Table2[1M Return vs Nifty]))/_xlfn.STDEV.P(Table2[1M Return vs Nifty])</f>
        <v>0.39920540322248099</v>
      </c>
      <c r="K427">
        <v>7.5242807319095002</v>
      </c>
      <c r="L427">
        <f>(Table2[[#This Row],[6M Return vs Nifty]]-AVERAGE(Table2[6M Return vs Nifty]))/_xlfn.STDEV.P(Table2[6M Return vs Nifty])</f>
        <v>0.15119851724761615</v>
      </c>
      <c r="M427">
        <v>-7.2198573445260799</v>
      </c>
      <c r="N427">
        <f>(Table2[[#This Row],[1W Return vs Nifty]]-AVERAGE(Table2[1W Return vs Nifty]))/_xlfn.STDEV.P(Table2[1W Return vs Nifty])</f>
        <v>-0.82941487836725225</v>
      </c>
      <c r="O427">
        <v>34606.36</v>
      </c>
      <c r="P427">
        <v>34853.078542352203</v>
      </c>
      <c r="Q427">
        <v>33974.952268506502</v>
      </c>
      <c r="R427">
        <v>23.165243027937102</v>
      </c>
      <c r="S427" s="1">
        <f>(Table2[[#This Row],[Close Price]]-Table2[[#This Row],[20D EMA]])/Table2[[#This Row],[20D EMA]]</f>
        <v>-6.1845857235490874E-2</v>
      </c>
      <c r="T427" s="1">
        <f>(Table2[[#This Row],[Close Price]]-Table2[[#This Row],[50D EMA]])/Table2[[#This Row],[50D EMA]]</f>
        <v>-6.8486878123309378E-2</v>
      </c>
      <c r="U427" s="1">
        <f>(Table2[[#This Row],[Close Price]]-Table2[[#This Row],[200D EMA]])/Table2[[#This Row],[200D EMA]]</f>
        <v>-4.441072518901381E-2</v>
      </c>
      <c r="V427">
        <v>0.95616785745967603</v>
      </c>
      <c r="W427">
        <v>32247.5</v>
      </c>
      <c r="X427">
        <v>33760</v>
      </c>
      <c r="Y427">
        <v>32247.5</v>
      </c>
      <c r="Z427">
        <v>36049.050000000003</v>
      </c>
      <c r="AA427">
        <v>32247.5</v>
      </c>
      <c r="AB427">
        <v>37133.75</v>
      </c>
      <c r="AC427" s="1">
        <f>(Table2[[#This Row],[Close Price]]/Table2[[#This Row],[Day Low]])-1</f>
        <v>6.7788200635707785E-3</v>
      </c>
      <c r="AD427" s="1">
        <f>(Table2[[#This Row],[Day High]]/Table2[[#This Row],[Close Price]])-1</f>
        <v>3.9853878353113048E-2</v>
      </c>
      <c r="AE427" s="1">
        <f>(Table2[[#This Row],[Close Price]]/Table2[[#This Row],[Current Week Low]])-1</f>
        <v>6.7788200635707785E-3</v>
      </c>
      <c r="AF427" s="1">
        <f>(Table2[[#This Row],[Current Week High]]/Table2[[#This Row],[Close Price]])-1</f>
        <v>0.1103597290712468</v>
      </c>
      <c r="AG427" s="1">
        <f>(Table2[[#This Row],[Close Price]]/Table2[[#This Row],[Current Month Low]])-1</f>
        <v>6.7788200635707785E-3</v>
      </c>
      <c r="AH427" s="1">
        <f>(Table2[[#This Row],[Current Month High]]/Table2[[#This Row],[Close Price]])-1</f>
        <v>0.14376996313077339</v>
      </c>
      <c r="AI427">
        <v>25.843572218406202</v>
      </c>
      <c r="AJ427">
        <v>13.9203374159398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</v>
      </c>
      <c r="AM427">
        <v>0</v>
      </c>
      <c r="AN427">
        <v>-3.15</v>
      </c>
      <c r="AO427" t="s">
        <v>3161</v>
      </c>
      <c r="AP427">
        <v>2.2160176766475002E-2</v>
      </c>
      <c r="AQ427">
        <f>(Table2[[#This Row],[Sharpe Ratio]]-AVERAGE(Table2[Sharpe Ratio]))/_xlfn.STDEV.P(Table2[Sharpe Ratio])</f>
        <v>-0.42084074532289861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544</v>
      </c>
      <c r="AT427">
        <f>_xlfn.RANK.AVG(Table2[[#This Row],[6M Return vs Nifty Z-Score]],Table2[6M Return vs Nifty Z-Score])</f>
        <v>251</v>
      </c>
      <c r="AU427">
        <f>_xlfn.RANK.AVG(Table2[[#This Row],[Sharpe Ratio Z-Score]],Table2[Sharpe Ratio Z-Score])</f>
        <v>450</v>
      </c>
      <c r="AV427">
        <f>(Table2[[#This Row],[Rank 1Y]]+Table2[[#This Row],[Rank 6M]]+Table2[[#This Row],[Rank Sharpe]])/3</f>
        <v>415</v>
      </c>
    </row>
    <row r="428" spans="1:48" x14ac:dyDescent="0.3">
      <c r="A428" t="s">
        <v>1821</v>
      </c>
      <c r="B428" t="s">
        <v>1822</v>
      </c>
      <c r="C428" t="s">
        <v>3115</v>
      </c>
      <c r="D428" t="s">
        <v>211</v>
      </c>
      <c r="E428">
        <v>4118.7411645531602</v>
      </c>
      <c r="F428">
        <v>161.88999999999999</v>
      </c>
      <c r="G428">
        <v>-4.4374355413466002</v>
      </c>
      <c r="H428">
        <f>(Table2[[#This Row],[1Y Return vs Nifty]]-AVERAGE(Table2[1Y Return vs Nifty]))/_xlfn.STDEV.P(Table2[1Y Return vs Nifty])</f>
        <v>-0.37758783908240706</v>
      </c>
      <c r="I428">
        <v>-3.11404968813715</v>
      </c>
      <c r="J428">
        <f>(Table2[[#This Row],[1M Return vs Nifty]]-AVERAGE(Table2[1M Return vs Nifty]))/_xlfn.STDEV.P(Table2[1M Return vs Nifty])</f>
        <v>-7.3231499454791224E-2</v>
      </c>
      <c r="K428">
        <v>-7.5644049172628698</v>
      </c>
      <c r="L428">
        <f>(Table2[[#This Row],[6M Return vs Nifty]]-AVERAGE(Table2[6M Return vs Nifty]))/_xlfn.STDEV.P(Table2[6M Return vs Nifty])</f>
        <v>-0.3765263713246037</v>
      </c>
      <c r="M428">
        <v>-3.93681659191921</v>
      </c>
      <c r="N428">
        <f>(Table2[[#This Row],[1W Return vs Nifty]]-AVERAGE(Table2[1W Return vs Nifty]))/_xlfn.STDEV.P(Table2[1W Return vs Nifty])</f>
        <v>-0.1448131498916323</v>
      </c>
      <c r="O428">
        <v>169.58</v>
      </c>
      <c r="P428">
        <v>172.41659898811901</v>
      </c>
      <c r="Q428">
        <v>171.30691843517701</v>
      </c>
      <c r="R428">
        <v>26.214580421513901</v>
      </c>
      <c r="S428" s="1">
        <f>(Table2[[#This Row],[Close Price]]-Table2[[#This Row],[20D EMA]])/Table2[[#This Row],[20D EMA]]</f>
        <v>-4.5347328694421665E-2</v>
      </c>
      <c r="T428" s="1">
        <f>(Table2[[#This Row],[Close Price]]-Table2[[#This Row],[50D EMA]])/Table2[[#This Row],[50D EMA]]</f>
        <v>-6.105328054199928E-2</v>
      </c>
      <c r="U428" s="1">
        <f>(Table2[[#This Row],[Close Price]]-Table2[[#This Row],[200D EMA]])/Table2[[#This Row],[200D EMA]]</f>
        <v>-5.4971033985065879E-2</v>
      </c>
      <c r="V428">
        <v>0.47243723225265399</v>
      </c>
      <c r="W428">
        <v>156.1</v>
      </c>
      <c r="X428">
        <v>165.69</v>
      </c>
      <c r="Y428">
        <v>156.1</v>
      </c>
      <c r="Z428">
        <v>173.4</v>
      </c>
      <c r="AA428">
        <v>156.1</v>
      </c>
      <c r="AB428">
        <v>175.6</v>
      </c>
      <c r="AC428" s="1">
        <f>(Table2[[#This Row],[Close Price]]/Table2[[#This Row],[Day Low]])-1</f>
        <v>3.7091607943625871E-2</v>
      </c>
      <c r="AD428" s="1">
        <f>(Table2[[#This Row],[Day High]]/Table2[[#This Row],[Close Price]])-1</f>
        <v>2.3472728395824483E-2</v>
      </c>
      <c r="AE428" s="1">
        <f>(Table2[[#This Row],[Close Price]]/Table2[[#This Row],[Current Week Low]])-1</f>
        <v>3.7091607943625871E-2</v>
      </c>
      <c r="AF428" s="1">
        <f>(Table2[[#This Row],[Current Week High]]/Table2[[#This Row],[Close Price]])-1</f>
        <v>7.1097658904194283E-2</v>
      </c>
      <c r="AG428" s="1">
        <f>(Table2[[#This Row],[Close Price]]/Table2[[#This Row],[Current Month Low]])-1</f>
        <v>3.7091607943625871E-2</v>
      </c>
      <c r="AH428" s="1">
        <f>(Table2[[#This Row],[Current Month High]]/Table2[[#This Row],[Close Price]])-1</f>
        <v>8.4687133238618761E-2</v>
      </c>
      <c r="AI428">
        <v>39.415652603619698</v>
      </c>
      <c r="AJ428">
        <v>22.7369219105382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0.06</v>
      </c>
      <c r="AM428" t="s">
        <v>3160</v>
      </c>
      <c r="AN428">
        <v>-5.53</v>
      </c>
      <c r="AO428" t="s">
        <v>3161</v>
      </c>
      <c r="AP428">
        <v>5.4190105702679001E-2</v>
      </c>
      <c r="AQ428">
        <f>(Table2[[#This Row],[Sharpe Ratio]]-AVERAGE(Table2[Sharpe Ratio]))/_xlfn.STDEV.P(Table2[Sharpe Ratio])</f>
        <v>-4.1737587403569636E-2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442</v>
      </c>
      <c r="AT428">
        <f>_xlfn.RANK.AVG(Table2[[#This Row],[6M Return vs Nifty Z-Score]],Table2[6M Return vs Nifty Z-Score])</f>
        <v>441</v>
      </c>
      <c r="AU428">
        <f>_xlfn.RANK.AVG(Table2[[#This Row],[Sharpe Ratio Z-Score]],Table2[Sharpe Ratio Z-Score])</f>
        <v>364</v>
      </c>
      <c r="AV428">
        <f>(Table2[[#This Row],[Rank 1Y]]+Table2[[#This Row],[Rank 6M]]+Table2[[#This Row],[Rank Sharpe]])/3</f>
        <v>415.66666666666669</v>
      </c>
    </row>
    <row r="429" spans="1:48" x14ac:dyDescent="0.3">
      <c r="A429" t="s">
        <v>673</v>
      </c>
      <c r="B429" t="s">
        <v>674</v>
      </c>
      <c r="C429" t="s">
        <v>3113</v>
      </c>
      <c r="D429" t="s">
        <v>51</v>
      </c>
      <c r="E429">
        <v>26137.032410426</v>
      </c>
      <c r="F429">
        <v>1681.95</v>
      </c>
      <c r="G429">
        <v>-9.9340819440613402</v>
      </c>
      <c r="H429">
        <f>(Table2[[#This Row],[1Y Return vs Nifty]]-AVERAGE(Table2[1Y Return vs Nifty]))/_xlfn.STDEV.P(Table2[1Y Return vs Nifty])</f>
        <v>-0.48817428941106134</v>
      </c>
      <c r="I429">
        <v>-1.7968687613899701</v>
      </c>
      <c r="J429">
        <f>(Table2[[#This Row],[1M Return vs Nifty]]-AVERAGE(Table2[1M Return vs Nifty]))/_xlfn.STDEV.P(Table2[1M Return vs Nifty])</f>
        <v>6.6554522740539662E-2</v>
      </c>
      <c r="K429">
        <v>-12.7558092381196</v>
      </c>
      <c r="L429">
        <f>(Table2[[#This Row],[6M Return vs Nifty]]-AVERAGE(Table2[6M Return vs Nifty]))/_xlfn.STDEV.P(Table2[6M Return vs Nifty])</f>
        <v>-0.55809508648355</v>
      </c>
      <c r="M429">
        <v>-6.9512536614652198</v>
      </c>
      <c r="N429">
        <f>(Table2[[#This Row],[1W Return vs Nifty]]-AVERAGE(Table2[1W Return vs Nifty]))/_xlfn.STDEV.P(Table2[1W Return vs Nifty])</f>
        <v>-0.77340383264618751</v>
      </c>
      <c r="O429">
        <v>1828.69</v>
      </c>
      <c r="P429">
        <v>1853.1468141179901</v>
      </c>
      <c r="Q429">
        <v>1768.0175257019</v>
      </c>
      <c r="R429">
        <v>19.503379257948499</v>
      </c>
      <c r="S429" s="1">
        <f>(Table2[[#This Row],[Close Price]]-Table2[[#This Row],[20D EMA]])/Table2[[#This Row],[20D EMA]]</f>
        <v>-8.0243234227780541E-2</v>
      </c>
      <c r="T429" s="1">
        <f>(Table2[[#This Row],[Close Price]]-Table2[[#This Row],[50D EMA]])/Table2[[#This Row],[50D EMA]]</f>
        <v>-9.2381678997986771E-2</v>
      </c>
      <c r="U429" s="1">
        <f>(Table2[[#This Row],[Close Price]]-Table2[[#This Row],[200D EMA]])/Table2[[#This Row],[200D EMA]]</f>
        <v>-4.8680244652965929E-2</v>
      </c>
      <c r="V429">
        <v>0.71744299343982698</v>
      </c>
      <c r="W429">
        <v>1660</v>
      </c>
      <c r="X429">
        <v>1718</v>
      </c>
      <c r="Y429">
        <v>1660</v>
      </c>
      <c r="Z429">
        <v>1846.05</v>
      </c>
      <c r="AA429">
        <v>1660</v>
      </c>
      <c r="AB429">
        <v>1984</v>
      </c>
      <c r="AC429" s="1">
        <f>(Table2[[#This Row],[Close Price]]/Table2[[#This Row],[Day Low]])-1</f>
        <v>1.3222891566265105E-2</v>
      </c>
      <c r="AD429" s="1">
        <f>(Table2[[#This Row],[Day High]]/Table2[[#This Row],[Close Price]])-1</f>
        <v>2.1433455215672303E-2</v>
      </c>
      <c r="AE429" s="1">
        <f>(Table2[[#This Row],[Close Price]]/Table2[[#This Row],[Current Week Low]])-1</f>
        <v>1.3222891566265105E-2</v>
      </c>
      <c r="AF429" s="1">
        <f>(Table2[[#This Row],[Current Week High]]/Table2[[#This Row],[Close Price]])-1</f>
        <v>9.7565325960938143E-2</v>
      </c>
      <c r="AG429" s="1">
        <f>(Table2[[#This Row],[Close Price]]/Table2[[#This Row],[Current Month Low]])-1</f>
        <v>1.3222891566265105E-2</v>
      </c>
      <c r="AH429" s="1">
        <f>(Table2[[#This Row],[Current Month High]]/Table2[[#This Row],[Close Price]])-1</f>
        <v>0.17958322185558417</v>
      </c>
      <c r="AI429">
        <v>20.693242962038099</v>
      </c>
      <c r="AJ429">
        <v>22.6805251641137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</v>
      </c>
      <c r="AM429" t="s">
        <v>3161</v>
      </c>
      <c r="AN429">
        <v>-9.2799999999999994</v>
      </c>
      <c r="AO429" t="s">
        <v>3161</v>
      </c>
      <c r="AP429">
        <v>8.6556331802040004E-2</v>
      </c>
      <c r="AQ429">
        <f>(Table2[[#This Row],[Sharpe Ratio]]-AVERAGE(Table2[Sharpe Ratio]))/_xlfn.STDEV.P(Table2[Sharpe Ratio])</f>
        <v>0.34134595139034901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483</v>
      </c>
      <c r="AT429">
        <f>_xlfn.RANK.AVG(Table2[[#This Row],[6M Return vs Nifty Z-Score]],Table2[6M Return vs Nifty Z-Score])</f>
        <v>504</v>
      </c>
      <c r="AU429">
        <f>_xlfn.RANK.AVG(Table2[[#This Row],[Sharpe Ratio Z-Score]],Table2[Sharpe Ratio Z-Score])</f>
        <v>261</v>
      </c>
      <c r="AV429">
        <f>(Table2[[#This Row],[Rank 1Y]]+Table2[[#This Row],[Rank 6M]]+Table2[[#This Row],[Rank Sharpe]])/3</f>
        <v>416</v>
      </c>
    </row>
    <row r="430" spans="1:48" x14ac:dyDescent="0.3">
      <c r="A430" t="s">
        <v>1303</v>
      </c>
      <c r="B430" t="s">
        <v>1304</v>
      </c>
      <c r="C430" t="s">
        <v>3112</v>
      </c>
      <c r="D430" t="s">
        <v>48</v>
      </c>
      <c r="E430">
        <v>8510.4747752546591</v>
      </c>
      <c r="F430">
        <v>302.45</v>
      </c>
      <c r="G430">
        <v>-6.1400934821512196</v>
      </c>
      <c r="H430">
        <f>(Table2[[#This Row],[1Y Return vs Nifty]]-AVERAGE(Table2[1Y Return vs Nifty]))/_xlfn.STDEV.P(Table2[1Y Return vs Nifty])</f>
        <v>-0.41184343494982251</v>
      </c>
      <c r="I430">
        <v>0.92324254322536603</v>
      </c>
      <c r="J430">
        <f>(Table2[[#This Row],[1M Return vs Nifty]]-AVERAGE(Table2[1M Return vs Nifty]))/_xlfn.STDEV.P(Table2[1M Return vs Nifty])</f>
        <v>0.35522674041357311</v>
      </c>
      <c r="K430">
        <v>13.6747350325873</v>
      </c>
      <c r="L430">
        <f>(Table2[[#This Row],[6M Return vs Nifty]]-AVERAGE(Table2[6M Return vs Nifty]))/_xlfn.STDEV.P(Table2[6M Return vs Nifty])</f>
        <v>0.36630988519315721</v>
      </c>
      <c r="M430">
        <v>4.4016081128140003</v>
      </c>
      <c r="N430">
        <f>(Table2[[#This Row],[1W Return vs Nifty]]-AVERAGE(Table2[1W Return vs Nifty]))/_xlfn.STDEV.P(Table2[1W Return vs Nifty])</f>
        <v>1.5939712258708014</v>
      </c>
      <c r="O430">
        <v>298.77</v>
      </c>
      <c r="P430">
        <v>312.39311410243801</v>
      </c>
      <c r="Q430">
        <v>310.63298433151698</v>
      </c>
      <c r="R430">
        <v>56.254960220374201</v>
      </c>
      <c r="S430" s="1">
        <f>(Table2[[#This Row],[Close Price]]-Table2[[#This Row],[20D EMA]])/Table2[[#This Row],[20D EMA]]</f>
        <v>1.2317167051578161E-2</v>
      </c>
      <c r="T430" s="1">
        <f>(Table2[[#This Row],[Close Price]]-Table2[[#This Row],[50D EMA]])/Table2[[#This Row],[50D EMA]]</f>
        <v>-3.1828851705026806E-2</v>
      </c>
      <c r="U430" s="1">
        <f>(Table2[[#This Row],[Close Price]]-Table2[[#This Row],[200D EMA]])/Table2[[#This Row],[200D EMA]]</f>
        <v>-2.6342934408999725E-2</v>
      </c>
      <c r="V430">
        <v>2.6681019649481299</v>
      </c>
      <c r="W430">
        <v>298.5</v>
      </c>
      <c r="X430">
        <v>313.89999999999998</v>
      </c>
      <c r="Y430">
        <v>281.14999999999998</v>
      </c>
      <c r="Z430">
        <v>324.85000000000002</v>
      </c>
      <c r="AA430">
        <v>281.14999999999998</v>
      </c>
      <c r="AB430">
        <v>324.85000000000002</v>
      </c>
      <c r="AC430" s="1">
        <f>(Table2[[#This Row],[Close Price]]/Table2[[#This Row],[Day Low]])-1</f>
        <v>1.3232830820770536E-2</v>
      </c>
      <c r="AD430" s="1">
        <f>(Table2[[#This Row],[Day High]]/Table2[[#This Row],[Close Price]])-1</f>
        <v>3.7857497106959848E-2</v>
      </c>
      <c r="AE430" s="1">
        <f>(Table2[[#This Row],[Close Price]]/Table2[[#This Row],[Current Week Low]])-1</f>
        <v>7.5760270318335543E-2</v>
      </c>
      <c r="AF430" s="1">
        <f>(Table2[[#This Row],[Current Week High]]/Table2[[#This Row],[Close Price]])-1</f>
        <v>7.4061828401388752E-2</v>
      </c>
      <c r="AG430" s="1">
        <f>(Table2[[#This Row],[Close Price]]/Table2[[#This Row],[Current Month Low]])-1</f>
        <v>7.5760270318335543E-2</v>
      </c>
      <c r="AH430" s="1">
        <f>(Table2[[#This Row],[Current Month High]]/Table2[[#This Row],[Close Price]])-1</f>
        <v>7.4061828401388752E-2</v>
      </c>
      <c r="AI430">
        <v>37.345015705075198</v>
      </c>
      <c r="AJ430">
        <v>27.7507919746567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</v>
      </c>
      <c r="AM430" t="s">
        <v>3162</v>
      </c>
      <c r="AN430">
        <v>4.0599999999999996</v>
      </c>
      <c r="AO430" t="s">
        <v>3160</v>
      </c>
      <c r="AP430">
        <v>-1.0113796798096E-2</v>
      </c>
      <c r="AQ430">
        <f>(Table2[[#This Row],[Sharpe Ratio]]-AVERAGE(Table2[Sharpe Ratio]))/_xlfn.STDEV.P(Table2[Sharpe Ratio])</f>
        <v>-0.80283239198884515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458</v>
      </c>
      <c r="AT430">
        <f>_xlfn.RANK.AVG(Table2[[#This Row],[6M Return vs Nifty Z-Score]],Table2[6M Return vs Nifty Z-Score])</f>
        <v>205</v>
      </c>
      <c r="AU430">
        <f>_xlfn.RANK.AVG(Table2[[#This Row],[Sharpe Ratio Z-Score]],Table2[Sharpe Ratio Z-Score])</f>
        <v>585</v>
      </c>
      <c r="AV430">
        <f>(Table2[[#This Row],[Rank 1Y]]+Table2[[#This Row],[Rank 6M]]+Table2[[#This Row],[Rank Sharpe]])/3</f>
        <v>416</v>
      </c>
    </row>
    <row r="431" spans="1:48" x14ac:dyDescent="0.3">
      <c r="A431" t="s">
        <v>1314</v>
      </c>
      <c r="B431" t="s">
        <v>1315</v>
      </c>
      <c r="C431" t="s">
        <v>3108</v>
      </c>
      <c r="D431" t="s">
        <v>239</v>
      </c>
      <c r="E431">
        <v>8430.28412375484</v>
      </c>
      <c r="F431">
        <v>714.85</v>
      </c>
      <c r="G431">
        <v>-20.616497663570101</v>
      </c>
      <c r="H431">
        <f>(Table2[[#This Row],[1Y Return vs Nifty]]-AVERAGE(Table2[1Y Return vs Nifty]))/_xlfn.STDEV.P(Table2[1Y Return vs Nifty])</f>
        <v>-0.703092686703644</v>
      </c>
      <c r="I431">
        <v>4.4142192884568896</v>
      </c>
      <c r="J431">
        <f>(Table2[[#This Row],[1M Return vs Nifty]]-AVERAGE(Table2[1M Return vs Nifty]))/_xlfn.STDEV.P(Table2[1M Return vs Nifty])</f>
        <v>0.72570716788030232</v>
      </c>
      <c r="K431">
        <v>-4.4848570479831897</v>
      </c>
      <c r="L431">
        <f>(Table2[[#This Row],[6M Return vs Nifty]]-AVERAGE(Table2[6M Return vs Nifty]))/_xlfn.STDEV.P(Table2[6M Return vs Nifty])</f>
        <v>-0.26881957074866503</v>
      </c>
      <c r="M431">
        <v>-10.7382458835037</v>
      </c>
      <c r="N431">
        <f>(Table2[[#This Row],[1W Return vs Nifty]]-AVERAGE(Table2[1W Return vs Nifty]))/_xlfn.STDEV.P(Table2[1W Return vs Nifty])</f>
        <v>-1.5630929094182793</v>
      </c>
      <c r="O431">
        <v>761.24</v>
      </c>
      <c r="P431">
        <v>753.81447932733795</v>
      </c>
      <c r="Q431">
        <v>728.255547035007</v>
      </c>
      <c r="R431">
        <v>32.945873353829398</v>
      </c>
      <c r="S431" s="1">
        <f>(Table2[[#This Row],[Close Price]]-Table2[[#This Row],[20D EMA]])/Table2[[#This Row],[20D EMA]]</f>
        <v>-6.0940045189427756E-2</v>
      </c>
      <c r="T431" s="1">
        <f>(Table2[[#This Row],[Close Price]]-Table2[[#This Row],[50D EMA]])/Table2[[#This Row],[50D EMA]]</f>
        <v>-5.1689746477286636E-2</v>
      </c>
      <c r="U431" s="1">
        <f>(Table2[[#This Row],[Close Price]]-Table2[[#This Row],[200D EMA]])/Table2[[#This Row],[200D EMA]]</f>
        <v>-1.8407751358140462E-2</v>
      </c>
      <c r="V431">
        <v>1.56394335584224</v>
      </c>
      <c r="W431">
        <v>704.9</v>
      </c>
      <c r="X431">
        <v>727.3</v>
      </c>
      <c r="Y431">
        <v>704.9</v>
      </c>
      <c r="Z431">
        <v>854</v>
      </c>
      <c r="AA431">
        <v>704.9</v>
      </c>
      <c r="AB431">
        <v>854</v>
      </c>
      <c r="AC431" s="1">
        <f>(Table2[[#This Row],[Close Price]]/Table2[[#This Row],[Day Low]])-1</f>
        <v>1.4115477372677043E-2</v>
      </c>
      <c r="AD431" s="1">
        <f>(Table2[[#This Row],[Day High]]/Table2[[#This Row],[Close Price]])-1</f>
        <v>1.7416241169476043E-2</v>
      </c>
      <c r="AE431" s="1">
        <f>(Table2[[#This Row],[Close Price]]/Table2[[#This Row],[Current Week Low]])-1</f>
        <v>1.4115477372677043E-2</v>
      </c>
      <c r="AF431" s="1">
        <f>(Table2[[#This Row],[Current Week High]]/Table2[[#This Row],[Close Price]])-1</f>
        <v>0.19465622158494789</v>
      </c>
      <c r="AG431" s="1">
        <f>(Table2[[#This Row],[Close Price]]/Table2[[#This Row],[Current Month Low]])-1</f>
        <v>1.4115477372677043E-2</v>
      </c>
      <c r="AH431" s="1">
        <f>(Table2[[#This Row],[Current Month High]]/Table2[[#This Row],[Close Price]])-1</f>
        <v>0.19465622158494789</v>
      </c>
      <c r="AI431">
        <v>28.936140449045201</v>
      </c>
      <c r="AJ431">
        <v>12.4773817952954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-0.05</v>
      </c>
      <c r="AM431" t="s">
        <v>3161</v>
      </c>
      <c r="AN431">
        <v>-1.24</v>
      </c>
      <c r="AO431" t="s">
        <v>3161</v>
      </c>
      <c r="AP431">
        <v>8.0581146233722006E-2</v>
      </c>
      <c r="AQ431">
        <f>(Table2[[#This Row],[Sharpe Ratio]]-AVERAGE(Table2[Sharpe Ratio]))/_xlfn.STDEV.P(Table2[Sharpe Ratio])</f>
        <v>0.27062422975883632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-1.5386737692314496</v>
      </c>
      <c r="AS431">
        <f>_xlfn.RANK.AVG(Table2[[#This Row],[1Y Return vs Nifty Z-Score]],Table2[1Y Return vs Nifty Z-Score])</f>
        <v>576</v>
      </c>
      <c r="AT431">
        <f>_xlfn.RANK.AVG(Table2[[#This Row],[6M Return vs Nifty Z-Score]],Table2[6M Return vs Nifty Z-Score])</f>
        <v>391</v>
      </c>
      <c r="AU431">
        <f>_xlfn.RANK.AVG(Table2[[#This Row],[Sharpe Ratio Z-Score]],Table2[Sharpe Ratio Z-Score])</f>
        <v>281</v>
      </c>
      <c r="AV431">
        <f>(Table2[[#This Row],[Rank 1Y]]+Table2[[#This Row],[Rank 6M]]+Table2[[#This Row],[Rank Sharpe]])/3</f>
        <v>416</v>
      </c>
    </row>
    <row r="432" spans="1:48" x14ac:dyDescent="0.3">
      <c r="A432" t="s">
        <v>1463</v>
      </c>
      <c r="B432" t="s">
        <v>1464</v>
      </c>
      <c r="C432" t="s">
        <v>3109</v>
      </c>
      <c r="D432" t="s">
        <v>565</v>
      </c>
      <c r="E432">
        <v>6928.50435783999</v>
      </c>
      <c r="F432">
        <v>643.70000000000005</v>
      </c>
      <c r="G432">
        <v>-2.8557394261185598</v>
      </c>
      <c r="H432">
        <f>(Table2[[#This Row],[1Y Return vs Nifty]]-AVERAGE(Table2[1Y Return vs Nifty]))/_xlfn.STDEV.P(Table2[1Y Return vs Nifty])</f>
        <v>-0.34576586144977217</v>
      </c>
      <c r="I432">
        <v>-5.4311120315840302</v>
      </c>
      <c r="J432">
        <f>(Table2[[#This Row],[1M Return vs Nifty]]-AVERAGE(Table2[1M Return vs Nifty]))/_xlfn.STDEV.P(Table2[1M Return vs Nifty])</f>
        <v>-0.31913008604372312</v>
      </c>
      <c r="K432">
        <v>5.1222038389735998</v>
      </c>
      <c r="L432">
        <f>(Table2[[#This Row],[6M Return vs Nifty]]-AVERAGE(Table2[6M Return vs Nifty]))/_xlfn.STDEV.P(Table2[6M Return vs Nifty])</f>
        <v>6.7186179119541153E-2</v>
      </c>
      <c r="M432">
        <v>-7.6308066846012004</v>
      </c>
      <c r="N432">
        <f>(Table2[[#This Row],[1W Return vs Nifty]]-AVERAGE(Table2[1W Return vs Nifty]))/_xlfn.STDEV.P(Table2[1W Return vs Nifty])</f>
        <v>-0.91510879742931395</v>
      </c>
      <c r="O432">
        <v>686.63</v>
      </c>
      <c r="P432">
        <v>705.16025271902197</v>
      </c>
      <c r="Q432">
        <v>659.47209798619804</v>
      </c>
      <c r="R432">
        <v>24.5733834039697</v>
      </c>
      <c r="S432" s="1">
        <f>(Table2[[#This Row],[Close Price]]-Table2[[#This Row],[20D EMA]])/Table2[[#This Row],[20D EMA]]</f>
        <v>-6.2522756069498781E-2</v>
      </c>
      <c r="T432" s="1">
        <f>(Table2[[#This Row],[Close Price]]-Table2[[#This Row],[50D EMA]])/Table2[[#This Row],[50D EMA]]</f>
        <v>-8.7157851682703055E-2</v>
      </c>
      <c r="U432" s="1">
        <f>(Table2[[#This Row],[Close Price]]-Table2[[#This Row],[200D EMA]])/Table2[[#This Row],[200D EMA]]</f>
        <v>-2.3916247608292418E-2</v>
      </c>
      <c r="V432">
        <v>0.46355355937825199</v>
      </c>
      <c r="W432">
        <v>631.54999999999995</v>
      </c>
      <c r="X432">
        <v>658.95</v>
      </c>
      <c r="Y432">
        <v>631.54999999999995</v>
      </c>
      <c r="Z432">
        <v>702.65</v>
      </c>
      <c r="AA432">
        <v>631.54999999999995</v>
      </c>
      <c r="AB432">
        <v>719.9</v>
      </c>
      <c r="AC432" s="1">
        <f>(Table2[[#This Row],[Close Price]]/Table2[[#This Row],[Day Low]])-1</f>
        <v>1.9238381759164147E-2</v>
      </c>
      <c r="AD432" s="1">
        <f>(Table2[[#This Row],[Day High]]/Table2[[#This Row],[Close Price]])-1</f>
        <v>2.3691160478483742E-2</v>
      </c>
      <c r="AE432" s="1">
        <f>(Table2[[#This Row],[Close Price]]/Table2[[#This Row],[Current Week Low]])-1</f>
        <v>1.9238381759164147E-2</v>
      </c>
      <c r="AF432" s="1">
        <f>(Table2[[#This Row],[Current Week High]]/Table2[[#This Row],[Close Price]])-1</f>
        <v>9.1579928538138677E-2</v>
      </c>
      <c r="AG432" s="1">
        <f>(Table2[[#This Row],[Close Price]]/Table2[[#This Row],[Current Month Low]])-1</f>
        <v>1.9238381759164147E-2</v>
      </c>
      <c r="AH432" s="1">
        <f>(Table2[[#This Row],[Current Month High]]/Table2[[#This Row],[Close Price]])-1</f>
        <v>0.11837812645642365</v>
      </c>
      <c r="AI432">
        <v>24.126145720055899</v>
      </c>
      <c r="AJ432">
        <v>23.9911393624193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-0.13</v>
      </c>
      <c r="AM432" t="s">
        <v>3161</v>
      </c>
      <c r="AN432">
        <v>-4.6100000000000003</v>
      </c>
      <c r="AO432" t="s">
        <v>3161</v>
      </c>
      <c r="AQ432">
        <f>(Table2[[#This Row],[Sharpe Ratio]]-AVERAGE(Table2[Sharpe Ratio]))/_xlfn.STDEV.P(Table2[Sharpe Ratio])</f>
        <v>-0.68312646593607884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426</v>
      </c>
      <c r="AT432">
        <f>_xlfn.RANK.AVG(Table2[[#This Row],[6M Return vs Nifty Z-Score]],Table2[6M Return vs Nifty Z-Score])</f>
        <v>285</v>
      </c>
      <c r="AU432">
        <f>_xlfn.RANK.AVG(Table2[[#This Row],[Sharpe Ratio Z-Score]],Table2[Sharpe Ratio Z-Score])</f>
        <v>539</v>
      </c>
      <c r="AV432">
        <f>(Table2[[#This Row],[Rank 1Y]]+Table2[[#This Row],[Rank 6M]]+Table2[[#This Row],[Rank Sharpe]])/3</f>
        <v>416.66666666666669</v>
      </c>
    </row>
    <row r="433" spans="1:48" x14ac:dyDescent="0.3">
      <c r="A433" t="s">
        <v>1044</v>
      </c>
      <c r="B433" t="s">
        <v>1045</v>
      </c>
      <c r="C433" t="s">
        <v>3109</v>
      </c>
      <c r="D433" t="s">
        <v>24</v>
      </c>
      <c r="E433">
        <v>12766.356680983001</v>
      </c>
      <c r="F433">
        <v>172.27</v>
      </c>
      <c r="G433">
        <v>-1.1908817062727699</v>
      </c>
      <c r="H433">
        <f>(Table2[[#This Row],[1Y Return vs Nifty]]-AVERAGE(Table2[1Y Return vs Nifty]))/_xlfn.STDEV.P(Table2[1Y Return vs Nifty])</f>
        <v>-0.31227076424849093</v>
      </c>
      <c r="I433">
        <v>17.857343857679599</v>
      </c>
      <c r="J433">
        <f>(Table2[[#This Row],[1M Return vs Nifty]]-AVERAGE(Table2[1M Return vs Nifty]))/_xlfn.STDEV.P(Table2[1M Return vs Nifty])</f>
        <v>2.1523607666752764</v>
      </c>
      <c r="K433">
        <v>6.6399982213488302</v>
      </c>
      <c r="L433">
        <f>(Table2[[#This Row],[6M Return vs Nifty]]-AVERAGE(Table2[6M Return vs Nifty]))/_xlfn.STDEV.P(Table2[6M Return vs Nifty])</f>
        <v>0.12027084732312614</v>
      </c>
      <c r="M433">
        <v>-1.76770345345283</v>
      </c>
      <c r="N433">
        <f>(Table2[[#This Row],[1W Return vs Nifty]]-AVERAGE(Table2[1W Return vs Nifty]))/_xlfn.STDEV.P(Table2[1W Return vs Nifty])</f>
        <v>0.30750490393518243</v>
      </c>
      <c r="O433">
        <v>172.17</v>
      </c>
      <c r="P433">
        <v>168.22179121009299</v>
      </c>
      <c r="Q433">
        <v>158.64961778774801</v>
      </c>
      <c r="R433">
        <v>45.276039715166696</v>
      </c>
      <c r="S433" s="1">
        <f>(Table2[[#This Row],[Close Price]]-Table2[[#This Row],[20D EMA]])/Table2[[#This Row],[20D EMA]]</f>
        <v>5.808212812918786E-4</v>
      </c>
      <c r="T433" s="1">
        <f>(Table2[[#This Row],[Close Price]]-Table2[[#This Row],[50D EMA]])/Table2[[#This Row],[50D EMA]]</f>
        <v>2.4064711003173159E-2</v>
      </c>
      <c r="U433" s="1">
        <f>(Table2[[#This Row],[Close Price]]-Table2[[#This Row],[200D EMA]])/Table2[[#This Row],[200D EMA]]</f>
        <v>8.5851969908142159E-2</v>
      </c>
      <c r="V433">
        <v>0.75183171060809995</v>
      </c>
      <c r="W433">
        <v>170.65</v>
      </c>
      <c r="X433">
        <v>173.25</v>
      </c>
      <c r="Y433">
        <v>169.23</v>
      </c>
      <c r="Z433">
        <v>178</v>
      </c>
      <c r="AA433">
        <v>169.23</v>
      </c>
      <c r="AB433">
        <v>182.24</v>
      </c>
      <c r="AC433" s="1">
        <f>(Table2[[#This Row],[Close Price]]/Table2[[#This Row],[Day Low]])-1</f>
        <v>9.4931145619689961E-3</v>
      </c>
      <c r="AD433" s="1">
        <f>(Table2[[#This Row],[Day High]]/Table2[[#This Row],[Close Price]])-1</f>
        <v>5.6887444128401743E-3</v>
      </c>
      <c r="AE433" s="1">
        <f>(Table2[[#This Row],[Close Price]]/Table2[[#This Row],[Current Week Low]])-1</f>
        <v>1.796371801690011E-2</v>
      </c>
      <c r="AF433" s="1">
        <f>(Table2[[#This Row],[Current Week High]]/Table2[[#This Row],[Close Price]])-1</f>
        <v>3.3261740291403052E-2</v>
      </c>
      <c r="AG433" s="1">
        <f>(Table2[[#This Row],[Close Price]]/Table2[[#This Row],[Current Month Low]])-1</f>
        <v>1.796371801690011E-2</v>
      </c>
      <c r="AH433" s="1">
        <f>(Table2[[#This Row],[Current Month High]]/Table2[[#This Row],[Close Price]])-1</f>
        <v>5.7874267138793734E-2</v>
      </c>
      <c r="AI433">
        <v>5.7874267138793698</v>
      </c>
      <c r="AJ433">
        <v>37.376395534290197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0.03</v>
      </c>
      <c r="AM433" t="s">
        <v>3160</v>
      </c>
      <c r="AN433">
        <v>-2.63</v>
      </c>
      <c r="AO433" t="s">
        <v>3161</v>
      </c>
      <c r="AP433">
        <v>-4.1154658024809996E-3</v>
      </c>
      <c r="AQ433">
        <f>(Table2[[#This Row],[Sharpe Ratio]]-AVERAGE(Table2[Sharpe Ratio]))/_xlfn.STDEV.P(Table2[Sharpe Ratio])</f>
        <v>-0.73183672330621141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1.5360290303788828</v>
      </c>
      <c r="AS433">
        <f>_xlfn.RANK.AVG(Table2[[#This Row],[1Y Return vs Nifty Z-Score]],Table2[1Y Return vs Nifty Z-Score])</f>
        <v>417</v>
      </c>
      <c r="AT433">
        <f>_xlfn.RANK.AVG(Table2[[#This Row],[6M Return vs Nifty Z-Score]],Table2[6M Return vs Nifty Z-Score])</f>
        <v>264</v>
      </c>
      <c r="AU433">
        <f>_xlfn.RANK.AVG(Table2[[#This Row],[Sharpe Ratio Z-Score]],Table2[Sharpe Ratio Z-Score])</f>
        <v>575</v>
      </c>
      <c r="AV433">
        <f>(Table2[[#This Row],[Rank 1Y]]+Table2[[#This Row],[Rank 6M]]+Table2[[#This Row],[Rank Sharpe]])/3</f>
        <v>418.66666666666669</v>
      </c>
    </row>
    <row r="434" spans="1:48" x14ac:dyDescent="0.3">
      <c r="A434" t="s">
        <v>510</v>
      </c>
      <c r="B434" t="s">
        <v>511</v>
      </c>
      <c r="C434" t="s">
        <v>3121</v>
      </c>
      <c r="D434" t="s">
        <v>512</v>
      </c>
      <c r="E434">
        <v>40008.2504322163</v>
      </c>
      <c r="F434">
        <v>608.15</v>
      </c>
      <c r="G434">
        <v>-3.1152248958025899</v>
      </c>
      <c r="H434">
        <f>(Table2[[#This Row],[1Y Return vs Nifty]]-AVERAGE(Table2[1Y Return vs Nifty]))/_xlfn.STDEV.P(Table2[1Y Return vs Nifty])</f>
        <v>-0.35098642229757349</v>
      </c>
      <c r="I434">
        <v>3.9648807259980998</v>
      </c>
      <c r="J434">
        <f>(Table2[[#This Row],[1M Return vs Nifty]]-AVERAGE(Table2[1M Return vs Nifty]))/_xlfn.STDEV.P(Table2[1M Return vs Nifty])</f>
        <v>0.67802104595914992</v>
      </c>
      <c r="K434">
        <v>24.0147101335094</v>
      </c>
      <c r="L434">
        <f>(Table2[[#This Row],[6M Return vs Nifty]]-AVERAGE(Table2[6M Return vs Nifty]))/_xlfn.STDEV.P(Table2[6M Return vs Nifty])</f>
        <v>0.72794921779287547</v>
      </c>
      <c r="M434">
        <v>4.3841709791637102</v>
      </c>
      <c r="N434">
        <f>(Table2[[#This Row],[1W Return vs Nifty]]-AVERAGE(Table2[1W Return vs Nifty]))/_xlfn.STDEV.P(Table2[1W Return vs Nifty])</f>
        <v>1.5903351175382534</v>
      </c>
      <c r="O434">
        <v>607.20000000000005</v>
      </c>
      <c r="P434">
        <v>616.53307119067495</v>
      </c>
      <c r="Q434">
        <v>575.40027038174799</v>
      </c>
      <c r="R434">
        <v>51.4741722848105</v>
      </c>
      <c r="S434" s="1">
        <f>(Table2[[#This Row],[Close Price]]-Table2[[#This Row],[20D EMA]])/Table2[[#This Row],[20D EMA]]</f>
        <v>1.5645586297759087E-3</v>
      </c>
      <c r="T434" s="1">
        <f>(Table2[[#This Row],[Close Price]]-Table2[[#This Row],[50D EMA]])/Table2[[#This Row],[50D EMA]]</f>
        <v>-1.3597115195272857E-2</v>
      </c>
      <c r="U434" s="1">
        <f>(Table2[[#This Row],[Close Price]]-Table2[[#This Row],[200D EMA]])/Table2[[#This Row],[200D EMA]]</f>
        <v>5.6916430707486906E-2</v>
      </c>
      <c r="V434">
        <v>1.5458818507224901</v>
      </c>
      <c r="W434">
        <v>606.45000000000005</v>
      </c>
      <c r="X434">
        <v>630</v>
      </c>
      <c r="Y434">
        <v>594.4</v>
      </c>
      <c r="Z434">
        <v>655.95</v>
      </c>
      <c r="AA434">
        <v>558.25</v>
      </c>
      <c r="AB434">
        <v>655.95</v>
      </c>
      <c r="AC434" s="1">
        <f>(Table2[[#This Row],[Close Price]]/Table2[[#This Row],[Day Low]])-1</f>
        <v>2.8031989446779537E-3</v>
      </c>
      <c r="AD434" s="1">
        <f>(Table2[[#This Row],[Day High]]/Table2[[#This Row],[Close Price]])-1</f>
        <v>3.5928636027295902E-2</v>
      </c>
      <c r="AE434" s="1">
        <f>(Table2[[#This Row],[Close Price]]/Table2[[#This Row],[Current Week Low]])-1</f>
        <v>2.3132570659488483E-2</v>
      </c>
      <c r="AF434" s="1">
        <f>(Table2[[#This Row],[Current Week High]]/Table2[[#This Row],[Close Price]])-1</f>
        <v>7.8599029844610868E-2</v>
      </c>
      <c r="AG434" s="1">
        <f>(Table2[[#This Row],[Close Price]]/Table2[[#This Row],[Current Month Low]])-1</f>
        <v>8.9386475593372205E-2</v>
      </c>
      <c r="AH434" s="1">
        <f>(Table2[[#This Row],[Current Month High]]/Table2[[#This Row],[Close Price]])-1</f>
        <v>7.8599029844610868E-2</v>
      </c>
      <c r="AI434">
        <v>17.643673435829999</v>
      </c>
      <c r="AJ434">
        <v>44.436527728298202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0.04</v>
      </c>
      <c r="AM434" t="s">
        <v>3160</v>
      </c>
      <c r="AN434">
        <v>5.71</v>
      </c>
      <c r="AO434" t="s">
        <v>3160</v>
      </c>
      <c r="AP434">
        <v>-7.0193989864619E-2</v>
      </c>
      <c r="AQ434">
        <f>(Table2[[#This Row],[Sharpe Ratio]]-AVERAGE(Table2[Sharpe Ratio]))/_xlfn.STDEV.P(Table2[Sharpe Ratio])</f>
        <v>-1.5139357779903375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430</v>
      </c>
      <c r="AT434">
        <f>_xlfn.RANK.AVG(Table2[[#This Row],[6M Return vs Nifty Z-Score]],Table2[6M Return vs Nifty Z-Score])</f>
        <v>135</v>
      </c>
      <c r="AU434">
        <f>_xlfn.RANK.AVG(Table2[[#This Row],[Sharpe Ratio Z-Score]],Table2[Sharpe Ratio Z-Score])</f>
        <v>691</v>
      </c>
      <c r="AV434">
        <f>(Table2[[#This Row],[Rank 1Y]]+Table2[[#This Row],[Rank 6M]]+Table2[[#This Row],[Rank Sharpe]])/3</f>
        <v>418.66666666666669</v>
      </c>
    </row>
    <row r="435" spans="1:48" x14ac:dyDescent="0.3">
      <c r="A435" t="s">
        <v>70</v>
      </c>
      <c r="B435" t="s">
        <v>71</v>
      </c>
      <c r="C435" t="s">
        <v>3107</v>
      </c>
      <c r="D435" t="s">
        <v>72</v>
      </c>
      <c r="E435">
        <v>315681.59457224398</v>
      </c>
      <c r="F435">
        <v>250.8</v>
      </c>
      <c r="G435">
        <v>4.6834040080129302</v>
      </c>
      <c r="H435">
        <f>(Table2[[#This Row],[1Y Return vs Nifty]]-AVERAGE(Table2[1Y Return vs Nifty]))/_xlfn.STDEV.P(Table2[1Y Return vs Nifty])</f>
        <v>-0.19408662836550233</v>
      </c>
      <c r="I435">
        <v>-5.4193016920403903</v>
      </c>
      <c r="J435">
        <f>(Table2[[#This Row],[1M Return vs Nifty]]-AVERAGE(Table2[1M Return vs Nifty]))/_xlfn.STDEV.P(Table2[1M Return vs Nifty])</f>
        <v>-0.31787671199915762</v>
      </c>
      <c r="K435">
        <v>-14.2010392821254</v>
      </c>
      <c r="L435">
        <f>(Table2[[#This Row],[6M Return vs Nifty]]-AVERAGE(Table2[6M Return vs Nifty]))/_xlfn.STDEV.P(Table2[6M Return vs Nifty])</f>
        <v>-0.60864182605168593</v>
      </c>
      <c r="M435">
        <v>-2.6393648119916699</v>
      </c>
      <c r="N435">
        <f>(Table2[[#This Row],[1W Return vs Nifty]]-AVERAGE(Table2[1W Return vs Nifty]))/_xlfn.STDEV.P(Table2[1W Return vs Nifty])</f>
        <v>0.12574021757627565</v>
      </c>
      <c r="O435">
        <v>265.97000000000003</v>
      </c>
      <c r="P435">
        <v>279.57285656678999</v>
      </c>
      <c r="Q435">
        <v>273.94598382141203</v>
      </c>
      <c r="R435">
        <v>21.464469003853001</v>
      </c>
      <c r="S435" s="1">
        <f>(Table2[[#This Row],[Close Price]]-Table2[[#This Row],[20D EMA]])/Table2[[#This Row],[20D EMA]]</f>
        <v>-5.703650787682827E-2</v>
      </c>
      <c r="T435" s="1">
        <f>(Table2[[#This Row],[Close Price]]-Table2[[#This Row],[50D EMA]])/Table2[[#This Row],[50D EMA]]</f>
        <v>-0.10291720348007441</v>
      </c>
      <c r="U435" s="1">
        <f>(Table2[[#This Row],[Close Price]]-Table2[[#This Row],[200D EMA]])/Table2[[#This Row],[200D EMA]]</f>
        <v>-8.4491050018463132E-2</v>
      </c>
      <c r="V435">
        <v>0.80256517835832397</v>
      </c>
      <c r="W435">
        <v>249</v>
      </c>
      <c r="X435">
        <v>254.3</v>
      </c>
      <c r="Y435">
        <v>249</v>
      </c>
      <c r="Z435">
        <v>263.2</v>
      </c>
      <c r="AA435">
        <v>249</v>
      </c>
      <c r="AB435">
        <v>274.35000000000002</v>
      </c>
      <c r="AC435" s="1">
        <f>(Table2[[#This Row],[Close Price]]/Table2[[#This Row],[Day Low]])-1</f>
        <v>7.2289156626506035E-3</v>
      </c>
      <c r="AD435" s="1">
        <f>(Table2[[#This Row],[Day High]]/Table2[[#This Row],[Close Price]])-1</f>
        <v>1.3955342902711276E-2</v>
      </c>
      <c r="AE435" s="1">
        <f>(Table2[[#This Row],[Close Price]]/Table2[[#This Row],[Current Week Low]])-1</f>
        <v>7.2289156626506035E-3</v>
      </c>
      <c r="AF435" s="1">
        <f>(Table2[[#This Row],[Current Week High]]/Table2[[#This Row],[Close Price]])-1</f>
        <v>4.9441786283891398E-2</v>
      </c>
      <c r="AG435" s="1">
        <f>(Table2[[#This Row],[Close Price]]/Table2[[#This Row],[Current Month Low]])-1</f>
        <v>7.2289156626506035E-3</v>
      </c>
      <c r="AH435" s="1">
        <f>(Table2[[#This Row],[Current Month High]]/Table2[[#This Row],[Close Price]])-1</f>
        <v>9.3899521531100483E-2</v>
      </c>
      <c r="AI435">
        <v>37.559808612440101</v>
      </c>
      <c r="AJ435">
        <v>33.297900611214402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</v>
      </c>
      <c r="AM435" t="s">
        <v>3161</v>
      </c>
      <c r="AN435">
        <v>-5.36</v>
      </c>
      <c r="AO435" t="s">
        <v>3161</v>
      </c>
      <c r="AP435">
        <v>5.3747917222871998E-2</v>
      </c>
      <c r="AQ435">
        <f>(Table2[[#This Row],[Sharpe Ratio]]-AVERAGE(Table2[Sharpe Ratio]))/_xlfn.STDEV.P(Table2[Sharpe Ratio])</f>
        <v>-4.6971287716307493E-2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367</v>
      </c>
      <c r="AT435">
        <f>_xlfn.RANK.AVG(Table2[[#This Row],[6M Return vs Nifty Z-Score]],Table2[6M Return vs Nifty Z-Score])</f>
        <v>526</v>
      </c>
      <c r="AU435">
        <f>_xlfn.RANK.AVG(Table2[[#This Row],[Sharpe Ratio Z-Score]],Table2[Sharpe Ratio Z-Score])</f>
        <v>365</v>
      </c>
      <c r="AV435">
        <f>(Table2[[#This Row],[Rank 1Y]]+Table2[[#This Row],[Rank 6M]]+Table2[[#This Row],[Rank Sharpe]])/3</f>
        <v>419.33333333333331</v>
      </c>
    </row>
    <row r="436" spans="1:48" x14ac:dyDescent="0.3">
      <c r="A436" t="s">
        <v>532</v>
      </c>
      <c r="B436" t="s">
        <v>533</v>
      </c>
      <c r="C436" t="s">
        <v>3108</v>
      </c>
      <c r="D436" t="s">
        <v>21</v>
      </c>
      <c r="E436">
        <v>36859.779260238</v>
      </c>
      <c r="F436">
        <v>1356.95</v>
      </c>
      <c r="G436">
        <v>-23.625813871946399</v>
      </c>
      <c r="H436">
        <f>(Table2[[#This Row],[1Y Return vs Nifty]]-AVERAGE(Table2[1Y Return vs Nifty]))/_xlfn.STDEV.P(Table2[1Y Return vs Nifty])</f>
        <v>-0.76363680270071055</v>
      </c>
      <c r="I436">
        <v>-18.280036115345499</v>
      </c>
      <c r="J436">
        <f>(Table2[[#This Row],[1M Return vs Nifty]]-AVERAGE(Table2[1M Return vs Nifty]))/_xlfn.STDEV.P(Table2[1M Return vs Nifty])</f>
        <v>-1.6827240697452091</v>
      </c>
      <c r="K436">
        <v>-15.045730867839501</v>
      </c>
      <c r="L436">
        <f>(Table2[[#This Row],[6M Return vs Nifty]]-AVERAGE(Table2[6M Return vs Nifty]))/_xlfn.STDEV.P(Table2[6M Return vs Nifty])</f>
        <v>-0.63818480834407099</v>
      </c>
      <c r="M436">
        <v>-3.8074049614521202</v>
      </c>
      <c r="N436">
        <f>(Table2[[#This Row],[1W Return vs Nifty]]-AVERAGE(Table2[1W Return vs Nifty]))/_xlfn.STDEV.P(Table2[1W Return vs Nifty])</f>
        <v>-0.11782736671721711</v>
      </c>
      <c r="O436">
        <v>1464.94</v>
      </c>
      <c r="P436">
        <v>1574.6827972981</v>
      </c>
      <c r="Q436">
        <v>1568.2352450846399</v>
      </c>
      <c r="R436">
        <v>30.058108426098801</v>
      </c>
      <c r="S436" s="1">
        <f>(Table2[[#This Row],[Close Price]]-Table2[[#This Row],[20D EMA]])/Table2[[#This Row],[20D EMA]]</f>
        <v>-7.3716329679031231E-2</v>
      </c>
      <c r="T436" s="1">
        <f>(Table2[[#This Row],[Close Price]]-Table2[[#This Row],[50D EMA]])/Table2[[#This Row],[50D EMA]]</f>
        <v>-0.13827089345974572</v>
      </c>
      <c r="U436" s="1">
        <f>(Table2[[#This Row],[Close Price]]-Table2[[#This Row],[200D EMA]])/Table2[[#This Row],[200D EMA]]</f>
        <v>-0.1347280299603498</v>
      </c>
      <c r="V436">
        <v>0.98193782880506797</v>
      </c>
      <c r="W436">
        <v>1341</v>
      </c>
      <c r="X436">
        <v>1367.75</v>
      </c>
      <c r="Y436">
        <v>1339</v>
      </c>
      <c r="Z436">
        <v>1447.45</v>
      </c>
      <c r="AA436">
        <v>1339</v>
      </c>
      <c r="AB436">
        <v>1520</v>
      </c>
      <c r="AC436" s="1">
        <f>(Table2[[#This Row],[Close Price]]/Table2[[#This Row],[Day Low]])-1</f>
        <v>1.1894108873974574E-2</v>
      </c>
      <c r="AD436" s="1">
        <f>(Table2[[#This Row],[Day High]]/Table2[[#This Row],[Close Price]])-1</f>
        <v>7.9590257562915934E-3</v>
      </c>
      <c r="AE436" s="1">
        <f>(Table2[[#This Row],[Close Price]]/Table2[[#This Row],[Current Week Low]])-1</f>
        <v>1.3405526512322741E-2</v>
      </c>
      <c r="AF436" s="1">
        <f>(Table2[[#This Row],[Current Week High]]/Table2[[#This Row],[Close Price]])-1</f>
        <v>6.6693688050407207E-2</v>
      </c>
      <c r="AG436" s="1">
        <f>(Table2[[#This Row],[Close Price]]/Table2[[#This Row],[Current Month Low]])-1</f>
        <v>1.3405526512322741E-2</v>
      </c>
      <c r="AH436" s="1">
        <f>(Table2[[#This Row],[Current Month High]]/Table2[[#This Row],[Close Price]])-1</f>
        <v>0.12015918051512586</v>
      </c>
      <c r="AI436">
        <v>42.134934964442301</v>
      </c>
      <c r="AJ436">
        <v>4.9418042612427904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-0.27</v>
      </c>
      <c r="AM436" t="s">
        <v>3161</v>
      </c>
      <c r="AN436">
        <v>-0.86</v>
      </c>
      <c r="AO436" t="s">
        <v>3161</v>
      </c>
      <c r="AP436">
        <v>0.13004126536819099</v>
      </c>
      <c r="AQ436">
        <f>(Table2[[#This Row],[Sharpe Ratio]]-AVERAGE(Table2[Sharpe Ratio]))/_xlfn.STDEV.P(Table2[Sharpe Ratio])</f>
        <v>0.85602944224900257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585</v>
      </c>
      <c r="AT436">
        <f>_xlfn.RANK.AVG(Table2[[#This Row],[6M Return vs Nifty Z-Score]],Table2[6M Return vs Nifty Z-Score])</f>
        <v>538</v>
      </c>
      <c r="AU436">
        <f>_xlfn.RANK.AVG(Table2[[#This Row],[Sharpe Ratio Z-Score]],Table2[Sharpe Ratio Z-Score])</f>
        <v>137</v>
      </c>
      <c r="AV436">
        <f>(Table2[[#This Row],[Rank 1Y]]+Table2[[#This Row],[Rank 6M]]+Table2[[#This Row],[Rank Sharpe]])/3</f>
        <v>420</v>
      </c>
    </row>
    <row r="437" spans="1:48" x14ac:dyDescent="0.3">
      <c r="A437" t="s">
        <v>943</v>
      </c>
      <c r="B437" t="s">
        <v>944</v>
      </c>
      <c r="C437" t="s">
        <v>3112</v>
      </c>
      <c r="D437" t="s">
        <v>48</v>
      </c>
      <c r="E437">
        <v>15192.393696290301</v>
      </c>
      <c r="F437">
        <v>1569.9</v>
      </c>
      <c r="G437">
        <v>21.7002756716706</v>
      </c>
      <c r="H437">
        <f>(Table2[[#This Row],[1Y Return vs Nifty]]-AVERAGE(Table2[1Y Return vs Nifty]))/_xlfn.STDEV.P(Table2[1Y Return vs Nifty])</f>
        <v>0.14827402122126102</v>
      </c>
      <c r="I437">
        <v>4.4672583343448196</v>
      </c>
      <c r="J437">
        <f>(Table2[[#This Row],[1M Return vs Nifty]]-AVERAGE(Table2[1M Return vs Nifty]))/_xlfn.STDEV.P(Table2[1M Return vs Nifty])</f>
        <v>0.7313359445313723</v>
      </c>
      <c r="K437">
        <v>1.4549673417002</v>
      </c>
      <c r="L437">
        <f>(Table2[[#This Row],[6M Return vs Nifty]]-AVERAGE(Table2[6M Return vs Nifty]))/_xlfn.STDEV.P(Table2[6M Return vs Nifty])</f>
        <v>-6.1074957528748391E-2</v>
      </c>
      <c r="M437">
        <v>0.96564870560846605</v>
      </c>
      <c r="N437">
        <f>(Table2[[#This Row],[1W Return vs Nifty]]-AVERAGE(Table2[1W Return vs Nifty]))/_xlfn.STDEV.P(Table2[1W Return vs Nifty])</f>
        <v>0.87748187151929635</v>
      </c>
      <c r="O437">
        <v>1595.62</v>
      </c>
      <c r="P437">
        <v>1607.86773925016</v>
      </c>
      <c r="Q437">
        <v>1522.9925333793001</v>
      </c>
      <c r="R437">
        <v>42.746654749011</v>
      </c>
      <c r="S437" s="1">
        <f>(Table2[[#This Row],[Close Price]]-Table2[[#This Row],[20D EMA]])/Table2[[#This Row],[20D EMA]]</f>
        <v>-1.6119126107719758E-2</v>
      </c>
      <c r="T437" s="1">
        <f>(Table2[[#This Row],[Close Price]]-Table2[[#This Row],[50D EMA]])/Table2[[#This Row],[50D EMA]]</f>
        <v>-2.361372040953218E-2</v>
      </c>
      <c r="U437" s="1">
        <f>(Table2[[#This Row],[Close Price]]-Table2[[#This Row],[200D EMA]])/Table2[[#This Row],[200D EMA]]</f>
        <v>3.0799538141279736E-2</v>
      </c>
      <c r="V437">
        <v>0.98917092413270402</v>
      </c>
      <c r="W437">
        <v>1558</v>
      </c>
      <c r="X437">
        <v>1605</v>
      </c>
      <c r="Y437">
        <v>1532.2</v>
      </c>
      <c r="Z437">
        <v>1671.45</v>
      </c>
      <c r="AA437">
        <v>1532.2</v>
      </c>
      <c r="AB437">
        <v>1671.45</v>
      </c>
      <c r="AC437" s="1">
        <f>(Table2[[#This Row],[Close Price]]/Table2[[#This Row],[Day Low]])-1</f>
        <v>7.6379974326059585E-3</v>
      </c>
      <c r="AD437" s="1">
        <f>(Table2[[#This Row],[Day High]]/Table2[[#This Row],[Close Price]])-1</f>
        <v>2.2358111981654716E-2</v>
      </c>
      <c r="AE437" s="1">
        <f>(Table2[[#This Row],[Close Price]]/Table2[[#This Row],[Current Week Low]])-1</f>
        <v>2.4605142931732216E-2</v>
      </c>
      <c r="AF437" s="1">
        <f>(Table2[[#This Row],[Current Week High]]/Table2[[#This Row],[Close Price]])-1</f>
        <v>6.4685648767437431E-2</v>
      </c>
      <c r="AG437" s="1">
        <f>(Table2[[#This Row],[Close Price]]/Table2[[#This Row],[Current Month Low]])-1</f>
        <v>2.4605142931732216E-2</v>
      </c>
      <c r="AH437" s="1">
        <f>(Table2[[#This Row],[Current Month High]]/Table2[[#This Row],[Close Price]])-1</f>
        <v>6.4685648767437431E-2</v>
      </c>
      <c r="AI437">
        <v>18.478884005350601</v>
      </c>
      <c r="AJ437">
        <v>53.168447241328799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0.15</v>
      </c>
      <c r="AM437" t="s">
        <v>3160</v>
      </c>
      <c r="AN437">
        <v>1.53</v>
      </c>
      <c r="AO437" t="s">
        <v>3160</v>
      </c>
      <c r="AP437">
        <v>-5.2197233733438E-2</v>
      </c>
      <c r="AQ437">
        <f>(Table2[[#This Row],[Sharpe Ratio]]-AVERAGE(Table2[Sharpe Ratio]))/_xlfn.STDEV.P(Table2[Sharpe Ratio])</f>
        <v>-1.3009279035356731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260</v>
      </c>
      <c r="AT437">
        <f>_xlfn.RANK.AVG(Table2[[#This Row],[6M Return vs Nifty Z-Score]],Table2[6M Return vs Nifty Z-Score])</f>
        <v>333</v>
      </c>
      <c r="AU437">
        <f>_xlfn.RANK.AVG(Table2[[#This Row],[Sharpe Ratio Z-Score]],Table2[Sharpe Ratio Z-Score])</f>
        <v>668</v>
      </c>
      <c r="AV437">
        <f>(Table2[[#This Row],[Rank 1Y]]+Table2[[#This Row],[Rank 6M]]+Table2[[#This Row],[Rank Sharpe]])/3</f>
        <v>420.33333333333331</v>
      </c>
    </row>
    <row r="438" spans="1:48" x14ac:dyDescent="0.3">
      <c r="A438" t="s">
        <v>243</v>
      </c>
      <c r="B438" t="s">
        <v>244</v>
      </c>
      <c r="C438" t="s">
        <v>3109</v>
      </c>
      <c r="D438" t="s">
        <v>54</v>
      </c>
      <c r="E438">
        <v>101362.62267539999</v>
      </c>
      <c r="F438">
        <v>1205.7</v>
      </c>
      <c r="G438">
        <v>-17.6925487300567</v>
      </c>
      <c r="H438">
        <f>(Table2[[#This Row],[1Y Return vs Nifty]]-AVERAGE(Table2[1Y Return vs Nifty]))/_xlfn.STDEV.P(Table2[1Y Return vs Nifty])</f>
        <v>-0.64426606592268887</v>
      </c>
      <c r="I438">
        <v>-14.329123244602499</v>
      </c>
      <c r="J438">
        <f>(Table2[[#This Row],[1M Return vs Nifty]]-AVERAGE(Table2[1M Return vs Nifty]))/_xlfn.STDEV.P(Table2[1M Return vs Nifty])</f>
        <v>-1.2634328523986458</v>
      </c>
      <c r="K438">
        <v>-8.0010689112462803</v>
      </c>
      <c r="L438">
        <f>(Table2[[#This Row],[6M Return vs Nifty]]-AVERAGE(Table2[6M Return vs Nifty]))/_xlfn.STDEV.P(Table2[6M Return vs Nifty])</f>
        <v>-0.39179863975979606</v>
      </c>
      <c r="M438">
        <v>-3.0277792387391198</v>
      </c>
      <c r="N438">
        <f>(Table2[[#This Row],[1W Return vs Nifty]]-AVERAGE(Table2[1W Return vs Nifty]))/_xlfn.STDEV.P(Table2[1W Return vs Nifty])</f>
        <v>4.4745430135690774E-2</v>
      </c>
      <c r="O438">
        <v>1308.42</v>
      </c>
      <c r="P438">
        <v>1385.73653828897</v>
      </c>
      <c r="Q438">
        <v>1334.27693687137</v>
      </c>
      <c r="R438">
        <v>21.2585469473476</v>
      </c>
      <c r="S438" s="1">
        <f>(Table2[[#This Row],[Close Price]]-Table2[[#This Row],[20D EMA]])/Table2[[#This Row],[20D EMA]]</f>
        <v>-7.8506901453661682E-2</v>
      </c>
      <c r="T438" s="1">
        <f>(Table2[[#This Row],[Close Price]]-Table2[[#This Row],[50D EMA]])/Table2[[#This Row],[50D EMA]]</f>
        <v>-0.12992118870681507</v>
      </c>
      <c r="U438" s="1">
        <f>(Table2[[#This Row],[Close Price]]-Table2[[#This Row],[200D EMA]])/Table2[[#This Row],[200D EMA]]</f>
        <v>-9.6364505237465065E-2</v>
      </c>
      <c r="V438">
        <v>0.80883569569684599</v>
      </c>
      <c r="W438">
        <v>1181.1500000000001</v>
      </c>
      <c r="X438">
        <v>1215</v>
      </c>
      <c r="Y438">
        <v>1181.1500000000001</v>
      </c>
      <c r="Z438">
        <v>1278.3499999999999</v>
      </c>
      <c r="AA438">
        <v>1181.1500000000001</v>
      </c>
      <c r="AB438">
        <v>1320</v>
      </c>
      <c r="AC438" s="1">
        <f>(Table2[[#This Row],[Close Price]]/Table2[[#This Row],[Day Low]])-1</f>
        <v>2.0784828345256745E-2</v>
      </c>
      <c r="AD438" s="1">
        <f>(Table2[[#This Row],[Day High]]/Table2[[#This Row],[Close Price]])-1</f>
        <v>7.7133615327196203E-3</v>
      </c>
      <c r="AE438" s="1">
        <f>(Table2[[#This Row],[Close Price]]/Table2[[#This Row],[Current Week Low]])-1</f>
        <v>2.0784828345256745E-2</v>
      </c>
      <c r="AF438" s="1">
        <f>(Table2[[#This Row],[Current Week High]]/Table2[[#This Row],[Close Price]])-1</f>
        <v>6.0255453263664105E-2</v>
      </c>
      <c r="AG438" s="1">
        <f>(Table2[[#This Row],[Close Price]]/Table2[[#This Row],[Current Month Low]])-1</f>
        <v>2.0784828345256745E-2</v>
      </c>
      <c r="AH438" s="1">
        <f>(Table2[[#This Row],[Current Month High]]/Table2[[#This Row],[Close Price]])-1</f>
        <v>9.4799701418263105E-2</v>
      </c>
      <c r="AI438">
        <v>37.015841419921998</v>
      </c>
      <c r="AJ438">
        <v>19.234572784810101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-0.16</v>
      </c>
      <c r="AM438" t="s">
        <v>3161</v>
      </c>
      <c r="AN438">
        <v>-6.71</v>
      </c>
      <c r="AO438" t="s">
        <v>3161</v>
      </c>
      <c r="AP438">
        <v>8.7935267852668003E-2</v>
      </c>
      <c r="AQ438">
        <f>(Table2[[#This Row],[Sharpe Ratio]]-AVERAGE(Table2[Sharpe Ratio]))/_xlfn.STDEV.P(Table2[Sharpe Ratio])</f>
        <v>0.35766690584526195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556</v>
      </c>
      <c r="AT438">
        <f>_xlfn.RANK.AVG(Table2[[#This Row],[6M Return vs Nifty Z-Score]],Table2[6M Return vs Nifty Z-Score])</f>
        <v>448</v>
      </c>
      <c r="AU438">
        <f>_xlfn.RANK.AVG(Table2[[#This Row],[Sharpe Ratio Z-Score]],Table2[Sharpe Ratio Z-Score])</f>
        <v>258</v>
      </c>
      <c r="AV438">
        <f>(Table2[[#This Row],[Rank 1Y]]+Table2[[#This Row],[Rank 6M]]+Table2[[#This Row],[Rank Sharpe]])/3</f>
        <v>420.66666666666669</v>
      </c>
    </row>
    <row r="439" spans="1:48" x14ac:dyDescent="0.3">
      <c r="A439" t="s">
        <v>620</v>
      </c>
      <c r="B439" t="s">
        <v>621</v>
      </c>
      <c r="C439" t="s">
        <v>3112</v>
      </c>
      <c r="D439" t="s">
        <v>48</v>
      </c>
      <c r="E439">
        <v>28857.639069654899</v>
      </c>
      <c r="F439">
        <v>47.76</v>
      </c>
      <c r="G439">
        <v>13.8843725310153</v>
      </c>
      <c r="H439">
        <f>(Table2[[#This Row],[1Y Return vs Nifty]]-AVERAGE(Table2[1Y Return vs Nifty]))/_xlfn.STDEV.P(Table2[1Y Return vs Nifty])</f>
        <v>-8.9733112632817552E-3</v>
      </c>
      <c r="I439">
        <v>-12.5373612308725</v>
      </c>
      <c r="J439">
        <f>(Table2[[#This Row],[1M Return vs Nifty]]-AVERAGE(Table2[1M Return vs Nifty]))/_xlfn.STDEV.P(Table2[1M Return vs Nifty])</f>
        <v>-1.0732818416042977</v>
      </c>
      <c r="K439">
        <v>-33.223925437466796</v>
      </c>
      <c r="L439">
        <f>(Table2[[#This Row],[6M Return vs Nifty]]-AVERAGE(Table2[6M Return vs Nifty]))/_xlfn.STDEV.P(Table2[6M Return vs Nifty])</f>
        <v>-1.2739648840080431</v>
      </c>
      <c r="M439">
        <v>-5.3106214863394197</v>
      </c>
      <c r="N439">
        <f>(Table2[[#This Row],[1W Return vs Nifty]]-AVERAGE(Table2[1W Return vs Nifty]))/_xlfn.STDEV.P(Table2[1W Return vs Nifty])</f>
        <v>-0.43128818208900577</v>
      </c>
      <c r="O439">
        <v>52.41</v>
      </c>
      <c r="P439">
        <v>56.207520990161498</v>
      </c>
      <c r="Q439">
        <v>57.839294383672097</v>
      </c>
      <c r="R439">
        <v>24.343085475333201</v>
      </c>
      <c r="S439" s="1">
        <f>(Table2[[#This Row],[Close Price]]-Table2[[#This Row],[20D EMA]])/Table2[[#This Row],[20D EMA]]</f>
        <v>-8.8723526044647949E-2</v>
      </c>
      <c r="T439" s="1">
        <f>(Table2[[#This Row],[Close Price]]-Table2[[#This Row],[50D EMA]])/Table2[[#This Row],[50D EMA]]</f>
        <v>-0.15029164854362007</v>
      </c>
      <c r="U439" s="1">
        <f>(Table2[[#This Row],[Close Price]]-Table2[[#This Row],[200D EMA]])/Table2[[#This Row],[200D EMA]]</f>
        <v>-0.17426378539150128</v>
      </c>
      <c r="V439">
        <v>0.78895062368648805</v>
      </c>
      <c r="W439">
        <v>47.61</v>
      </c>
      <c r="X439">
        <v>49.49</v>
      </c>
      <c r="Y439">
        <v>47.61</v>
      </c>
      <c r="Z439">
        <v>52.32</v>
      </c>
      <c r="AA439">
        <v>47.61</v>
      </c>
      <c r="AB439">
        <v>53.59</v>
      </c>
      <c r="AC439" s="1">
        <f>(Table2[[#This Row],[Close Price]]/Table2[[#This Row],[Day Low]])-1</f>
        <v>3.150598613736566E-3</v>
      </c>
      <c r="AD439" s="1">
        <f>(Table2[[#This Row],[Day High]]/Table2[[#This Row],[Close Price]])-1</f>
        <v>3.6222780569514335E-2</v>
      </c>
      <c r="AE439" s="1">
        <f>(Table2[[#This Row],[Close Price]]/Table2[[#This Row],[Current Week Low]])-1</f>
        <v>3.150598613736566E-3</v>
      </c>
      <c r="AF439" s="1">
        <f>(Table2[[#This Row],[Current Week High]]/Table2[[#This Row],[Close Price]])-1</f>
        <v>9.5477386934673447E-2</v>
      </c>
      <c r="AG439" s="1">
        <f>(Table2[[#This Row],[Close Price]]/Table2[[#This Row],[Current Month Low]])-1</f>
        <v>3.150598613736566E-3</v>
      </c>
      <c r="AH439" s="1">
        <f>(Table2[[#This Row],[Current Month High]]/Table2[[#This Row],[Close Price]])-1</f>
        <v>0.12206867671691812</v>
      </c>
      <c r="AI439">
        <v>63.630653266331599</v>
      </c>
      <c r="AJ439">
        <v>36.068376068375997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-0.2</v>
      </c>
      <c r="AM439" t="s">
        <v>3161</v>
      </c>
      <c r="AN439">
        <v>-8.01</v>
      </c>
      <c r="AO439" t="s">
        <v>3161</v>
      </c>
      <c r="AP439">
        <v>8.8738265824936005E-2</v>
      </c>
      <c r="AQ439">
        <f>(Table2[[#This Row],[Sharpe Ratio]]-AVERAGE(Table2[Sharpe Ratio]))/_xlfn.STDEV.P(Table2[Sharpe Ratio])</f>
        <v>0.36717111260438234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303</v>
      </c>
      <c r="AT439">
        <f>_xlfn.RANK.AVG(Table2[[#This Row],[6M Return vs Nifty Z-Score]],Table2[6M Return vs Nifty Z-Score])</f>
        <v>707</v>
      </c>
      <c r="AU439">
        <f>_xlfn.RANK.AVG(Table2[[#This Row],[Sharpe Ratio Z-Score]],Table2[Sharpe Ratio Z-Score])</f>
        <v>253</v>
      </c>
      <c r="AV439">
        <f>(Table2[[#This Row],[Rank 1Y]]+Table2[[#This Row],[Rank 6M]]+Table2[[#This Row],[Rank Sharpe]])/3</f>
        <v>421</v>
      </c>
    </row>
    <row r="440" spans="1:48" x14ac:dyDescent="0.3">
      <c r="A440" t="s">
        <v>635</v>
      </c>
      <c r="B440" t="s">
        <v>636</v>
      </c>
      <c r="C440" t="s">
        <v>3110</v>
      </c>
      <c r="D440" t="s">
        <v>637</v>
      </c>
      <c r="E440">
        <v>28026.708374431699</v>
      </c>
      <c r="F440">
        <v>291.52</v>
      </c>
      <c r="G440">
        <v>-11.457493245457099</v>
      </c>
      <c r="H440">
        <f>(Table2[[#This Row],[1Y Return vs Nifty]]-AVERAGE(Table2[1Y Return vs Nifty]))/_xlfn.STDEV.P(Table2[1Y Return vs Nifty])</f>
        <v>-0.51882364101001233</v>
      </c>
      <c r="I440">
        <v>23.896895431118999</v>
      </c>
      <c r="J440">
        <f>(Table2[[#This Row],[1M Return vs Nifty]]-AVERAGE(Table2[1M Return vs Nifty]))/_xlfn.STDEV.P(Table2[1M Return vs Nifty])</f>
        <v>2.7933090776863803</v>
      </c>
      <c r="K440">
        <v>-12.943982029054199</v>
      </c>
      <c r="L440">
        <f>(Table2[[#This Row],[6M Return vs Nifty]]-AVERAGE(Table2[6M Return vs Nifty]))/_xlfn.STDEV.P(Table2[6M Return vs Nifty])</f>
        <v>-0.56467640625103621</v>
      </c>
      <c r="M440">
        <v>8.8508336293452192</v>
      </c>
      <c r="N440">
        <f>(Table2[[#This Row],[1W Return vs Nifty]]-AVERAGE(Table2[1W Return vs Nifty]))/_xlfn.STDEV.P(Table2[1W Return vs Nifty])</f>
        <v>2.521753641174814</v>
      </c>
      <c r="O440">
        <v>261.48</v>
      </c>
      <c r="P440">
        <v>261.93495231622398</v>
      </c>
      <c r="Q440">
        <v>270.69114981420603</v>
      </c>
      <c r="R440">
        <v>64.132438183019602</v>
      </c>
      <c r="S440" s="1">
        <f>(Table2[[#This Row],[Close Price]]-Table2[[#This Row],[20D EMA]])/Table2[[#This Row],[20D EMA]]</f>
        <v>0.11488450359492107</v>
      </c>
      <c r="T440" s="1">
        <f>(Table2[[#This Row],[Close Price]]-Table2[[#This Row],[50D EMA]])/Table2[[#This Row],[50D EMA]]</f>
        <v>0.11294807135192522</v>
      </c>
      <c r="U440" s="1">
        <f>(Table2[[#This Row],[Close Price]]-Table2[[#This Row],[200D EMA]])/Table2[[#This Row],[200D EMA]]</f>
        <v>7.6946919764795521E-2</v>
      </c>
      <c r="V440">
        <v>5.2610145011018696</v>
      </c>
      <c r="W440">
        <v>276.37</v>
      </c>
      <c r="X440">
        <v>311.75</v>
      </c>
      <c r="Y440">
        <v>276.37</v>
      </c>
      <c r="Z440">
        <v>344.64</v>
      </c>
      <c r="AA440">
        <v>220.15</v>
      </c>
      <c r="AB440">
        <v>344.64</v>
      </c>
      <c r="AC440" s="1">
        <f>(Table2[[#This Row],[Close Price]]/Table2[[#This Row],[Day Low]])-1</f>
        <v>5.481781669501018E-2</v>
      </c>
      <c r="AD440" s="1">
        <f>(Table2[[#This Row],[Day High]]/Table2[[#This Row],[Close Price]])-1</f>
        <v>6.9394895718990268E-2</v>
      </c>
      <c r="AE440" s="1">
        <f>(Table2[[#This Row],[Close Price]]/Table2[[#This Row],[Current Week Low]])-1</f>
        <v>5.481781669501018E-2</v>
      </c>
      <c r="AF440" s="1">
        <f>(Table2[[#This Row],[Current Week High]]/Table2[[#This Row],[Close Price]])-1</f>
        <v>0.18221734357848529</v>
      </c>
      <c r="AG440" s="1">
        <f>(Table2[[#This Row],[Close Price]]/Table2[[#This Row],[Current Month Low]])-1</f>
        <v>0.32418805359981828</v>
      </c>
      <c r="AH440" s="1">
        <f>(Table2[[#This Row],[Current Month High]]/Table2[[#This Row],[Close Price]])-1</f>
        <v>0.18221734357848529</v>
      </c>
      <c r="AI440">
        <v>31.826289791438001</v>
      </c>
      <c r="AJ440">
        <v>38.819047619047602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-0.02</v>
      </c>
      <c r="AM440" t="s">
        <v>3161</v>
      </c>
      <c r="AN440">
        <v>34.090000000000003</v>
      </c>
      <c r="AO440" t="s">
        <v>3160</v>
      </c>
      <c r="AP440">
        <v>8.5958680847383007E-2</v>
      </c>
      <c r="AQ440">
        <f>(Table2[[#This Row],[Sharpe Ratio]]-AVERAGE(Table2[Sharpe Ratio]))/_xlfn.STDEV.P(Table2[Sharpe Ratio])</f>
        <v>0.33427221217927411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495</v>
      </c>
      <c r="AT440">
        <f>_xlfn.RANK.AVG(Table2[[#This Row],[6M Return vs Nifty Z-Score]],Table2[6M Return vs Nifty Z-Score])</f>
        <v>507</v>
      </c>
      <c r="AU440">
        <f>_xlfn.RANK.AVG(Table2[[#This Row],[Sharpe Ratio Z-Score]],Table2[Sharpe Ratio Z-Score])</f>
        <v>262</v>
      </c>
      <c r="AV440">
        <f>(Table2[[#This Row],[Rank 1Y]]+Table2[[#This Row],[Rank 6M]]+Table2[[#This Row],[Rank Sharpe]])/3</f>
        <v>421.33333333333331</v>
      </c>
    </row>
    <row r="441" spans="1:48" x14ac:dyDescent="0.3">
      <c r="A441" t="s">
        <v>965</v>
      </c>
      <c r="B441" t="s">
        <v>966</v>
      </c>
      <c r="C441" t="s">
        <v>3123</v>
      </c>
      <c r="D441" t="s">
        <v>475</v>
      </c>
      <c r="E441">
        <v>14620.7942783452</v>
      </c>
      <c r="F441">
        <v>4766.1499999999996</v>
      </c>
      <c r="G441">
        <v>-9.8812915662324396</v>
      </c>
      <c r="H441">
        <f>(Table2[[#This Row],[1Y Return vs Nifty]]-AVERAGE(Table2[1Y Return vs Nifty]))/_xlfn.STDEV.P(Table2[1Y Return vs Nifty])</f>
        <v>-0.48711220535691463</v>
      </c>
      <c r="I441">
        <v>0.378594647538403</v>
      </c>
      <c r="J441">
        <f>(Table2[[#This Row],[1M Return vs Nifty]]-AVERAGE(Table2[1M Return vs Nifty]))/_xlfn.STDEV.P(Table2[1M Return vs Nifty])</f>
        <v>0.29742590129638835</v>
      </c>
      <c r="K441">
        <v>2.17880933829034</v>
      </c>
      <c r="L441">
        <f>(Table2[[#This Row],[6M Return vs Nifty]]-AVERAGE(Table2[6M Return vs Nifty]))/_xlfn.STDEV.P(Table2[6M Return vs Nifty])</f>
        <v>-3.5758674462345104E-2</v>
      </c>
      <c r="M441">
        <v>-4.2688952156409101</v>
      </c>
      <c r="N441">
        <f>(Table2[[#This Row],[1W Return vs Nifty]]-AVERAGE(Table2[1W Return vs Nifty]))/_xlfn.STDEV.P(Table2[1W Return vs Nifty])</f>
        <v>-0.21406041695926231</v>
      </c>
      <c r="O441">
        <v>4933</v>
      </c>
      <c r="P441">
        <v>5036.8336213755501</v>
      </c>
      <c r="Q441">
        <v>4921.5219708654404</v>
      </c>
      <c r="R441">
        <v>39.491929813893798</v>
      </c>
      <c r="S441" s="1">
        <f>(Table2[[#This Row],[Close Price]]-Table2[[#This Row],[20D EMA]])/Table2[[#This Row],[20D EMA]]</f>
        <v>-3.3823231299412199E-2</v>
      </c>
      <c r="T441" s="1">
        <f>(Table2[[#This Row],[Close Price]]-Table2[[#This Row],[50D EMA]])/Table2[[#This Row],[50D EMA]]</f>
        <v>-5.3740830395272672E-2</v>
      </c>
      <c r="U441" s="1">
        <f>(Table2[[#This Row],[Close Price]]-Table2[[#This Row],[200D EMA]])/Table2[[#This Row],[200D EMA]]</f>
        <v>-3.1569902925399088E-2</v>
      </c>
      <c r="V441">
        <v>1.60474986250236</v>
      </c>
      <c r="W441">
        <v>4677.1000000000004</v>
      </c>
      <c r="X441">
        <v>4835.8500000000004</v>
      </c>
      <c r="Y441">
        <v>4677.1000000000004</v>
      </c>
      <c r="Z441">
        <v>5249</v>
      </c>
      <c r="AA441">
        <v>4677.1000000000004</v>
      </c>
      <c r="AB441">
        <v>5249</v>
      </c>
      <c r="AC441" s="1">
        <f>(Table2[[#This Row],[Close Price]]/Table2[[#This Row],[Day Low]])-1</f>
        <v>1.9039575805520403E-2</v>
      </c>
      <c r="AD441" s="1">
        <f>(Table2[[#This Row],[Day High]]/Table2[[#This Row],[Close Price]])-1</f>
        <v>1.4623962737219998E-2</v>
      </c>
      <c r="AE441" s="1">
        <f>(Table2[[#This Row],[Close Price]]/Table2[[#This Row],[Current Week Low]])-1</f>
        <v>1.9039575805520403E-2</v>
      </c>
      <c r="AF441" s="1">
        <f>(Table2[[#This Row],[Current Week High]]/Table2[[#This Row],[Close Price]])-1</f>
        <v>0.10130818375418316</v>
      </c>
      <c r="AG441" s="1">
        <f>(Table2[[#This Row],[Close Price]]/Table2[[#This Row],[Current Month Low]])-1</f>
        <v>1.9039575805520403E-2</v>
      </c>
      <c r="AH441" s="1">
        <f>(Table2[[#This Row],[Current Month High]]/Table2[[#This Row],[Close Price]])-1</f>
        <v>0.10130818375418316</v>
      </c>
      <c r="AI441">
        <v>25.024390755641299</v>
      </c>
      <c r="AJ441">
        <v>18.5314598358617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-0.03</v>
      </c>
      <c r="AM441" t="s">
        <v>3161</v>
      </c>
      <c r="AN441">
        <v>2.4700000000000002</v>
      </c>
      <c r="AO441" t="s">
        <v>3160</v>
      </c>
      <c r="AP441">
        <v>1.9762548124992001E-2</v>
      </c>
      <c r="AQ441">
        <f>(Table2[[#This Row],[Sharpe Ratio]]-AVERAGE(Table2[Sharpe Ratio]))/_xlfn.STDEV.P(Table2[Sharpe Ratio])</f>
        <v>-0.44921884729479017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482</v>
      </c>
      <c r="AT441">
        <f>_xlfn.RANK.AVG(Table2[[#This Row],[6M Return vs Nifty Z-Score]],Table2[6M Return vs Nifty Z-Score])</f>
        <v>325</v>
      </c>
      <c r="AU441">
        <f>_xlfn.RANK.AVG(Table2[[#This Row],[Sharpe Ratio Z-Score]],Table2[Sharpe Ratio Z-Score])</f>
        <v>457</v>
      </c>
      <c r="AV441">
        <f>(Table2[[#This Row],[Rank 1Y]]+Table2[[#This Row],[Rank 6M]]+Table2[[#This Row],[Rank Sharpe]])/3</f>
        <v>421.33333333333331</v>
      </c>
    </row>
    <row r="442" spans="1:48" x14ac:dyDescent="0.3">
      <c r="A442" t="s">
        <v>1115</v>
      </c>
      <c r="B442" t="s">
        <v>1116</v>
      </c>
      <c r="C442" t="s">
        <v>3109</v>
      </c>
      <c r="D442" t="s">
        <v>565</v>
      </c>
      <c r="E442">
        <v>10963.760101710201</v>
      </c>
      <c r="F442">
        <v>822.95</v>
      </c>
      <c r="G442">
        <v>-11.6396813872511</v>
      </c>
      <c r="H442">
        <f>(Table2[[#This Row],[1Y Return vs Nifty]]-AVERAGE(Table2[1Y Return vs Nifty]))/_xlfn.STDEV.P(Table2[1Y Return vs Nifty])</f>
        <v>-0.52248906505530313</v>
      </c>
      <c r="I442">
        <v>5.1895752505943797E-2</v>
      </c>
      <c r="J442">
        <f>(Table2[[#This Row],[1M Return vs Nifty]]-AVERAGE(Table2[1M Return vs Nifty]))/_xlfn.STDEV.P(Table2[1M Return vs Nifty])</f>
        <v>0.26275493236201736</v>
      </c>
      <c r="K442">
        <v>3.37151926773066</v>
      </c>
      <c r="L442">
        <f>(Table2[[#This Row],[6M Return vs Nifty]]-AVERAGE(Table2[6M Return vs Nifty]))/_xlfn.STDEV.P(Table2[6M Return vs Nifty])</f>
        <v>5.9562057629843667E-3</v>
      </c>
      <c r="M442">
        <v>-1.81408447578791</v>
      </c>
      <c r="N442">
        <f>(Table2[[#This Row],[1W Return vs Nifty]]-AVERAGE(Table2[1W Return vs Nifty]))/_xlfn.STDEV.P(Table2[1W Return vs Nifty])</f>
        <v>0.29783322135437706</v>
      </c>
      <c r="O442">
        <v>850.66</v>
      </c>
      <c r="P442">
        <v>856.91872432622904</v>
      </c>
      <c r="Q442">
        <v>823.03904421531695</v>
      </c>
      <c r="R442">
        <v>34.5221547108737</v>
      </c>
      <c r="S442" s="1">
        <f>(Table2[[#This Row],[Close Price]]-Table2[[#This Row],[20D EMA]])/Table2[[#This Row],[20D EMA]]</f>
        <v>-3.2574706698328265E-2</v>
      </c>
      <c r="T442" s="1">
        <f>(Table2[[#This Row],[Close Price]]-Table2[[#This Row],[50D EMA]])/Table2[[#This Row],[50D EMA]]</f>
        <v>-3.9640543918488466E-2</v>
      </c>
      <c r="U442" s="1">
        <f>(Table2[[#This Row],[Close Price]]-Table2[[#This Row],[200D EMA]])/Table2[[#This Row],[200D EMA]]</f>
        <v>-1.0818953966126579E-4</v>
      </c>
      <c r="V442">
        <v>0.42688190239558599</v>
      </c>
      <c r="W442">
        <v>813.8</v>
      </c>
      <c r="X442">
        <v>832.2</v>
      </c>
      <c r="Y442">
        <v>810.5</v>
      </c>
      <c r="Z442">
        <v>848.1</v>
      </c>
      <c r="AA442">
        <v>810.5</v>
      </c>
      <c r="AB442">
        <v>891.9</v>
      </c>
      <c r="AC442" s="1">
        <f>(Table2[[#This Row],[Close Price]]/Table2[[#This Row],[Day Low]])-1</f>
        <v>1.1243548783484991E-2</v>
      </c>
      <c r="AD442" s="1">
        <f>(Table2[[#This Row],[Day High]]/Table2[[#This Row],[Close Price]])-1</f>
        <v>1.1240051035907417E-2</v>
      </c>
      <c r="AE442" s="1">
        <f>(Table2[[#This Row],[Close Price]]/Table2[[#This Row],[Current Week Low]])-1</f>
        <v>1.536088834053051E-2</v>
      </c>
      <c r="AF442" s="1">
        <f>(Table2[[#This Row],[Current Week High]]/Table2[[#This Row],[Close Price]])-1</f>
        <v>3.0560787411142876E-2</v>
      </c>
      <c r="AG442" s="1">
        <f>(Table2[[#This Row],[Close Price]]/Table2[[#This Row],[Current Month Low]])-1</f>
        <v>1.536088834053051E-2</v>
      </c>
      <c r="AH442" s="1">
        <f>(Table2[[#This Row],[Current Month High]]/Table2[[#This Row],[Close Price]])-1</f>
        <v>8.3783947991979968E-2</v>
      </c>
      <c r="AI442">
        <v>15.651011604593201</v>
      </c>
      <c r="AJ442">
        <v>21.022058823529399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-0.05</v>
      </c>
      <c r="AM442" t="s">
        <v>3161</v>
      </c>
      <c r="AN442">
        <v>-4.5999999999999996</v>
      </c>
      <c r="AO442" t="s">
        <v>3161</v>
      </c>
      <c r="AP442">
        <v>1.9161970592890001E-2</v>
      </c>
      <c r="AQ442">
        <f>(Table2[[#This Row],[Sharpe Ratio]]-AVERAGE(Table2[Sharpe Ratio]))/_xlfn.STDEV.P(Table2[Sharpe Ratio])</f>
        <v>-0.45632722519499569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499</v>
      </c>
      <c r="AT442">
        <f>_xlfn.RANK.AVG(Table2[[#This Row],[6M Return vs Nifty Z-Score]],Table2[6M Return vs Nifty Z-Score])</f>
        <v>310</v>
      </c>
      <c r="AU442">
        <f>_xlfn.RANK.AVG(Table2[[#This Row],[Sharpe Ratio Z-Score]],Table2[Sharpe Ratio Z-Score])</f>
        <v>458</v>
      </c>
      <c r="AV442">
        <f>(Table2[[#This Row],[Rank 1Y]]+Table2[[#This Row],[Rank 6M]]+Table2[[#This Row],[Rank Sharpe]])/3</f>
        <v>422.33333333333331</v>
      </c>
    </row>
    <row r="443" spans="1:48" x14ac:dyDescent="0.3">
      <c r="A443" t="s">
        <v>1050</v>
      </c>
      <c r="B443" t="s">
        <v>1051</v>
      </c>
      <c r="C443" t="s">
        <v>3111</v>
      </c>
      <c r="D443" t="s">
        <v>125</v>
      </c>
      <c r="E443">
        <v>12482.3686373451</v>
      </c>
      <c r="F443">
        <v>1960.6</v>
      </c>
      <c r="G443">
        <v>9.11183319581815</v>
      </c>
      <c r="H443">
        <f>(Table2[[#This Row],[1Y Return vs Nifty]]-AVERAGE(Table2[1Y Return vs Nifty]))/_xlfn.STDEV.P(Table2[1Y Return vs Nifty])</f>
        <v>-0.10499152772935536</v>
      </c>
      <c r="I443">
        <v>7.0677110467664797</v>
      </c>
      <c r="J443">
        <f>(Table2[[#This Row],[1M Return vs Nifty]]-AVERAGE(Table2[1M Return vs Nifty]))/_xlfn.STDEV.P(Table2[1M Return vs Nifty])</f>
        <v>1.007309376271061</v>
      </c>
      <c r="K443">
        <v>5.4259638400108603</v>
      </c>
      <c r="L443">
        <f>(Table2[[#This Row],[6M Return vs Nifty]]-AVERAGE(Table2[6M Return vs Nifty]))/_xlfn.STDEV.P(Table2[6M Return vs Nifty])</f>
        <v>7.7810147066602095E-2</v>
      </c>
      <c r="M443">
        <v>-0.42542085420263198</v>
      </c>
      <c r="N443">
        <f>(Table2[[#This Row],[1W Return vs Nifty]]-AVERAGE(Table2[1W Return vs Nifty]))/_xlfn.STDEV.P(Table2[1W Return vs Nifty])</f>
        <v>0.58740669523026945</v>
      </c>
      <c r="O443">
        <v>1931.32</v>
      </c>
      <c r="P443">
        <v>1985.1223676741799</v>
      </c>
      <c r="Q443">
        <v>1910.6167136055601</v>
      </c>
      <c r="R443">
        <v>56.995046048890003</v>
      </c>
      <c r="S443" s="1">
        <f>(Table2[[#This Row],[Close Price]]-Table2[[#This Row],[20D EMA]])/Table2[[#This Row],[20D EMA]]</f>
        <v>1.5160615537559791E-2</v>
      </c>
      <c r="T443" s="1">
        <f>(Table2[[#This Row],[Close Price]]-Table2[[#This Row],[50D EMA]])/Table2[[#This Row],[50D EMA]]</f>
        <v>-1.2353076099238689E-2</v>
      </c>
      <c r="U443" s="1">
        <f>(Table2[[#This Row],[Close Price]]-Table2[[#This Row],[200D EMA]])/Table2[[#This Row],[200D EMA]]</f>
        <v>2.616081291370859E-2</v>
      </c>
      <c r="V443">
        <v>1.40259746438206</v>
      </c>
      <c r="W443">
        <v>1873.65</v>
      </c>
      <c r="X443">
        <v>1969.85</v>
      </c>
      <c r="Y443">
        <v>1849.15</v>
      </c>
      <c r="Z443">
        <v>2003.6</v>
      </c>
      <c r="AA443">
        <v>1849.15</v>
      </c>
      <c r="AB443">
        <v>2029</v>
      </c>
      <c r="AC443" s="1">
        <f>(Table2[[#This Row],[Close Price]]/Table2[[#This Row],[Day Low]])-1</f>
        <v>4.6406746190590376E-2</v>
      </c>
      <c r="AD443" s="1">
        <f>(Table2[[#This Row],[Day High]]/Table2[[#This Row],[Close Price]])-1</f>
        <v>4.7179434866877479E-3</v>
      </c>
      <c r="AE443" s="1">
        <f>(Table2[[#This Row],[Close Price]]/Table2[[#This Row],[Current Week Low]])-1</f>
        <v>6.0270935294594707E-2</v>
      </c>
      <c r="AF443" s="1">
        <f>(Table2[[#This Row],[Current Week High]]/Table2[[#This Row],[Close Price]])-1</f>
        <v>2.1932061613791687E-2</v>
      </c>
      <c r="AG443" s="1">
        <f>(Table2[[#This Row],[Close Price]]/Table2[[#This Row],[Current Month Low]])-1</f>
        <v>6.0270935294594707E-2</v>
      </c>
      <c r="AH443" s="1">
        <f>(Table2[[#This Row],[Current Month High]]/Table2[[#This Row],[Close Price]])-1</f>
        <v>3.488727940426406E-2</v>
      </c>
      <c r="AI443">
        <v>26.695909415485001</v>
      </c>
      <c r="AJ443">
        <v>36.138596673957501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-0.04</v>
      </c>
      <c r="AM443" t="s">
        <v>3161</v>
      </c>
      <c r="AN443">
        <v>6.16</v>
      </c>
      <c r="AO443" t="s">
        <v>3160</v>
      </c>
      <c r="AP443">
        <v>-4.1484384674105999E-2</v>
      </c>
      <c r="AQ443">
        <f>(Table2[[#This Row],[Sharpe Ratio]]-AVERAGE(Table2[Sharpe Ratio]))/_xlfn.STDEV.P(Table2[Sharpe Ratio])</f>
        <v>-1.1741316525419552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334</v>
      </c>
      <c r="AT443">
        <f>_xlfn.RANK.AVG(Table2[[#This Row],[6M Return vs Nifty Z-Score]],Table2[6M Return vs Nifty Z-Score])</f>
        <v>282</v>
      </c>
      <c r="AU443">
        <f>_xlfn.RANK.AVG(Table2[[#This Row],[Sharpe Ratio Z-Score]],Table2[Sharpe Ratio Z-Score])</f>
        <v>652</v>
      </c>
      <c r="AV443">
        <f>(Table2[[#This Row],[Rank 1Y]]+Table2[[#This Row],[Rank 6M]]+Table2[[#This Row],[Rank Sharpe]])/3</f>
        <v>422.66666666666669</v>
      </c>
    </row>
    <row r="444" spans="1:48" x14ac:dyDescent="0.3">
      <c r="A444" t="s">
        <v>109</v>
      </c>
      <c r="B444" t="s">
        <v>110</v>
      </c>
      <c r="C444" t="s">
        <v>3114</v>
      </c>
      <c r="D444" t="s">
        <v>111</v>
      </c>
      <c r="E444">
        <v>236194.20217189999</v>
      </c>
      <c r="F444">
        <v>1490.3</v>
      </c>
      <c r="G444">
        <v>35.8180368855285</v>
      </c>
      <c r="H444">
        <f>(Table2[[#This Row],[1Y Return vs Nifty]]-AVERAGE(Table2[1Y Return vs Nifty]))/_xlfn.STDEV.P(Table2[1Y Return vs Nifty])</f>
        <v>0.43230777286608613</v>
      </c>
      <c r="I444">
        <v>-9.7877849607228402</v>
      </c>
      <c r="J444">
        <f>(Table2[[#This Row],[1M Return vs Nifty]]-AVERAGE(Table2[1M Return vs Nifty]))/_xlfn.STDEV.P(Table2[1M Return vs Nifty])</f>
        <v>-0.78148265007176798</v>
      </c>
      <c r="K444">
        <v>-24.8859908868498</v>
      </c>
      <c r="L444">
        <f>(Table2[[#This Row],[6M Return vs Nifty]]-AVERAGE(Table2[6M Return vs Nifty]))/_xlfn.STDEV.P(Table2[6M Return vs Nifty])</f>
        <v>-0.98234666861443332</v>
      </c>
      <c r="M444">
        <v>-6.42859868163396</v>
      </c>
      <c r="N444">
        <f>(Table2[[#This Row],[1W Return vs Nifty]]-AVERAGE(Table2[1W Return vs Nifty]))/_xlfn.STDEV.P(Table2[1W Return vs Nifty])</f>
        <v>-0.66441630262398033</v>
      </c>
      <c r="O444">
        <v>1625.18</v>
      </c>
      <c r="P444">
        <v>1720.1232056439901</v>
      </c>
      <c r="Q444">
        <v>1721.2103582347299</v>
      </c>
      <c r="R444">
        <v>29.3776575390586</v>
      </c>
      <c r="S444" s="1">
        <f>(Table2[[#This Row],[Close Price]]-Table2[[#This Row],[20D EMA]])/Table2[[#This Row],[20D EMA]]</f>
        <v>-8.2993883754414965E-2</v>
      </c>
      <c r="T444" s="1">
        <f>(Table2[[#This Row],[Close Price]]-Table2[[#This Row],[50D EMA]])/Table2[[#This Row],[50D EMA]]</f>
        <v>-0.13360857227546533</v>
      </c>
      <c r="U444" s="1">
        <f>(Table2[[#This Row],[Close Price]]-Table2[[#This Row],[200D EMA]])/Table2[[#This Row],[200D EMA]]</f>
        <v>-0.13415580328690979</v>
      </c>
      <c r="V444">
        <v>0.490413285735885</v>
      </c>
      <c r="W444">
        <v>1473.85</v>
      </c>
      <c r="X444">
        <v>1519.95</v>
      </c>
      <c r="Y444">
        <v>1459.55</v>
      </c>
      <c r="Z444">
        <v>1599.55</v>
      </c>
      <c r="AA444">
        <v>1459.55</v>
      </c>
      <c r="AB444">
        <v>1733.95</v>
      </c>
      <c r="AC444" s="1">
        <f>(Table2[[#This Row],[Close Price]]/Table2[[#This Row],[Day Low]])-1</f>
        <v>1.1161244360009537E-2</v>
      </c>
      <c r="AD444" s="1">
        <f>(Table2[[#This Row],[Day High]]/Table2[[#This Row],[Close Price]])-1</f>
        <v>1.9895323089310857E-2</v>
      </c>
      <c r="AE444" s="1">
        <f>(Table2[[#This Row],[Close Price]]/Table2[[#This Row],[Current Week Low]])-1</f>
        <v>2.106813743962177E-2</v>
      </c>
      <c r="AF444" s="1">
        <f>(Table2[[#This Row],[Current Week High]]/Table2[[#This Row],[Close Price]])-1</f>
        <v>7.3307387774273591E-2</v>
      </c>
      <c r="AG444" s="1">
        <f>(Table2[[#This Row],[Close Price]]/Table2[[#This Row],[Current Month Low]])-1</f>
        <v>2.106813743962177E-2</v>
      </c>
      <c r="AH444" s="1">
        <f>(Table2[[#This Row],[Current Month High]]/Table2[[#This Row],[Close Price]])-1</f>
        <v>0.16349057236797959</v>
      </c>
      <c r="AI444">
        <v>45.883379185398901</v>
      </c>
      <c r="AJ444">
        <v>63.769230769230703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-0.06</v>
      </c>
      <c r="AM444" t="s">
        <v>3161</v>
      </c>
      <c r="AN444">
        <v>-8.86</v>
      </c>
      <c r="AO444" t="s">
        <v>3161</v>
      </c>
      <c r="AP444">
        <v>3.1343225401797001E-2</v>
      </c>
      <c r="AQ444">
        <f>(Table2[[#This Row],[Sharpe Ratio]]-AVERAGE(Table2[Sharpe Ratio]))/_xlfn.STDEV.P(Table2[Sharpe Ratio])</f>
        <v>-0.31215106499574835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183</v>
      </c>
      <c r="AT444">
        <f>_xlfn.RANK.AVG(Table2[[#This Row],[6M Return vs Nifty Z-Score]],Table2[6M Return vs Nifty Z-Score])</f>
        <v>664</v>
      </c>
      <c r="AU444">
        <f>_xlfn.RANK.AVG(Table2[[#This Row],[Sharpe Ratio Z-Score]],Table2[Sharpe Ratio Z-Score])</f>
        <v>422</v>
      </c>
      <c r="AV444">
        <f>(Table2[[#This Row],[Rank 1Y]]+Table2[[#This Row],[Rank 6M]]+Table2[[#This Row],[Rank Sharpe]])/3</f>
        <v>423</v>
      </c>
    </row>
    <row r="445" spans="1:48" x14ac:dyDescent="0.3">
      <c r="A445" t="s">
        <v>541</v>
      </c>
      <c r="B445" t="s">
        <v>542</v>
      </c>
      <c r="C445" t="s">
        <v>3123</v>
      </c>
      <c r="D445" t="s">
        <v>280</v>
      </c>
      <c r="E445">
        <v>36006.487774621899</v>
      </c>
      <c r="F445">
        <v>2638.5</v>
      </c>
      <c r="G445">
        <v>3.45015245111541</v>
      </c>
      <c r="H445">
        <f>(Table2[[#This Row],[1Y Return vs Nifty]]-AVERAGE(Table2[1Y Return vs Nifty]))/_xlfn.STDEV.P(Table2[1Y Return vs Nifty])</f>
        <v>-0.21889828661083283</v>
      </c>
      <c r="I445">
        <v>-1.2022975521303001</v>
      </c>
      <c r="J445">
        <f>(Table2[[#This Row],[1M Return vs Nifty]]-AVERAGE(Table2[1M Return vs Nifty]))/_xlfn.STDEV.P(Table2[1M Return vs Nifty])</f>
        <v>0.12965348095239784</v>
      </c>
      <c r="K445">
        <v>2.9197955175147801</v>
      </c>
      <c r="L445">
        <f>(Table2[[#This Row],[6M Return vs Nifty]]-AVERAGE(Table2[6M Return vs Nifty]))/_xlfn.STDEV.P(Table2[6M Return vs Nifty])</f>
        <v>-9.8427757580586035E-3</v>
      </c>
      <c r="M445">
        <v>-3.19106208092823</v>
      </c>
      <c r="N445">
        <f>(Table2[[#This Row],[1W Return vs Nifty]]-AVERAGE(Table2[1W Return vs Nifty]))/_xlfn.STDEV.P(Table2[1W Return vs Nifty])</f>
        <v>1.0696594188614633E-2</v>
      </c>
      <c r="O445">
        <v>2693.21</v>
      </c>
      <c r="P445">
        <v>2760.3222722209998</v>
      </c>
      <c r="Q445">
        <v>2613.0322057479202</v>
      </c>
      <c r="R445">
        <v>46.907493369389897</v>
      </c>
      <c r="S445" s="1">
        <f>(Table2[[#This Row],[Close Price]]-Table2[[#This Row],[20D EMA]])/Table2[[#This Row],[20D EMA]]</f>
        <v>-2.0314049034423621E-2</v>
      </c>
      <c r="T445" s="1">
        <f>(Table2[[#This Row],[Close Price]]-Table2[[#This Row],[50D EMA]])/Table2[[#This Row],[50D EMA]]</f>
        <v>-4.4133351184019412E-2</v>
      </c>
      <c r="U445" s="1">
        <f>(Table2[[#This Row],[Close Price]]-Table2[[#This Row],[200D EMA]])/Table2[[#This Row],[200D EMA]]</f>
        <v>9.7464524914993213E-3</v>
      </c>
      <c r="V445">
        <v>1.0307095443492</v>
      </c>
      <c r="W445">
        <v>2453</v>
      </c>
      <c r="X445">
        <v>2667</v>
      </c>
      <c r="Y445">
        <v>2453</v>
      </c>
      <c r="Z445">
        <v>2677.9</v>
      </c>
      <c r="AA445">
        <v>2453</v>
      </c>
      <c r="AB445">
        <v>2885.1</v>
      </c>
      <c r="AC445" s="1">
        <f>(Table2[[#This Row],[Close Price]]/Table2[[#This Row],[Day Low]])-1</f>
        <v>7.5621687729310993E-2</v>
      </c>
      <c r="AD445" s="1">
        <f>(Table2[[#This Row],[Day High]]/Table2[[#This Row],[Close Price]])-1</f>
        <v>1.0801591813530464E-2</v>
      </c>
      <c r="AE445" s="1">
        <f>(Table2[[#This Row],[Close Price]]/Table2[[#This Row],[Current Week Low]])-1</f>
        <v>7.5621687729310993E-2</v>
      </c>
      <c r="AF445" s="1">
        <f>(Table2[[#This Row],[Current Week High]]/Table2[[#This Row],[Close Price]])-1</f>
        <v>1.493272692817893E-2</v>
      </c>
      <c r="AG445" s="1">
        <f>(Table2[[#This Row],[Close Price]]/Table2[[#This Row],[Current Month Low]])-1</f>
        <v>7.5621687729310993E-2</v>
      </c>
      <c r="AH445" s="1">
        <f>(Table2[[#This Row],[Current Month High]]/Table2[[#This Row],[Close Price]])-1</f>
        <v>9.3462194428652667E-2</v>
      </c>
      <c r="AI445">
        <v>20.106120902027602</v>
      </c>
      <c r="AJ445">
        <v>30.554181098466099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0.03</v>
      </c>
      <c r="AM445" t="s">
        <v>3160</v>
      </c>
      <c r="AN445">
        <v>-2.5299999999999998</v>
      </c>
      <c r="AO445" t="s">
        <v>3161</v>
      </c>
      <c r="AP445">
        <v>-2.6229959326469999E-3</v>
      </c>
      <c r="AQ445">
        <f>(Table2[[#This Row],[Sharpe Ratio]]-AVERAGE(Table2[Sharpe Ratio]))/_xlfn.STDEV.P(Table2[Sharpe Ratio])</f>
        <v>-0.71417199348803229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384</v>
      </c>
      <c r="AT445">
        <f>_xlfn.RANK.AVG(Table2[[#This Row],[6M Return vs Nifty Z-Score]],Table2[6M Return vs Nifty Z-Score])</f>
        <v>316</v>
      </c>
      <c r="AU445">
        <f>_xlfn.RANK.AVG(Table2[[#This Row],[Sharpe Ratio Z-Score]],Table2[Sharpe Ratio Z-Score])</f>
        <v>571</v>
      </c>
      <c r="AV445">
        <f>(Table2[[#This Row],[Rank 1Y]]+Table2[[#This Row],[Rank 6M]]+Table2[[#This Row],[Rank Sharpe]])/3</f>
        <v>423.66666666666669</v>
      </c>
    </row>
    <row r="446" spans="1:48" x14ac:dyDescent="0.3">
      <c r="A446" t="s">
        <v>1936</v>
      </c>
      <c r="B446" t="s">
        <v>1937</v>
      </c>
      <c r="C446" t="s">
        <v>3116</v>
      </c>
      <c r="D446" t="s">
        <v>120</v>
      </c>
      <c r="E446">
        <v>3570.0669479276098</v>
      </c>
      <c r="F446">
        <v>197.99</v>
      </c>
      <c r="G446">
        <v>-20.067087723610801</v>
      </c>
      <c r="H446">
        <f>(Table2[[#This Row],[1Y Return vs Nifty]]-AVERAGE(Table2[1Y Return vs Nifty]))/_xlfn.STDEV.P(Table2[1Y Return vs Nifty])</f>
        <v>-0.69203916595954629</v>
      </c>
      <c r="I446">
        <v>-6.0375435286518897</v>
      </c>
      <c r="J446">
        <f>(Table2[[#This Row],[1M Return vs Nifty]]-AVERAGE(Table2[1M Return vs Nifty]))/_xlfn.STDEV.P(Table2[1M Return vs Nifty])</f>
        <v>-0.38348771906716761</v>
      </c>
      <c r="K446">
        <v>-9.0539971921960998</v>
      </c>
      <c r="L446">
        <f>(Table2[[#This Row],[6M Return vs Nifty]]-AVERAGE(Table2[6M Return vs Nifty]))/_xlfn.STDEV.P(Table2[6M Return vs Nifty])</f>
        <v>-0.42862467435673668</v>
      </c>
      <c r="M446">
        <v>-5.0281268982376401</v>
      </c>
      <c r="N446">
        <f>(Table2[[#This Row],[1W Return vs Nifty]]-AVERAGE(Table2[1W Return vs Nifty]))/_xlfn.STDEV.P(Table2[1W Return vs Nifty])</f>
        <v>-0.37238051146508128</v>
      </c>
      <c r="O446">
        <v>208.49</v>
      </c>
      <c r="P446">
        <v>214.34118561824701</v>
      </c>
      <c r="Q446">
        <v>214.39120279274101</v>
      </c>
      <c r="R446">
        <v>30.147716320153599</v>
      </c>
      <c r="S446" s="1">
        <f>(Table2[[#This Row],[Close Price]]-Table2[[#This Row],[20D EMA]])/Table2[[#This Row],[20D EMA]]</f>
        <v>-5.0362127679984652E-2</v>
      </c>
      <c r="T446" s="1">
        <f>(Table2[[#This Row],[Close Price]]-Table2[[#This Row],[50D EMA]])/Table2[[#This Row],[50D EMA]]</f>
        <v>-7.6285785072446724E-2</v>
      </c>
      <c r="U446" s="1">
        <f>(Table2[[#This Row],[Close Price]]-Table2[[#This Row],[200D EMA]])/Table2[[#This Row],[200D EMA]]</f>
        <v>-7.6501286335879104E-2</v>
      </c>
      <c r="V446">
        <v>0.55569715464168201</v>
      </c>
      <c r="W446">
        <v>197.1</v>
      </c>
      <c r="X446">
        <v>204.75</v>
      </c>
      <c r="Y446">
        <v>197</v>
      </c>
      <c r="Z446">
        <v>216.27</v>
      </c>
      <c r="AA446">
        <v>197</v>
      </c>
      <c r="AB446">
        <v>225</v>
      </c>
      <c r="AC446" s="1">
        <f>(Table2[[#This Row],[Close Price]]/Table2[[#This Row],[Day Low]])-1</f>
        <v>4.5154743784880935E-3</v>
      </c>
      <c r="AD446" s="1">
        <f>(Table2[[#This Row],[Day High]]/Table2[[#This Row],[Close Price]])-1</f>
        <v>3.4143138542350515E-2</v>
      </c>
      <c r="AE446" s="1">
        <f>(Table2[[#This Row],[Close Price]]/Table2[[#This Row],[Current Week Low]])-1</f>
        <v>5.0253807106599435E-3</v>
      </c>
      <c r="AF446" s="1">
        <f>(Table2[[#This Row],[Current Week High]]/Table2[[#This Row],[Close Price]])-1</f>
        <v>9.2327895348249811E-2</v>
      </c>
      <c r="AG446" s="1">
        <f>(Table2[[#This Row],[Close Price]]/Table2[[#This Row],[Current Month Low]])-1</f>
        <v>5.0253807106599435E-3</v>
      </c>
      <c r="AH446" s="1">
        <f>(Table2[[#This Row],[Current Month High]]/Table2[[#This Row],[Close Price]])-1</f>
        <v>0.13642103136522032</v>
      </c>
      <c r="AI446">
        <v>38.8706500328299</v>
      </c>
      <c r="AJ446">
        <v>13.1371428571428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-0.06</v>
      </c>
      <c r="AM446" t="s">
        <v>3161</v>
      </c>
      <c r="AN446">
        <v>-2.67</v>
      </c>
      <c r="AO446" t="s">
        <v>3161</v>
      </c>
      <c r="AP446">
        <v>9.4024041837105998E-2</v>
      </c>
      <c r="AQ446">
        <f>(Table2[[#This Row],[Sharpe Ratio]]-AVERAGE(Table2[Sharpe Ratio]))/_xlfn.STDEV.P(Table2[Sharpe Ratio])</f>
        <v>0.42973304904386317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570</v>
      </c>
      <c r="AT446">
        <f>_xlfn.RANK.AVG(Table2[[#This Row],[6M Return vs Nifty Z-Score]],Table2[6M Return vs Nifty Z-Score])</f>
        <v>464</v>
      </c>
      <c r="AU446">
        <f>_xlfn.RANK.AVG(Table2[[#This Row],[Sharpe Ratio Z-Score]],Table2[Sharpe Ratio Z-Score])</f>
        <v>237</v>
      </c>
      <c r="AV446">
        <f>(Table2[[#This Row],[Rank 1Y]]+Table2[[#This Row],[Rank 6M]]+Table2[[#This Row],[Rank Sharpe]])/3</f>
        <v>423.66666666666669</v>
      </c>
    </row>
    <row r="447" spans="1:48" x14ac:dyDescent="0.3">
      <c r="A447" t="s">
        <v>176</v>
      </c>
      <c r="B447" t="s">
        <v>177</v>
      </c>
      <c r="C447" t="s">
        <v>3116</v>
      </c>
      <c r="D447" t="s">
        <v>178</v>
      </c>
      <c r="E447">
        <v>140348.85840808999</v>
      </c>
      <c r="F447">
        <v>627.35</v>
      </c>
      <c r="G447">
        <v>3.0985207472293999</v>
      </c>
      <c r="H447">
        <f>(Table2[[#This Row],[1Y Return vs Nifty]]-AVERAGE(Table2[1Y Return vs Nifty]))/_xlfn.STDEV.P(Table2[1Y Return vs Nifty])</f>
        <v>-0.22597272784404823</v>
      </c>
      <c r="I447">
        <v>-9.6857552004206102</v>
      </c>
      <c r="J447">
        <f>(Table2[[#This Row],[1M Return vs Nifty]]-AVERAGE(Table2[1M Return vs Nifty]))/_xlfn.STDEV.P(Table2[1M Return vs Nifty])</f>
        <v>-0.77065472655072742</v>
      </c>
      <c r="K447">
        <v>-9.9488903893424396</v>
      </c>
      <c r="L447">
        <f>(Table2[[#This Row],[6M Return vs Nifty]]-AVERAGE(Table2[6M Return vs Nifty]))/_xlfn.STDEV.P(Table2[6M Return vs Nifty])</f>
        <v>-0.45992345171406024</v>
      </c>
      <c r="M447">
        <v>-1.1511247715942701</v>
      </c>
      <c r="N447">
        <f>(Table2[[#This Row],[1W Return vs Nifty]]-AVERAGE(Table2[1W Return vs Nifty]))/_xlfn.STDEV.P(Table2[1W Return vs Nifty])</f>
        <v>0.43607803572052994</v>
      </c>
      <c r="O447">
        <v>676.16</v>
      </c>
      <c r="P447">
        <v>689.43662001957603</v>
      </c>
      <c r="Q447">
        <v>644.921072867406</v>
      </c>
      <c r="R447">
        <v>26.339764002574899</v>
      </c>
      <c r="S447" s="1">
        <f>(Table2[[#This Row],[Close Price]]-Table2[[#This Row],[20D EMA]])/Table2[[#This Row],[20D EMA]]</f>
        <v>-7.2187056318031156E-2</v>
      </c>
      <c r="T447" s="1">
        <f>(Table2[[#This Row],[Close Price]]-Table2[[#This Row],[50D EMA]])/Table2[[#This Row],[50D EMA]]</f>
        <v>-9.0054137271984622E-2</v>
      </c>
      <c r="U447" s="1">
        <f>(Table2[[#This Row],[Close Price]]-Table2[[#This Row],[200D EMA]])/Table2[[#This Row],[200D EMA]]</f>
        <v>-2.7245307382006631E-2</v>
      </c>
      <c r="V447">
        <v>1.2201315859269799</v>
      </c>
      <c r="W447">
        <v>625.15</v>
      </c>
      <c r="X447">
        <v>636.45000000000005</v>
      </c>
      <c r="Y447">
        <v>622.54999999999995</v>
      </c>
      <c r="Z447">
        <v>673.5</v>
      </c>
      <c r="AA447">
        <v>622.54999999999995</v>
      </c>
      <c r="AB447">
        <v>714.25</v>
      </c>
      <c r="AC447" s="1">
        <f>(Table2[[#This Row],[Close Price]]/Table2[[#This Row],[Day Low]])-1</f>
        <v>3.5191554027034222E-3</v>
      </c>
      <c r="AD447" s="1">
        <f>(Table2[[#This Row],[Day High]]/Table2[[#This Row],[Close Price]])-1</f>
        <v>1.4505459472383908E-2</v>
      </c>
      <c r="AE447" s="1">
        <f>(Table2[[#This Row],[Close Price]]/Table2[[#This Row],[Current Week Low]])-1</f>
        <v>7.7102240783872844E-3</v>
      </c>
      <c r="AF447" s="1">
        <f>(Table2[[#This Row],[Current Week High]]/Table2[[#This Row],[Close Price]])-1</f>
        <v>7.3563401609946455E-2</v>
      </c>
      <c r="AG447" s="1">
        <f>(Table2[[#This Row],[Close Price]]/Table2[[#This Row],[Current Month Low]])-1</f>
        <v>7.7102240783872844E-3</v>
      </c>
      <c r="AH447" s="1">
        <f>(Table2[[#This Row],[Current Month High]]/Table2[[#This Row],[Close Price]])-1</f>
        <v>0.13851916792858843</v>
      </c>
      <c r="AI447">
        <v>23.160914959751299</v>
      </c>
      <c r="AJ447">
        <v>27.600935624936401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-0.05</v>
      </c>
      <c r="AM447" t="s">
        <v>3161</v>
      </c>
      <c r="AN447">
        <v>-9.5500000000000007</v>
      </c>
      <c r="AO447" t="s">
        <v>3161</v>
      </c>
      <c r="AP447">
        <v>3.5768624467496998E-2</v>
      </c>
      <c r="AQ447">
        <f>(Table2[[#This Row],[Sharpe Ratio]]-AVERAGE(Table2[Sharpe Ratio]))/_xlfn.STDEV.P(Table2[Sharpe Ratio])</f>
        <v>-0.25977246733474002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387</v>
      </c>
      <c r="AT447">
        <f>_xlfn.RANK.AVG(Table2[[#This Row],[6M Return vs Nifty Z-Score]],Table2[6M Return vs Nifty Z-Score])</f>
        <v>475</v>
      </c>
      <c r="AU447">
        <f>_xlfn.RANK.AVG(Table2[[#This Row],[Sharpe Ratio Z-Score]],Table2[Sharpe Ratio Z-Score])</f>
        <v>411</v>
      </c>
      <c r="AV447">
        <f>(Table2[[#This Row],[Rank 1Y]]+Table2[[#This Row],[Rank 6M]]+Table2[[#This Row],[Rank Sharpe]])/3</f>
        <v>424.33333333333331</v>
      </c>
    </row>
    <row r="448" spans="1:48" x14ac:dyDescent="0.3">
      <c r="A448" t="s">
        <v>671</v>
      </c>
      <c r="B448" t="s">
        <v>672</v>
      </c>
      <c r="C448" t="s">
        <v>3107</v>
      </c>
      <c r="D448" t="s">
        <v>18</v>
      </c>
      <c r="E448">
        <v>26173.234190324602</v>
      </c>
      <c r="F448">
        <v>149.26</v>
      </c>
      <c r="G448">
        <v>5.1398706183256904</v>
      </c>
      <c r="H448">
        <f>(Table2[[#This Row],[1Y Return vs Nifty]]-AVERAGE(Table2[1Y Return vs Nifty]))/_xlfn.STDEV.P(Table2[1Y Return vs Nifty])</f>
        <v>-0.18490302468615522</v>
      </c>
      <c r="I448">
        <v>-7.4985335126970298</v>
      </c>
      <c r="J448">
        <f>(Table2[[#This Row],[1M Return vs Nifty]]-AVERAGE(Table2[1M Return vs Nifty]))/_xlfn.STDEV.P(Table2[1M Return vs Nifty])</f>
        <v>-0.53853549890500096</v>
      </c>
      <c r="K448">
        <v>-34.993779338272901</v>
      </c>
      <c r="L448">
        <f>(Table2[[#This Row],[6M Return vs Nifty]]-AVERAGE(Table2[6M Return vs Nifty]))/_xlfn.STDEV.P(Table2[6M Return vs Nifty])</f>
        <v>-1.3358653022623819</v>
      </c>
      <c r="M448">
        <v>-6.7022561365580797</v>
      </c>
      <c r="N448">
        <f>(Table2[[#This Row],[1W Return vs Nifty]]-AVERAGE(Table2[1W Return vs Nifty]))/_xlfn.STDEV.P(Table2[1W Return vs Nifty])</f>
        <v>-0.72148119482872397</v>
      </c>
      <c r="O448">
        <v>158.04</v>
      </c>
      <c r="P448">
        <v>170.15971100293899</v>
      </c>
      <c r="Q448">
        <v>182.78791642363399</v>
      </c>
      <c r="R448">
        <v>36.347355812817398</v>
      </c>
      <c r="S448" s="1">
        <f>(Table2[[#This Row],[Close Price]]-Table2[[#This Row],[20D EMA]])/Table2[[#This Row],[20D EMA]]</f>
        <v>-5.5555555555555566E-2</v>
      </c>
      <c r="T448" s="1">
        <f>(Table2[[#This Row],[Close Price]]-Table2[[#This Row],[50D EMA]])/Table2[[#This Row],[50D EMA]]</f>
        <v>-0.12282408614679664</v>
      </c>
      <c r="U448" s="1">
        <f>(Table2[[#This Row],[Close Price]]-Table2[[#This Row],[200D EMA]])/Table2[[#This Row],[200D EMA]]</f>
        <v>-0.18342523444453973</v>
      </c>
      <c r="V448">
        <v>2.2875525851752601</v>
      </c>
      <c r="W448">
        <v>148.4</v>
      </c>
      <c r="X448">
        <v>155.4</v>
      </c>
      <c r="Y448">
        <v>147.21</v>
      </c>
      <c r="Z448">
        <v>161.55000000000001</v>
      </c>
      <c r="AA448">
        <v>145.1</v>
      </c>
      <c r="AB448">
        <v>172.5</v>
      </c>
      <c r="AC448" s="1">
        <f>(Table2[[#This Row],[Close Price]]/Table2[[#This Row],[Day Low]])-1</f>
        <v>5.7951482479783323E-3</v>
      </c>
      <c r="AD448" s="1">
        <f>(Table2[[#This Row],[Day High]]/Table2[[#This Row],[Close Price]])-1</f>
        <v>4.1136272276564467E-2</v>
      </c>
      <c r="AE448" s="1">
        <f>(Table2[[#This Row],[Close Price]]/Table2[[#This Row],[Current Week Low]])-1</f>
        <v>1.3925684396440374E-2</v>
      </c>
      <c r="AF448" s="1">
        <f>(Table2[[#This Row],[Current Week High]]/Table2[[#This Row],[Close Price]])-1</f>
        <v>8.233954173924718E-2</v>
      </c>
      <c r="AG448" s="1">
        <f>(Table2[[#This Row],[Close Price]]/Table2[[#This Row],[Current Month Low]])-1</f>
        <v>2.8669882839420957E-2</v>
      </c>
      <c r="AH448" s="1">
        <f>(Table2[[#This Row],[Current Month High]]/Table2[[#This Row],[Close Price]])-1</f>
        <v>0.15570146053865752</v>
      </c>
      <c r="AI448">
        <v>93.789360846844403</v>
      </c>
      <c r="AJ448">
        <v>33.208389112003502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-0.16</v>
      </c>
      <c r="AM448" t="s">
        <v>3161</v>
      </c>
      <c r="AN448">
        <v>1.83</v>
      </c>
      <c r="AO448" t="s">
        <v>3160</v>
      </c>
      <c r="AP448">
        <v>0.108216408266799</v>
      </c>
      <c r="AQ448">
        <f>(Table2[[#This Row],[Sharpe Ratio]]-AVERAGE(Table2[Sharpe Ratio]))/_xlfn.STDEV.P(Table2[Sharpe Ratio])</f>
        <v>0.59771253293723392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364</v>
      </c>
      <c r="AT448">
        <f>_xlfn.RANK.AVG(Table2[[#This Row],[6M Return vs Nifty Z-Score]],Table2[6M Return vs Nifty Z-Score])</f>
        <v>713</v>
      </c>
      <c r="AU448">
        <f>_xlfn.RANK.AVG(Table2[[#This Row],[Sharpe Ratio Z-Score]],Table2[Sharpe Ratio Z-Score])</f>
        <v>196</v>
      </c>
      <c r="AV448">
        <f>(Table2[[#This Row],[Rank 1Y]]+Table2[[#This Row],[Rank 6M]]+Table2[[#This Row],[Rank Sharpe]])/3</f>
        <v>424.33333333333331</v>
      </c>
    </row>
    <row r="449" spans="1:48" x14ac:dyDescent="0.3">
      <c r="A449" t="s">
        <v>1541</v>
      </c>
      <c r="B449" t="s">
        <v>1542</v>
      </c>
      <c r="C449" t="s">
        <v>3115</v>
      </c>
      <c r="D449" t="s">
        <v>211</v>
      </c>
      <c r="E449">
        <v>6237.9244822684004</v>
      </c>
      <c r="F449">
        <v>454.85</v>
      </c>
      <c r="G449">
        <v>2.9064479939996999</v>
      </c>
      <c r="H449">
        <f>(Table2[[#This Row],[1Y Return vs Nifty]]-AVERAGE(Table2[1Y Return vs Nifty]))/_xlfn.STDEV.P(Table2[1Y Return vs Nifty])</f>
        <v>-0.2298370193462328</v>
      </c>
      <c r="I449">
        <v>-3.2240562779812101</v>
      </c>
      <c r="J449">
        <f>(Table2[[#This Row],[1M Return vs Nifty]]-AVERAGE(Table2[1M Return vs Nifty]))/_xlfn.STDEV.P(Table2[1M Return vs Nifty])</f>
        <v>-8.4905965200016809E-2</v>
      </c>
      <c r="K449">
        <v>4.6166400402097896</v>
      </c>
      <c r="L449">
        <f>(Table2[[#This Row],[6M Return vs Nifty]]-AVERAGE(Table2[6M Return vs Nifty]))/_xlfn.STDEV.P(Table2[6M Return vs Nifty])</f>
        <v>4.9504148651671062E-2</v>
      </c>
      <c r="M449">
        <v>-10.0256149760969</v>
      </c>
      <c r="N449">
        <f>(Table2[[#This Row],[1W Return vs Nifty]]-AVERAGE(Table2[1W Return vs Nifty]))/_xlfn.STDEV.P(Table2[1W Return vs Nifty])</f>
        <v>-1.4144903218358811</v>
      </c>
      <c r="O449">
        <v>497.15</v>
      </c>
      <c r="P449">
        <v>507.14718003086398</v>
      </c>
      <c r="Q449">
        <v>479.36376271187402</v>
      </c>
      <c r="R449">
        <v>28.9832108976242</v>
      </c>
      <c r="S449" s="1">
        <f>(Table2[[#This Row],[Close Price]]-Table2[[#This Row],[20D EMA]])/Table2[[#This Row],[20D EMA]]</f>
        <v>-8.5084984411143427E-2</v>
      </c>
      <c r="T449" s="1">
        <f>(Table2[[#This Row],[Close Price]]-Table2[[#This Row],[50D EMA]])/Table2[[#This Row],[50D EMA]]</f>
        <v>-0.10312032106277561</v>
      </c>
      <c r="U449" s="1">
        <f>(Table2[[#This Row],[Close Price]]-Table2[[#This Row],[200D EMA]])/Table2[[#This Row],[200D EMA]]</f>
        <v>-5.1138122275229667E-2</v>
      </c>
      <c r="V449">
        <v>0.45131096417828998</v>
      </c>
      <c r="W449">
        <v>443.25</v>
      </c>
      <c r="X449">
        <v>461.1</v>
      </c>
      <c r="Y449">
        <v>425</v>
      </c>
      <c r="Z449">
        <v>515</v>
      </c>
      <c r="AA449">
        <v>425</v>
      </c>
      <c r="AB449">
        <v>535.5</v>
      </c>
      <c r="AC449" s="1">
        <f>(Table2[[#This Row],[Close Price]]/Table2[[#This Row],[Day Low]])-1</f>
        <v>2.6170332769317683E-2</v>
      </c>
      <c r="AD449" s="1">
        <f>(Table2[[#This Row],[Day High]]/Table2[[#This Row],[Close Price]])-1</f>
        <v>1.3740793668242324E-2</v>
      </c>
      <c r="AE449" s="1">
        <f>(Table2[[#This Row],[Close Price]]/Table2[[#This Row],[Current Week Low]])-1</f>
        <v>7.0235294117647173E-2</v>
      </c>
      <c r="AF449" s="1">
        <f>(Table2[[#This Row],[Current Week High]]/Table2[[#This Row],[Close Price]])-1</f>
        <v>0.13224139826316361</v>
      </c>
      <c r="AG449" s="1">
        <f>(Table2[[#This Row],[Close Price]]/Table2[[#This Row],[Current Month Low]])-1</f>
        <v>7.0235294117647173E-2</v>
      </c>
      <c r="AH449" s="1">
        <f>(Table2[[#This Row],[Current Month High]]/Table2[[#This Row],[Close Price]])-1</f>
        <v>0.17731120149499824</v>
      </c>
      <c r="AI449">
        <v>40.617786083324098</v>
      </c>
      <c r="AJ449">
        <v>27.195190156599502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-0.03</v>
      </c>
      <c r="AM449" t="s">
        <v>3161</v>
      </c>
      <c r="AN449">
        <v>-5.43</v>
      </c>
      <c r="AO449" t="s">
        <v>3161</v>
      </c>
      <c r="AP449">
        <v>-1.5322678121377E-2</v>
      </c>
      <c r="AQ449">
        <f>(Table2[[#This Row],[Sharpe Ratio]]-AVERAGE(Table2[Sharpe Ratio]))/_xlfn.STDEV.P(Table2[Sharpe Ratio])</f>
        <v>-0.8644842102871616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390</v>
      </c>
      <c r="AT449">
        <f>_xlfn.RANK.AVG(Table2[[#This Row],[6M Return vs Nifty Z-Score]],Table2[6M Return vs Nifty Z-Score])</f>
        <v>293</v>
      </c>
      <c r="AU449">
        <f>_xlfn.RANK.AVG(Table2[[#This Row],[Sharpe Ratio Z-Score]],Table2[Sharpe Ratio Z-Score])</f>
        <v>592</v>
      </c>
      <c r="AV449">
        <f>(Table2[[#This Row],[Rank 1Y]]+Table2[[#This Row],[Rank 6M]]+Table2[[#This Row],[Rank Sharpe]])/3</f>
        <v>425</v>
      </c>
    </row>
    <row r="450" spans="1:48" x14ac:dyDescent="0.3">
      <c r="A450" t="s">
        <v>782</v>
      </c>
      <c r="B450" t="s">
        <v>783</v>
      </c>
      <c r="C450" t="s">
        <v>3108</v>
      </c>
      <c r="D450" t="s">
        <v>239</v>
      </c>
      <c r="E450">
        <v>19842.336343494098</v>
      </c>
      <c r="F450">
        <v>1801.6</v>
      </c>
      <c r="G450">
        <v>-13.6489714097446</v>
      </c>
      <c r="H450">
        <f>(Table2[[#This Row],[1Y Return vs Nifty]]-AVERAGE(Table2[1Y Return vs Nifty]))/_xlfn.STDEV.P(Table2[1Y Return vs Nifty])</f>
        <v>-0.56291375949418787</v>
      </c>
      <c r="I450">
        <v>3.26343342646671</v>
      </c>
      <c r="J450">
        <f>(Table2[[#This Row],[1M Return vs Nifty]]-AVERAGE(Table2[1M Return vs Nifty]))/_xlfn.STDEV.P(Table2[1M Return vs Nifty])</f>
        <v>0.60357984673582565</v>
      </c>
      <c r="K450">
        <v>-3.1631841399735299</v>
      </c>
      <c r="L450">
        <f>(Table2[[#This Row],[6M Return vs Nifty]]-AVERAGE(Table2[6M Return vs Nifty]))/_xlfn.STDEV.P(Table2[6M Return vs Nifty])</f>
        <v>-0.22259422651885952</v>
      </c>
      <c r="M450">
        <v>-3.66528613675785</v>
      </c>
      <c r="N450">
        <f>(Table2[[#This Row],[1W Return vs Nifty]]-AVERAGE(Table2[1W Return vs Nifty]))/_xlfn.STDEV.P(Table2[1W Return vs Nifty])</f>
        <v>-8.8191793976499552E-2</v>
      </c>
      <c r="O450">
        <v>1842.42</v>
      </c>
      <c r="P450">
        <v>1866.36855711768</v>
      </c>
      <c r="Q450">
        <v>1860.5154642672801</v>
      </c>
      <c r="R450">
        <v>38.424540900762103</v>
      </c>
      <c r="S450" s="1">
        <f>(Table2[[#This Row],[Close Price]]-Table2[[#This Row],[20D EMA]])/Table2[[#This Row],[20D EMA]]</f>
        <v>-2.2155643121546751E-2</v>
      </c>
      <c r="T450" s="1">
        <f>(Table2[[#This Row],[Close Price]]-Table2[[#This Row],[50D EMA]])/Table2[[#This Row],[50D EMA]]</f>
        <v>-3.4702983433082035E-2</v>
      </c>
      <c r="U450" s="1">
        <f>(Table2[[#This Row],[Close Price]]-Table2[[#This Row],[200D EMA]])/Table2[[#This Row],[200D EMA]]</f>
        <v>-3.166620509143827E-2</v>
      </c>
      <c r="V450">
        <v>0.46959192669747601</v>
      </c>
      <c r="W450">
        <v>1786.15</v>
      </c>
      <c r="X450">
        <v>1825</v>
      </c>
      <c r="Y450">
        <v>1786.15</v>
      </c>
      <c r="Z450">
        <v>1905</v>
      </c>
      <c r="AA450">
        <v>1786.15</v>
      </c>
      <c r="AB450">
        <v>1930.45</v>
      </c>
      <c r="AC450" s="1">
        <f>(Table2[[#This Row],[Close Price]]/Table2[[#This Row],[Day Low]])-1</f>
        <v>8.6498894269797511E-3</v>
      </c>
      <c r="AD450" s="1">
        <f>(Table2[[#This Row],[Day High]]/Table2[[#This Row],[Close Price]])-1</f>
        <v>1.2988454706927222E-2</v>
      </c>
      <c r="AE450" s="1">
        <f>(Table2[[#This Row],[Close Price]]/Table2[[#This Row],[Current Week Low]])-1</f>
        <v>8.6498894269797511E-3</v>
      </c>
      <c r="AF450" s="1">
        <f>(Table2[[#This Row],[Current Week High]]/Table2[[#This Row],[Close Price]])-1</f>
        <v>5.7393428063943208E-2</v>
      </c>
      <c r="AG450" s="1">
        <f>(Table2[[#This Row],[Close Price]]/Table2[[#This Row],[Current Month Low]])-1</f>
        <v>8.6498894269797511E-3</v>
      </c>
      <c r="AH450" s="1">
        <f>(Table2[[#This Row],[Current Month High]]/Table2[[#This Row],[Close Price]])-1</f>
        <v>7.1519760213143879E-2</v>
      </c>
      <c r="AI450">
        <v>36.487011545293001</v>
      </c>
      <c r="AJ450">
        <v>9.0887072358462007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</v>
      </c>
      <c r="AM450" t="s">
        <v>3161</v>
      </c>
      <c r="AN450">
        <v>0.93</v>
      </c>
      <c r="AO450" t="s">
        <v>3160</v>
      </c>
      <c r="AP450">
        <v>4.9527018509644E-2</v>
      </c>
      <c r="AQ450">
        <f>(Table2[[#This Row],[Sharpe Ratio]]-AVERAGE(Table2[Sharpe Ratio]))/_xlfn.STDEV.P(Table2[Sharpe Ratio])</f>
        <v>-9.6929438876414545E-2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517</v>
      </c>
      <c r="AT450">
        <f>_xlfn.RANK.AVG(Table2[[#This Row],[6M Return vs Nifty Z-Score]],Table2[6M Return vs Nifty Z-Score])</f>
        <v>380</v>
      </c>
      <c r="AU450">
        <f>_xlfn.RANK.AVG(Table2[[#This Row],[Sharpe Ratio Z-Score]],Table2[Sharpe Ratio Z-Score])</f>
        <v>379</v>
      </c>
      <c r="AV450">
        <f>(Table2[[#This Row],[Rank 1Y]]+Table2[[#This Row],[Rank 6M]]+Table2[[#This Row],[Rank Sharpe]])/3</f>
        <v>425.33333333333331</v>
      </c>
    </row>
    <row r="451" spans="1:48" x14ac:dyDescent="0.3">
      <c r="A451" t="s">
        <v>1817</v>
      </c>
      <c r="B451" t="s">
        <v>1818</v>
      </c>
      <c r="C451" t="s">
        <v>3112</v>
      </c>
      <c r="D451" t="s">
        <v>48</v>
      </c>
      <c r="E451">
        <v>4129.0248595429102</v>
      </c>
      <c r="F451">
        <v>51.12</v>
      </c>
      <c r="G451">
        <v>-12.2649242594642</v>
      </c>
      <c r="H451">
        <f>(Table2[[#This Row],[1Y Return vs Nifty]]-AVERAGE(Table2[1Y Return vs Nifty]))/_xlfn.STDEV.P(Table2[1Y Return vs Nifty])</f>
        <v>-0.53506826058026724</v>
      </c>
      <c r="I451">
        <v>-4.2262586731907498E-2</v>
      </c>
      <c r="J451">
        <f>(Table2[[#This Row],[1M Return vs Nifty]]-AVERAGE(Table2[1M Return vs Nifty]))/_xlfn.STDEV.P(Table2[1M Return vs Nifty])</f>
        <v>0.25276236457477969</v>
      </c>
      <c r="K451">
        <v>-14.7137074732388</v>
      </c>
      <c r="L451">
        <f>(Table2[[#This Row],[6M Return vs Nifty]]-AVERAGE(Table2[6M Return vs Nifty]))/_xlfn.STDEV.P(Table2[6M Return vs Nifty])</f>
        <v>-0.62657233175114557</v>
      </c>
      <c r="M451">
        <v>2.8919465295049398</v>
      </c>
      <c r="N451">
        <f>(Table2[[#This Row],[1W Return vs Nifty]]-AVERAGE(Table2[1W Return vs Nifty]))/_xlfn.STDEV.P(Table2[1W Return vs Nifty])</f>
        <v>1.2791664435890191</v>
      </c>
      <c r="O451">
        <v>51.42</v>
      </c>
      <c r="P451">
        <v>53.602449119550599</v>
      </c>
      <c r="Q451">
        <v>56.181073636775203</v>
      </c>
      <c r="R451">
        <v>51.193752158587799</v>
      </c>
      <c r="S451" s="1">
        <f>(Table2[[#This Row],[Close Price]]-Table2[[#This Row],[20D EMA]])/Table2[[#This Row],[20D EMA]]</f>
        <v>-5.8343057176196856E-3</v>
      </c>
      <c r="T451" s="1">
        <f>(Table2[[#This Row],[Close Price]]-Table2[[#This Row],[50D EMA]])/Table2[[#This Row],[50D EMA]]</f>
        <v>-4.6312233122295328E-2</v>
      </c>
      <c r="U451" s="1">
        <f>(Table2[[#This Row],[Close Price]]-Table2[[#This Row],[200D EMA]])/Table2[[#This Row],[200D EMA]]</f>
        <v>-9.0085028803406672E-2</v>
      </c>
      <c r="V451">
        <v>0.79046920030603296</v>
      </c>
      <c r="W451">
        <v>50.95</v>
      </c>
      <c r="X451">
        <v>52.75</v>
      </c>
      <c r="Y451">
        <v>46.9</v>
      </c>
      <c r="Z451">
        <v>52.75</v>
      </c>
      <c r="AA451">
        <v>46.9</v>
      </c>
      <c r="AB451">
        <v>53.25</v>
      </c>
      <c r="AC451" s="1">
        <f>(Table2[[#This Row],[Close Price]]/Table2[[#This Row],[Day Low]])-1</f>
        <v>3.3366045142295686E-3</v>
      </c>
      <c r="AD451" s="1">
        <f>(Table2[[#This Row],[Day High]]/Table2[[#This Row],[Close Price]])-1</f>
        <v>3.1885758998435154E-2</v>
      </c>
      <c r="AE451" s="1">
        <f>(Table2[[#This Row],[Close Price]]/Table2[[#This Row],[Current Week Low]])-1</f>
        <v>8.9978678038379556E-2</v>
      </c>
      <c r="AF451" s="1">
        <f>(Table2[[#This Row],[Current Week High]]/Table2[[#This Row],[Close Price]])-1</f>
        <v>3.1885758998435154E-2</v>
      </c>
      <c r="AG451" s="1">
        <f>(Table2[[#This Row],[Close Price]]/Table2[[#This Row],[Current Month Low]])-1</f>
        <v>8.9978678038379556E-2</v>
      </c>
      <c r="AH451" s="1">
        <f>(Table2[[#This Row],[Current Month High]]/Table2[[#This Row],[Close Price]])-1</f>
        <v>4.1666666666666741E-2</v>
      </c>
      <c r="AI451">
        <v>54.538341158059403</v>
      </c>
      <c r="AJ451">
        <v>10.5297297297297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0.03</v>
      </c>
      <c r="AM451" t="s">
        <v>3160</v>
      </c>
      <c r="AN451">
        <v>4.2</v>
      </c>
      <c r="AO451" t="s">
        <v>3160</v>
      </c>
      <c r="AP451">
        <v>9.2833263155990997E-2</v>
      </c>
      <c r="AQ451">
        <f>(Table2[[#This Row],[Sharpe Ratio]]-AVERAGE(Table2[Sharpe Ratio]))/_xlfn.STDEV.P(Table2[Sharpe Ratio])</f>
        <v>0.41563910711558583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507</v>
      </c>
      <c r="AT451">
        <f>_xlfn.RANK.AVG(Table2[[#This Row],[6M Return vs Nifty Z-Score]],Table2[6M Return vs Nifty Z-Score])</f>
        <v>535</v>
      </c>
      <c r="AU451">
        <f>_xlfn.RANK.AVG(Table2[[#This Row],[Sharpe Ratio Z-Score]],Table2[Sharpe Ratio Z-Score])</f>
        <v>239</v>
      </c>
      <c r="AV451">
        <f>(Table2[[#This Row],[Rank 1Y]]+Table2[[#This Row],[Rank 6M]]+Table2[[#This Row],[Rank Sharpe]])/3</f>
        <v>427</v>
      </c>
    </row>
    <row r="452" spans="1:48" x14ac:dyDescent="0.3">
      <c r="A452" t="s">
        <v>881</v>
      </c>
      <c r="B452" t="s">
        <v>882</v>
      </c>
      <c r="C452" t="s">
        <v>3118</v>
      </c>
      <c r="D452" t="s">
        <v>883</v>
      </c>
      <c r="E452">
        <v>16641.847510976801</v>
      </c>
      <c r="F452">
        <v>748.65</v>
      </c>
      <c r="G452">
        <v>-3.9811631321639598</v>
      </c>
      <c r="H452">
        <f>(Table2[[#This Row],[1Y Return vs Nifty]]-AVERAGE(Table2[1Y Return vs Nifty]))/_xlfn.STDEV.P(Table2[1Y Return vs Nifty])</f>
        <v>-0.36840814251515264</v>
      </c>
      <c r="I452">
        <v>-11.341558182064301</v>
      </c>
      <c r="J452">
        <f>(Table2[[#This Row],[1M Return vs Nifty]]-AVERAGE(Table2[1M Return vs Nifty]))/_xlfn.STDEV.P(Table2[1M Return vs Nifty])</f>
        <v>-0.94637706479831585</v>
      </c>
      <c r="K452">
        <v>6.6778897151533698</v>
      </c>
      <c r="L452">
        <f>(Table2[[#This Row],[6M Return vs Nifty]]-AVERAGE(Table2[6M Return vs Nifty]))/_xlfn.STDEV.P(Table2[6M Return vs Nifty])</f>
        <v>0.12159609756763186</v>
      </c>
      <c r="M452">
        <v>-9.1687033523870802</v>
      </c>
      <c r="N452">
        <f>(Table2[[#This Row],[1W Return vs Nifty]]-AVERAGE(Table2[1W Return vs Nifty]))/_xlfn.STDEV.P(Table2[1W Return vs Nifty])</f>
        <v>-1.2358013493408631</v>
      </c>
      <c r="O452">
        <v>828.64</v>
      </c>
      <c r="P452">
        <v>831.83405496132298</v>
      </c>
      <c r="Q452">
        <v>757.49905094267001</v>
      </c>
      <c r="R452">
        <v>10.3346903963595</v>
      </c>
      <c r="S452" s="1">
        <f>(Table2[[#This Row],[Close Price]]-Table2[[#This Row],[20D EMA]])/Table2[[#This Row],[20D EMA]]</f>
        <v>-9.6531666344854231E-2</v>
      </c>
      <c r="T452" s="1">
        <f>(Table2[[#This Row],[Close Price]]-Table2[[#This Row],[50D EMA]])/Table2[[#This Row],[50D EMA]]</f>
        <v>-0.10000078076292601</v>
      </c>
      <c r="U452" s="1">
        <f>(Table2[[#This Row],[Close Price]]-Table2[[#This Row],[200D EMA]])/Table2[[#This Row],[200D EMA]]</f>
        <v>-1.1681930071935836E-2</v>
      </c>
      <c r="V452">
        <v>0.34744881260789801</v>
      </c>
      <c r="W452">
        <v>736.5</v>
      </c>
      <c r="X452">
        <v>767.95</v>
      </c>
      <c r="Y452">
        <v>736.5</v>
      </c>
      <c r="Z452">
        <v>839.35</v>
      </c>
      <c r="AA452">
        <v>736.5</v>
      </c>
      <c r="AB452">
        <v>862</v>
      </c>
      <c r="AC452" s="1">
        <f>(Table2[[#This Row],[Close Price]]/Table2[[#This Row],[Day Low]])-1</f>
        <v>1.6496945010183284E-2</v>
      </c>
      <c r="AD452" s="1">
        <f>(Table2[[#This Row],[Day High]]/Table2[[#This Row],[Close Price]])-1</f>
        <v>2.5779736859680824E-2</v>
      </c>
      <c r="AE452" s="1">
        <f>(Table2[[#This Row],[Close Price]]/Table2[[#This Row],[Current Week Low]])-1</f>
        <v>1.6496945010183284E-2</v>
      </c>
      <c r="AF452" s="1">
        <f>(Table2[[#This Row],[Current Week High]]/Table2[[#This Row],[Close Price]])-1</f>
        <v>0.12115140586388851</v>
      </c>
      <c r="AG452" s="1">
        <f>(Table2[[#This Row],[Close Price]]/Table2[[#This Row],[Current Month Low]])-1</f>
        <v>1.6496945010183284E-2</v>
      </c>
      <c r="AH452" s="1">
        <f>(Table2[[#This Row],[Current Month High]]/Table2[[#This Row],[Close Price]])-1</f>
        <v>0.15140586388833244</v>
      </c>
      <c r="AI452">
        <v>24.891471315033701</v>
      </c>
      <c r="AJ452">
        <v>20.342388683491301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0.05</v>
      </c>
      <c r="AM452" t="s">
        <v>3160</v>
      </c>
      <c r="AN452">
        <v>-10.97</v>
      </c>
      <c r="AO452" t="s">
        <v>3161</v>
      </c>
      <c r="AP452">
        <v>-8.5957627278910008E-3</v>
      </c>
      <c r="AQ452">
        <f>(Table2[[#This Row],[Sharpe Ratio]]-AVERAGE(Table2[Sharpe Ratio]))/_xlfn.STDEV.P(Table2[Sharpe Ratio])</f>
        <v>-0.78486508675410382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437</v>
      </c>
      <c r="AT452">
        <f>_xlfn.RANK.AVG(Table2[[#This Row],[6M Return vs Nifty Z-Score]],Table2[6M Return vs Nifty Z-Score])</f>
        <v>263</v>
      </c>
      <c r="AU452">
        <f>_xlfn.RANK.AVG(Table2[[#This Row],[Sharpe Ratio Z-Score]],Table2[Sharpe Ratio Z-Score])</f>
        <v>582</v>
      </c>
      <c r="AV452">
        <f>(Table2[[#This Row],[Rank 1Y]]+Table2[[#This Row],[Rank 6M]]+Table2[[#This Row],[Rank Sharpe]])/3</f>
        <v>427.33333333333331</v>
      </c>
    </row>
    <row r="453" spans="1:48" x14ac:dyDescent="0.3">
      <c r="A453" t="s">
        <v>338</v>
      </c>
      <c r="B453" t="s">
        <v>339</v>
      </c>
      <c r="C453" t="s">
        <v>3122</v>
      </c>
      <c r="D453" t="s">
        <v>138</v>
      </c>
      <c r="E453">
        <v>72203.929479301994</v>
      </c>
      <c r="F453">
        <v>2595.3000000000002</v>
      </c>
      <c r="G453">
        <v>18.2206273480531</v>
      </c>
      <c r="H453">
        <f>(Table2[[#This Row],[1Y Return vs Nifty]]-AVERAGE(Table2[1Y Return vs Nifty]))/_xlfn.STDEV.P(Table2[1Y Return vs Nifty])</f>
        <v>7.8267342910853049E-2</v>
      </c>
      <c r="I453">
        <v>-9.9091752240502107</v>
      </c>
      <c r="J453">
        <f>(Table2[[#This Row],[1M Return vs Nifty]]-AVERAGE(Table2[1M Return vs Nifty]))/_xlfn.STDEV.P(Table2[1M Return vs Nifty])</f>
        <v>-0.79436520986230597</v>
      </c>
      <c r="K453">
        <v>-13.9268506847441</v>
      </c>
      <c r="L453">
        <f>(Table2[[#This Row],[6M Return vs Nifty]]-AVERAGE(Table2[6M Return vs Nifty]))/_xlfn.STDEV.P(Table2[6M Return vs Nifty])</f>
        <v>-0.59905211423946081</v>
      </c>
      <c r="M453">
        <v>-3.7478038130915698</v>
      </c>
      <c r="N453">
        <f>(Table2[[#This Row],[1W Return vs Nifty]]-AVERAGE(Table2[1W Return vs Nifty]))/_xlfn.STDEV.P(Table2[1W Return vs Nifty])</f>
        <v>-0.10539893458326773</v>
      </c>
      <c r="O453">
        <v>2810.32</v>
      </c>
      <c r="P453">
        <v>2908.5318547295501</v>
      </c>
      <c r="Q453">
        <v>2732.0395294519799</v>
      </c>
      <c r="R453">
        <v>24.6042364744577</v>
      </c>
      <c r="S453" s="1">
        <f>(Table2[[#This Row],[Close Price]]-Table2[[#This Row],[20D EMA]])/Table2[[#This Row],[20D EMA]]</f>
        <v>-7.6510859973241474E-2</v>
      </c>
      <c r="T453" s="1">
        <f>(Table2[[#This Row],[Close Price]]-Table2[[#This Row],[50D EMA]])/Table2[[#This Row],[50D EMA]]</f>
        <v>-0.10769414617900955</v>
      </c>
      <c r="U453" s="1">
        <f>(Table2[[#This Row],[Close Price]]-Table2[[#This Row],[200D EMA]])/Table2[[#This Row],[200D EMA]]</f>
        <v>-5.0050348092660395E-2</v>
      </c>
      <c r="V453">
        <v>0.66148632121031203</v>
      </c>
      <c r="W453">
        <v>2552.9499999999998</v>
      </c>
      <c r="X453">
        <v>2621.75</v>
      </c>
      <c r="Y453">
        <v>2552.9499999999998</v>
      </c>
      <c r="Z453">
        <v>2722.75</v>
      </c>
      <c r="AA453">
        <v>2552.9499999999998</v>
      </c>
      <c r="AB453">
        <v>2914</v>
      </c>
      <c r="AC453" s="1">
        <f>(Table2[[#This Row],[Close Price]]/Table2[[#This Row],[Day Low]])-1</f>
        <v>1.6588652343367594E-2</v>
      </c>
      <c r="AD453" s="1">
        <f>(Table2[[#This Row],[Day High]]/Table2[[#This Row],[Close Price]])-1</f>
        <v>1.0191500019265609E-2</v>
      </c>
      <c r="AE453" s="1">
        <f>(Table2[[#This Row],[Close Price]]/Table2[[#This Row],[Current Week Low]])-1</f>
        <v>1.6588652343367594E-2</v>
      </c>
      <c r="AF453" s="1">
        <f>(Table2[[#This Row],[Current Week High]]/Table2[[#This Row],[Close Price]])-1</f>
        <v>4.9108002928370365E-2</v>
      </c>
      <c r="AG453" s="1">
        <f>(Table2[[#This Row],[Close Price]]/Table2[[#This Row],[Current Month Low]])-1</f>
        <v>1.6588652343367594E-2</v>
      </c>
      <c r="AH453" s="1">
        <f>(Table2[[#This Row],[Current Month High]]/Table2[[#This Row],[Close Price]])-1</f>
        <v>0.12279890571417562</v>
      </c>
      <c r="AI453">
        <v>31.110083612684399</v>
      </c>
      <c r="AJ453">
        <v>42.352521734360799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-0.02</v>
      </c>
      <c r="AM453" t="s">
        <v>3161</v>
      </c>
      <c r="AN453">
        <v>-11.9</v>
      </c>
      <c r="AO453" t="s">
        <v>3161</v>
      </c>
      <c r="AP453">
        <v>1.0477498096843001E-2</v>
      </c>
      <c r="AQ453">
        <f>(Table2[[#This Row],[Sharpe Ratio]]-AVERAGE(Table2[Sharpe Ratio]))/_xlfn.STDEV.P(Table2[Sharpe Ratio])</f>
        <v>-0.55911580629589275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281</v>
      </c>
      <c r="AT453">
        <f>_xlfn.RANK.AVG(Table2[[#This Row],[6M Return vs Nifty Z-Score]],Table2[6M Return vs Nifty Z-Score])</f>
        <v>520</v>
      </c>
      <c r="AU453">
        <f>_xlfn.RANK.AVG(Table2[[#This Row],[Sharpe Ratio Z-Score]],Table2[Sharpe Ratio Z-Score])</f>
        <v>482</v>
      </c>
      <c r="AV453">
        <f>(Table2[[#This Row],[Rank 1Y]]+Table2[[#This Row],[Rank 6M]]+Table2[[#This Row],[Rank Sharpe]])/3</f>
        <v>427.66666666666669</v>
      </c>
    </row>
    <row r="454" spans="1:48" x14ac:dyDescent="0.3">
      <c r="A454" t="s">
        <v>1543</v>
      </c>
      <c r="B454" t="s">
        <v>1544</v>
      </c>
      <c r="C454" t="s">
        <v>3111</v>
      </c>
      <c r="D454" t="s">
        <v>125</v>
      </c>
      <c r="E454">
        <v>6217.19826277008</v>
      </c>
      <c r="F454">
        <v>542.35</v>
      </c>
      <c r="G454">
        <v>-20.1191689888106</v>
      </c>
      <c r="H454">
        <f>(Table2[[#This Row],[1Y Return vs Nifty]]-AVERAGE(Table2[1Y Return vs Nifty]))/_xlfn.STDEV.P(Table2[1Y Return vs Nifty])</f>
        <v>-0.69308698345135844</v>
      </c>
      <c r="I454">
        <v>-9.6703829632705194</v>
      </c>
      <c r="J454">
        <f>(Table2[[#This Row],[1M Return vs Nifty]]-AVERAGE(Table2[1M Return vs Nifty]))/_xlfn.STDEV.P(Table2[1M Return vs Nifty])</f>
        <v>-0.76902334559172647</v>
      </c>
      <c r="K454">
        <v>3.0861308245182699</v>
      </c>
      <c r="L454">
        <f>(Table2[[#This Row],[6M Return vs Nifty]]-AVERAGE(Table2[6M Return vs Nifty]))/_xlfn.STDEV.P(Table2[6M Return vs Nifty])</f>
        <v>-4.0252192528067721E-3</v>
      </c>
      <c r="M454">
        <v>-5.8712374567541197</v>
      </c>
      <c r="N454">
        <f>(Table2[[#This Row],[1W Return vs Nifty]]-AVERAGE(Table2[1W Return vs Nifty]))/_xlfn.STDEV.P(Table2[1W Return vs Nifty])</f>
        <v>-0.54819159306621912</v>
      </c>
      <c r="O454">
        <v>588.1</v>
      </c>
      <c r="P454">
        <v>596.07384878521805</v>
      </c>
      <c r="Q454">
        <v>565.99746616127902</v>
      </c>
      <c r="R454">
        <v>20.6709084074175</v>
      </c>
      <c r="S454" s="1">
        <f>(Table2[[#This Row],[Close Price]]-Table2[[#This Row],[20D EMA]])/Table2[[#This Row],[20D EMA]]</f>
        <v>-7.7792892365244004E-2</v>
      </c>
      <c r="T454" s="1">
        <f>(Table2[[#This Row],[Close Price]]-Table2[[#This Row],[50D EMA]])/Table2[[#This Row],[50D EMA]]</f>
        <v>-9.0129518170786613E-2</v>
      </c>
      <c r="U454" s="1">
        <f>(Table2[[#This Row],[Close Price]]-Table2[[#This Row],[200D EMA]])/Table2[[#This Row],[200D EMA]]</f>
        <v>-4.1780162589174448E-2</v>
      </c>
      <c r="V454">
        <v>0.55365997168213199</v>
      </c>
      <c r="W454">
        <v>534.15</v>
      </c>
      <c r="X454">
        <v>558</v>
      </c>
      <c r="Y454">
        <v>534.15</v>
      </c>
      <c r="Z454">
        <v>589.70000000000005</v>
      </c>
      <c r="AA454">
        <v>534.15</v>
      </c>
      <c r="AB454">
        <v>619.29999999999995</v>
      </c>
      <c r="AC454" s="1">
        <f>(Table2[[#This Row],[Close Price]]/Table2[[#This Row],[Day Low]])-1</f>
        <v>1.5351493026303453E-2</v>
      </c>
      <c r="AD454" s="1">
        <f>(Table2[[#This Row],[Day High]]/Table2[[#This Row],[Close Price]])-1</f>
        <v>2.8855904858486214E-2</v>
      </c>
      <c r="AE454" s="1">
        <f>(Table2[[#This Row],[Close Price]]/Table2[[#This Row],[Current Week Low]])-1</f>
        <v>1.5351493026303453E-2</v>
      </c>
      <c r="AF454" s="1">
        <f>(Table2[[#This Row],[Current Week High]]/Table2[[#This Row],[Close Price]])-1</f>
        <v>8.7305245690052491E-2</v>
      </c>
      <c r="AG454" s="1">
        <f>(Table2[[#This Row],[Close Price]]/Table2[[#This Row],[Current Month Low]])-1</f>
        <v>1.5351493026303453E-2</v>
      </c>
      <c r="AH454" s="1">
        <f>(Table2[[#This Row],[Current Month High]]/Table2[[#This Row],[Close Price]])-1</f>
        <v>0.14188254817000079</v>
      </c>
      <c r="AI454">
        <v>26.560339264312599</v>
      </c>
      <c r="AJ454">
        <v>16.134903640256901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0.05</v>
      </c>
      <c r="AM454" t="s">
        <v>3160</v>
      </c>
      <c r="AN454">
        <v>-5.29</v>
      </c>
      <c r="AO454" t="s">
        <v>3161</v>
      </c>
      <c r="AP454">
        <v>4.0838571157488998E-2</v>
      </c>
      <c r="AQ454">
        <f>(Table2[[#This Row],[Sharpe Ratio]]-AVERAGE(Table2[Sharpe Ratio]))/_xlfn.STDEV.P(Table2[Sharpe Ratio])</f>
        <v>-0.19976506599186319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571</v>
      </c>
      <c r="AT454">
        <f>_xlfn.RANK.AVG(Table2[[#This Row],[6M Return vs Nifty Z-Score]],Table2[6M Return vs Nifty Z-Score])</f>
        <v>314</v>
      </c>
      <c r="AU454">
        <f>_xlfn.RANK.AVG(Table2[[#This Row],[Sharpe Ratio Z-Score]],Table2[Sharpe Ratio Z-Score])</f>
        <v>398</v>
      </c>
      <c r="AV454">
        <f>(Table2[[#This Row],[Rank 1Y]]+Table2[[#This Row],[Rank 6M]]+Table2[[#This Row],[Rank Sharpe]])/3</f>
        <v>427.66666666666669</v>
      </c>
    </row>
    <row r="455" spans="1:48" x14ac:dyDescent="0.3">
      <c r="A455" t="s">
        <v>288</v>
      </c>
      <c r="B455" t="s">
        <v>289</v>
      </c>
      <c r="C455" t="s">
        <v>3109</v>
      </c>
      <c r="D455" t="s">
        <v>34</v>
      </c>
      <c r="E455">
        <v>88476.918776236897</v>
      </c>
      <c r="F455">
        <v>97.49</v>
      </c>
      <c r="G455">
        <v>-1.3818880882069999</v>
      </c>
      <c r="H455">
        <f>(Table2[[#This Row],[1Y Return vs Nifty]]-AVERAGE(Table2[1Y Return vs Nifty]))/_xlfn.STDEV.P(Table2[1Y Return vs Nifty])</f>
        <v>-0.31611360153884194</v>
      </c>
      <c r="I455">
        <v>-0.79502914541515501</v>
      </c>
      <c r="J455">
        <f>(Table2[[#This Row],[1M Return vs Nifty]]-AVERAGE(Table2[1M Return vs Nifty]))/_xlfn.STDEV.P(Table2[1M Return vs Nifty])</f>
        <v>0.17287490132410929</v>
      </c>
      <c r="K455">
        <v>-23.993619616508301</v>
      </c>
      <c r="L455">
        <f>(Table2[[#This Row],[6M Return vs Nifty]]-AVERAGE(Table2[6M Return vs Nifty]))/_xlfn.STDEV.P(Table2[6M Return vs Nifty])</f>
        <v>-0.95113609533087828</v>
      </c>
      <c r="M455">
        <v>-4.3887114203823501</v>
      </c>
      <c r="N455">
        <f>(Table2[[#This Row],[1W Return vs Nifty]]-AVERAGE(Table2[1W Return vs Nifty]))/_xlfn.STDEV.P(Table2[1W Return vs Nifty])</f>
        <v>-0.23904529745465253</v>
      </c>
      <c r="O455">
        <v>102.17</v>
      </c>
      <c r="P455">
        <v>104.422449262849</v>
      </c>
      <c r="Q455">
        <v>104.935422981998</v>
      </c>
      <c r="R455">
        <v>30.369308667270499</v>
      </c>
      <c r="S455" s="1">
        <f>(Table2[[#This Row],[Close Price]]-Table2[[#This Row],[20D EMA]])/Table2[[#This Row],[20D EMA]]</f>
        <v>-4.5806009591856774E-2</v>
      </c>
      <c r="T455" s="1">
        <f>(Table2[[#This Row],[Close Price]]-Table2[[#This Row],[50D EMA]])/Table2[[#This Row],[50D EMA]]</f>
        <v>-6.6388495115632232E-2</v>
      </c>
      <c r="U455" s="1">
        <f>(Table2[[#This Row],[Close Price]]-Table2[[#This Row],[200D EMA]])/Table2[[#This Row],[200D EMA]]</f>
        <v>-7.0952427411240263E-2</v>
      </c>
      <c r="V455">
        <v>0.81455155973195903</v>
      </c>
      <c r="W455">
        <v>97.22</v>
      </c>
      <c r="X455">
        <v>100.46</v>
      </c>
      <c r="Y455">
        <v>97.22</v>
      </c>
      <c r="Z455">
        <v>105.14</v>
      </c>
      <c r="AA455">
        <v>97.22</v>
      </c>
      <c r="AB455">
        <v>106.49</v>
      </c>
      <c r="AC455" s="1">
        <f>(Table2[[#This Row],[Close Price]]/Table2[[#This Row],[Day Low]])-1</f>
        <v>2.7772063361448662E-3</v>
      </c>
      <c r="AD455" s="1">
        <f>(Table2[[#This Row],[Day High]]/Table2[[#This Row],[Close Price]])-1</f>
        <v>3.0464663042363282E-2</v>
      </c>
      <c r="AE455" s="1">
        <f>(Table2[[#This Row],[Close Price]]/Table2[[#This Row],[Current Week Low]])-1</f>
        <v>2.7772063361448662E-3</v>
      </c>
      <c r="AF455" s="1">
        <f>(Table2[[#This Row],[Current Week High]]/Table2[[#This Row],[Close Price]])-1</f>
        <v>7.8469586624269283E-2</v>
      </c>
      <c r="AG455" s="1">
        <f>(Table2[[#This Row],[Close Price]]/Table2[[#This Row],[Current Month Low]])-1</f>
        <v>2.7772063361448662E-3</v>
      </c>
      <c r="AH455" s="1">
        <f>(Table2[[#This Row],[Current Month High]]/Table2[[#This Row],[Close Price]])-1</f>
        <v>9.2317160734434411E-2</v>
      </c>
      <c r="AI455">
        <v>32.218689096317497</v>
      </c>
      <c r="AJ455">
        <v>25.3084832904884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</v>
      </c>
      <c r="AM455" t="s">
        <v>3161</v>
      </c>
      <c r="AN455">
        <v>-6.04</v>
      </c>
      <c r="AO455" t="s">
        <v>3161</v>
      </c>
      <c r="AP455">
        <v>0.10558213780195901</v>
      </c>
      <c r="AQ455">
        <f>(Table2[[#This Row],[Sharpe Ratio]]-AVERAGE(Table2[Sharpe Ratio]))/_xlfn.STDEV.P(Table2[Sharpe Ratio])</f>
        <v>0.56653356110674524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419</v>
      </c>
      <c r="AT455">
        <f>_xlfn.RANK.AVG(Table2[[#This Row],[6M Return vs Nifty Z-Score]],Table2[6M Return vs Nifty Z-Score])</f>
        <v>659</v>
      </c>
      <c r="AU455">
        <f>_xlfn.RANK.AVG(Table2[[#This Row],[Sharpe Ratio Z-Score]],Table2[Sharpe Ratio Z-Score])</f>
        <v>206</v>
      </c>
      <c r="AV455">
        <f>(Table2[[#This Row],[Rank 1Y]]+Table2[[#This Row],[Rank 6M]]+Table2[[#This Row],[Rank Sharpe]])/3</f>
        <v>428</v>
      </c>
    </row>
    <row r="456" spans="1:48" x14ac:dyDescent="0.3">
      <c r="A456" t="s">
        <v>1396</v>
      </c>
      <c r="B456" t="s">
        <v>1397</v>
      </c>
      <c r="C456" t="s">
        <v>3122</v>
      </c>
      <c r="D456" t="s">
        <v>138</v>
      </c>
      <c r="E456">
        <v>7504.7320211411698</v>
      </c>
      <c r="F456">
        <v>117.96</v>
      </c>
      <c r="G456">
        <v>23.174497266832301</v>
      </c>
      <c r="H456">
        <f>(Table2[[#This Row],[1Y Return vs Nifty]]-AVERAGE(Table2[1Y Return vs Nifty]))/_xlfn.STDEV.P(Table2[1Y Return vs Nifty])</f>
        <v>0.17793373029882886</v>
      </c>
      <c r="I456">
        <v>-2.2379764765665202</v>
      </c>
      <c r="J456">
        <f>(Table2[[#This Row],[1M Return vs Nifty]]-AVERAGE(Table2[1M Return vs Nifty]))/_xlfn.STDEV.P(Table2[1M Return vs Nifty])</f>
        <v>1.9741900714138189E-2</v>
      </c>
      <c r="K456">
        <v>-6.9582578207832997</v>
      </c>
      <c r="L456">
        <f>(Table2[[#This Row],[6M Return vs Nifty]]-AVERAGE(Table2[6M Return vs Nifty]))/_xlfn.STDEV.P(Table2[6M Return vs Nifty])</f>
        <v>-0.35532645263151319</v>
      </c>
      <c r="M456">
        <v>-0.39788330022829399</v>
      </c>
      <c r="N456">
        <f>(Table2[[#This Row],[1W Return vs Nifty]]-AVERAGE(Table2[1W Return vs Nifty]))/_xlfn.STDEV.P(Table2[1W Return vs Nifty])</f>
        <v>0.59314901111040375</v>
      </c>
      <c r="O456">
        <v>117.54</v>
      </c>
      <c r="P456">
        <v>121.62922342512501</v>
      </c>
      <c r="Q456">
        <v>120.771043475684</v>
      </c>
      <c r="R456">
        <v>51.953864162306999</v>
      </c>
      <c r="S456" s="1">
        <f>(Table2[[#This Row],[Close Price]]-Table2[[#This Row],[20D EMA]])/Table2[[#This Row],[20D EMA]]</f>
        <v>3.5732516590095921E-3</v>
      </c>
      <c r="T456" s="1">
        <f>(Table2[[#This Row],[Close Price]]-Table2[[#This Row],[50D EMA]])/Table2[[#This Row],[50D EMA]]</f>
        <v>-3.0167284816907398E-2</v>
      </c>
      <c r="U456" s="1">
        <f>(Table2[[#This Row],[Close Price]]-Table2[[#This Row],[200D EMA]])/Table2[[#This Row],[200D EMA]]</f>
        <v>-2.3275806805875422E-2</v>
      </c>
      <c r="V456">
        <v>1.0103311436843501</v>
      </c>
      <c r="W456">
        <v>115.41</v>
      </c>
      <c r="X456">
        <v>120</v>
      </c>
      <c r="Y456">
        <v>113.5</v>
      </c>
      <c r="Z456">
        <v>125.49</v>
      </c>
      <c r="AA456">
        <v>105.22</v>
      </c>
      <c r="AB456">
        <v>125.49</v>
      </c>
      <c r="AC456" s="1">
        <f>(Table2[[#This Row],[Close Price]]/Table2[[#This Row],[Day Low]])-1</f>
        <v>2.2095139069404635E-2</v>
      </c>
      <c r="AD456" s="1">
        <f>(Table2[[#This Row],[Day High]]/Table2[[#This Row],[Close Price]])-1</f>
        <v>1.7293997965412089E-2</v>
      </c>
      <c r="AE456" s="1">
        <f>(Table2[[#This Row],[Close Price]]/Table2[[#This Row],[Current Week Low]])-1</f>
        <v>3.9295154185021941E-2</v>
      </c>
      <c r="AF456" s="1">
        <f>(Table2[[#This Row],[Current Week High]]/Table2[[#This Row],[Close Price]])-1</f>
        <v>6.3835198372329538E-2</v>
      </c>
      <c r="AG456" s="1">
        <f>(Table2[[#This Row],[Close Price]]/Table2[[#This Row],[Current Month Low]])-1</f>
        <v>0.12107964265348792</v>
      </c>
      <c r="AH456" s="1">
        <f>(Table2[[#This Row],[Current Month High]]/Table2[[#This Row],[Close Price]])-1</f>
        <v>6.3835198372329538E-2</v>
      </c>
      <c r="AI456">
        <v>39.335367921329201</v>
      </c>
      <c r="AJ456">
        <v>50.6513409961685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-7.0000000000000007E-2</v>
      </c>
      <c r="AM456" t="s">
        <v>3161</v>
      </c>
      <c r="AN456">
        <v>10.050000000000001</v>
      </c>
      <c r="AO456" t="s">
        <v>3160</v>
      </c>
      <c r="AP456">
        <v>-2.4849557611971999E-2</v>
      </c>
      <c r="AQ456">
        <f>(Table2[[#This Row],[Sharpe Ratio]]-AVERAGE(Table2[Sharpe Ratio]))/_xlfn.STDEV.P(Table2[Sharpe Ratio])</f>
        <v>-0.97724343954411819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249</v>
      </c>
      <c r="AT456">
        <f>_xlfn.RANK.AVG(Table2[[#This Row],[6M Return vs Nifty Z-Score]],Table2[6M Return vs Nifty Z-Score])</f>
        <v>431</v>
      </c>
      <c r="AU456">
        <f>_xlfn.RANK.AVG(Table2[[#This Row],[Sharpe Ratio Z-Score]],Table2[Sharpe Ratio Z-Score])</f>
        <v>609</v>
      </c>
      <c r="AV456">
        <f>(Table2[[#This Row],[Rank 1Y]]+Table2[[#This Row],[Rank 6M]]+Table2[[#This Row],[Rank Sharpe]])/3</f>
        <v>429.66666666666669</v>
      </c>
    </row>
    <row r="457" spans="1:48" x14ac:dyDescent="0.3">
      <c r="A457" t="s">
        <v>705</v>
      </c>
      <c r="B457" t="s">
        <v>706</v>
      </c>
      <c r="C457" t="s">
        <v>3109</v>
      </c>
      <c r="D457" t="s">
        <v>502</v>
      </c>
      <c r="E457">
        <v>24322.295878557699</v>
      </c>
      <c r="F457">
        <v>2695.65</v>
      </c>
      <c r="G457">
        <v>-32.215027203949901</v>
      </c>
      <c r="H457">
        <f>(Table2[[#This Row],[1Y Return vs Nifty]]-AVERAGE(Table2[1Y Return vs Nifty]))/_xlfn.STDEV.P(Table2[1Y Return vs Nifty])</f>
        <v>-0.93644228151642972</v>
      </c>
      <c r="I457">
        <v>-1.64978518101353</v>
      </c>
      <c r="J457">
        <f>(Table2[[#This Row],[1M Return vs Nifty]]-AVERAGE(Table2[1M Return vs Nifty]))/_xlfn.STDEV.P(Table2[1M Return vs Nifty])</f>
        <v>8.2163789632859391E-2</v>
      </c>
      <c r="K457">
        <v>-5.3678009948300698</v>
      </c>
      <c r="L457">
        <f>(Table2[[#This Row],[6M Return vs Nifty]]-AVERAGE(Table2[6M Return vs Nifty]))/_xlfn.STDEV.P(Table2[6M Return vs Nifty])</f>
        <v>-0.29970042457511104</v>
      </c>
      <c r="M457">
        <v>-4.5027945282505302</v>
      </c>
      <c r="N457">
        <f>(Table2[[#This Row],[1W Return vs Nifty]]-AVERAGE(Table2[1W Return vs Nifty]))/_xlfn.STDEV.P(Table2[1W Return vs Nifty])</f>
        <v>-0.26283467404841271</v>
      </c>
      <c r="O457">
        <v>2832.49</v>
      </c>
      <c r="P457">
        <v>2751.90378312443</v>
      </c>
      <c r="Q457">
        <v>2601.2204186312802</v>
      </c>
      <c r="R457">
        <v>36.359021319469903</v>
      </c>
      <c r="S457" s="1">
        <f>(Table2[[#This Row],[Close Price]]-Table2[[#This Row],[20D EMA]])/Table2[[#This Row],[20D EMA]]</f>
        <v>-4.8310850170697764E-2</v>
      </c>
      <c r="T457" s="1">
        <f>(Table2[[#This Row],[Close Price]]-Table2[[#This Row],[50D EMA]])/Table2[[#This Row],[50D EMA]]</f>
        <v>-2.0441769610331732E-2</v>
      </c>
      <c r="U457" s="1">
        <f>(Table2[[#This Row],[Close Price]]-Table2[[#This Row],[200D EMA]])/Table2[[#This Row],[200D EMA]]</f>
        <v>3.630202988272991E-2</v>
      </c>
      <c r="V457">
        <v>0.52522139770529197</v>
      </c>
      <c r="W457">
        <v>2623</v>
      </c>
      <c r="X457">
        <v>2782.35</v>
      </c>
      <c r="Y457">
        <v>2605</v>
      </c>
      <c r="Z457">
        <v>2840.5</v>
      </c>
      <c r="AA457">
        <v>2605</v>
      </c>
      <c r="AB457">
        <v>3100</v>
      </c>
      <c r="AC457" s="1">
        <f>(Table2[[#This Row],[Close Price]]/Table2[[#This Row],[Day Low]])-1</f>
        <v>2.769729317575309E-2</v>
      </c>
      <c r="AD457" s="1">
        <f>(Table2[[#This Row],[Day High]]/Table2[[#This Row],[Close Price]])-1</f>
        <v>3.2162929163652487E-2</v>
      </c>
      <c r="AE457" s="1">
        <f>(Table2[[#This Row],[Close Price]]/Table2[[#This Row],[Current Week Low]])-1</f>
        <v>3.4798464491362813E-2</v>
      </c>
      <c r="AF457" s="1">
        <f>(Table2[[#This Row],[Current Week High]]/Table2[[#This Row],[Close Price]])-1</f>
        <v>5.373472075380703E-2</v>
      </c>
      <c r="AG457" s="1">
        <f>(Table2[[#This Row],[Close Price]]/Table2[[#This Row],[Current Month Low]])-1</f>
        <v>3.4798464491362813E-2</v>
      </c>
      <c r="AH457" s="1">
        <f>(Table2[[#This Row],[Current Month High]]/Table2[[#This Row],[Close Price]])-1</f>
        <v>0.15000092742010263</v>
      </c>
      <c r="AI457">
        <v>44.5291488138296</v>
      </c>
      <c r="AJ457">
        <v>33.118518518518499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0.04</v>
      </c>
      <c r="AM457" t="s">
        <v>3160</v>
      </c>
      <c r="AN457">
        <v>-9.2200000000000006</v>
      </c>
      <c r="AO457" t="s">
        <v>3161</v>
      </c>
      <c r="AP457">
        <v>9.0473437801824E-2</v>
      </c>
      <c r="AQ457">
        <f>(Table2[[#This Row],[Sharpe Ratio]]-AVERAGE(Table2[Sharpe Ratio]))/_xlfn.STDEV.P(Table2[Sharpe Ratio])</f>
        <v>0.38770844121605563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-1.0291051492910384</v>
      </c>
      <c r="AS457">
        <f>_xlfn.RANK.AVG(Table2[[#This Row],[1Y Return vs Nifty Z-Score]],Table2[1Y Return vs Nifty Z-Score])</f>
        <v>640</v>
      </c>
      <c r="AT457">
        <f>_xlfn.RANK.AVG(Table2[[#This Row],[6M Return vs Nifty Z-Score]],Table2[6M Return vs Nifty Z-Score])</f>
        <v>406</v>
      </c>
      <c r="AU457">
        <f>_xlfn.RANK.AVG(Table2[[#This Row],[Sharpe Ratio Z-Score]],Table2[Sharpe Ratio Z-Score])</f>
        <v>246</v>
      </c>
      <c r="AV457">
        <f>(Table2[[#This Row],[Rank 1Y]]+Table2[[#This Row],[Rank 6M]]+Table2[[#This Row],[Rank Sharpe]])/3</f>
        <v>430.66666666666669</v>
      </c>
    </row>
    <row r="458" spans="1:48" x14ac:dyDescent="0.3">
      <c r="A458" t="s">
        <v>1312</v>
      </c>
      <c r="B458" t="s">
        <v>1313</v>
      </c>
      <c r="C458" t="s">
        <v>3120</v>
      </c>
      <c r="D458" t="s">
        <v>91</v>
      </c>
      <c r="E458">
        <v>8491.7954060282591</v>
      </c>
      <c r="F458">
        <v>175.56</v>
      </c>
      <c r="G458">
        <v>6.2326195623027996</v>
      </c>
      <c r="H458">
        <f>(Table2[[#This Row],[1Y Return vs Nifty]]-AVERAGE(Table2[1Y Return vs Nifty]))/_xlfn.STDEV.P(Table2[1Y Return vs Nifty])</f>
        <v>-0.16291812371906175</v>
      </c>
      <c r="I458">
        <v>-10.6169175749395</v>
      </c>
      <c r="J458">
        <f>(Table2[[#This Row],[1M Return vs Nifty]]-AVERAGE(Table2[1M Return vs Nifty]))/_xlfn.STDEV.P(Table2[1M Return vs Nifty])</f>
        <v>-0.86947447234935304</v>
      </c>
      <c r="K458">
        <v>-19.901330863672499</v>
      </c>
      <c r="L458">
        <f>(Table2[[#This Row],[6M Return vs Nifty]]-AVERAGE(Table2[6M Return vs Nifty]))/_xlfn.STDEV.P(Table2[6M Return vs Nifty])</f>
        <v>-0.80800880934264652</v>
      </c>
      <c r="M458">
        <v>-4.51818931061129</v>
      </c>
      <c r="N458">
        <f>(Table2[[#This Row],[1W Return vs Nifty]]-AVERAGE(Table2[1W Return vs Nifty]))/_xlfn.STDEV.P(Table2[1W Return vs Nifty])</f>
        <v>-0.26604489756005006</v>
      </c>
      <c r="O458">
        <v>191.64</v>
      </c>
      <c r="P458">
        <v>203.44852331132299</v>
      </c>
      <c r="Q458">
        <v>199.66352989015601</v>
      </c>
      <c r="R458">
        <v>16.3510139205471</v>
      </c>
      <c r="S458" s="1">
        <f>(Table2[[#This Row],[Close Price]]-Table2[[#This Row],[20D EMA]])/Table2[[#This Row],[20D EMA]]</f>
        <v>-8.3907326236693724E-2</v>
      </c>
      <c r="T458" s="1">
        <f>(Table2[[#This Row],[Close Price]]-Table2[[#This Row],[50D EMA]])/Table2[[#This Row],[50D EMA]]</f>
        <v>-0.13707901565177319</v>
      </c>
      <c r="U458" s="1">
        <f>(Table2[[#This Row],[Close Price]]-Table2[[#This Row],[200D EMA]])/Table2[[#This Row],[200D EMA]]</f>
        <v>-0.12072074406085308</v>
      </c>
      <c r="V458">
        <v>0.65710574676286604</v>
      </c>
      <c r="W458">
        <v>175</v>
      </c>
      <c r="X458">
        <v>181.5</v>
      </c>
      <c r="Y458">
        <v>174</v>
      </c>
      <c r="Z458">
        <v>184.65</v>
      </c>
      <c r="AA458">
        <v>174</v>
      </c>
      <c r="AB458">
        <v>201.45</v>
      </c>
      <c r="AC458" s="1">
        <f>(Table2[[#This Row],[Close Price]]/Table2[[#This Row],[Day Low]])-1</f>
        <v>3.2000000000000917E-3</v>
      </c>
      <c r="AD458" s="1">
        <f>(Table2[[#This Row],[Day High]]/Table2[[#This Row],[Close Price]])-1</f>
        <v>3.3834586466165328E-2</v>
      </c>
      <c r="AE458" s="1">
        <f>(Table2[[#This Row],[Close Price]]/Table2[[#This Row],[Current Week Low]])-1</f>
        <v>8.9655172413793949E-3</v>
      </c>
      <c r="AF458" s="1">
        <f>(Table2[[#This Row],[Current Week High]]/Table2[[#This Row],[Close Price]])-1</f>
        <v>5.1777170198222811E-2</v>
      </c>
      <c r="AG458" s="1">
        <f>(Table2[[#This Row],[Close Price]]/Table2[[#This Row],[Current Month Low]])-1</f>
        <v>8.9655172413793949E-3</v>
      </c>
      <c r="AH458" s="1">
        <f>(Table2[[#This Row],[Current Month High]]/Table2[[#This Row],[Close Price]])-1</f>
        <v>0.14747095010252886</v>
      </c>
      <c r="AI458">
        <v>42.794486215538797</v>
      </c>
      <c r="AJ458">
        <v>30.430906389301601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-0.15</v>
      </c>
      <c r="AM458" t="s">
        <v>3161</v>
      </c>
      <c r="AN458">
        <v>-9.1199999999999992</v>
      </c>
      <c r="AO458" t="s">
        <v>3161</v>
      </c>
      <c r="AP458">
        <v>6.2797823565576005E-2</v>
      </c>
      <c r="AQ458">
        <f>(Table2[[#This Row],[Sharpe Ratio]]-AVERAGE(Table2[Sharpe Ratio]))/_xlfn.STDEV.P(Table2[Sharpe Ratio])</f>
        <v>6.0142533242417959E-2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354</v>
      </c>
      <c r="AT458">
        <f>_xlfn.RANK.AVG(Table2[[#This Row],[6M Return vs Nifty Z-Score]],Table2[6M Return vs Nifty Z-Score])</f>
        <v>605</v>
      </c>
      <c r="AU458">
        <f>_xlfn.RANK.AVG(Table2[[#This Row],[Sharpe Ratio Z-Score]],Table2[Sharpe Ratio Z-Score])</f>
        <v>334</v>
      </c>
      <c r="AV458">
        <f>(Table2[[#This Row],[Rank 1Y]]+Table2[[#This Row],[Rank 6M]]+Table2[[#This Row],[Rank Sharpe]])/3</f>
        <v>431</v>
      </c>
    </row>
    <row r="459" spans="1:48" x14ac:dyDescent="0.3">
      <c r="A459" t="s">
        <v>1425</v>
      </c>
      <c r="B459" t="s">
        <v>1426</v>
      </c>
      <c r="C459" t="s">
        <v>3107</v>
      </c>
      <c r="D459" t="s">
        <v>128</v>
      </c>
      <c r="E459">
        <v>7199.2122953399903</v>
      </c>
      <c r="F459">
        <v>444.3</v>
      </c>
      <c r="G459">
        <v>47.663945061643602</v>
      </c>
      <c r="H459">
        <f>(Table2[[#This Row],[1Y Return vs Nifty]]-AVERAGE(Table2[1Y Return vs Nifty]))/_xlfn.STDEV.P(Table2[1Y Return vs Nifty])</f>
        <v>0.67063435240897951</v>
      </c>
      <c r="I459">
        <v>-1.8350006551158</v>
      </c>
      <c r="J459">
        <f>(Table2[[#This Row],[1M Return vs Nifty]]-AVERAGE(Table2[1M Return vs Nifty]))/_xlfn.STDEV.P(Table2[1M Return vs Nifty])</f>
        <v>6.2507769834792518E-2</v>
      </c>
      <c r="K459">
        <v>-20.5331522355518</v>
      </c>
      <c r="L459">
        <f>(Table2[[#This Row],[6M Return vs Nifty]]-AVERAGE(Table2[6M Return vs Nifty]))/_xlfn.STDEV.P(Table2[6M Return vs Nifty])</f>
        <v>-0.83010668259848186</v>
      </c>
      <c r="M459">
        <v>-1.0555225009168001</v>
      </c>
      <c r="N459">
        <f>(Table2[[#This Row],[1W Return vs Nifty]]-AVERAGE(Table2[1W Return vs Nifty]))/_xlfn.STDEV.P(Table2[1W Return vs Nifty])</f>
        <v>0.45601366390303733</v>
      </c>
      <c r="O459">
        <v>445.94</v>
      </c>
      <c r="P459">
        <v>464.229326154229</v>
      </c>
      <c r="Q459">
        <v>462.06413038280999</v>
      </c>
      <c r="R459">
        <v>50.855516264345098</v>
      </c>
      <c r="S459" s="1">
        <f>(Table2[[#This Row],[Close Price]]-Table2[[#This Row],[20D EMA]])/Table2[[#This Row],[20D EMA]]</f>
        <v>-3.6776247925729613E-3</v>
      </c>
      <c r="T459" s="1">
        <f>(Table2[[#This Row],[Close Price]]-Table2[[#This Row],[50D EMA]])/Table2[[#This Row],[50D EMA]]</f>
        <v>-4.2929916382766282E-2</v>
      </c>
      <c r="U459" s="1">
        <f>(Table2[[#This Row],[Close Price]]-Table2[[#This Row],[200D EMA]])/Table2[[#This Row],[200D EMA]]</f>
        <v>-3.84451620775947E-2</v>
      </c>
      <c r="V459">
        <v>0.73481420943486597</v>
      </c>
      <c r="W459">
        <v>408.75</v>
      </c>
      <c r="X459">
        <v>450</v>
      </c>
      <c r="Y459">
        <v>404.35</v>
      </c>
      <c r="Z459">
        <v>450</v>
      </c>
      <c r="AA459">
        <v>404.35</v>
      </c>
      <c r="AB459">
        <v>477.2</v>
      </c>
      <c r="AC459" s="1">
        <f>(Table2[[#This Row],[Close Price]]/Table2[[#This Row],[Day Low]])-1</f>
        <v>8.6972477064220177E-2</v>
      </c>
      <c r="AD459" s="1">
        <f>(Table2[[#This Row],[Day High]]/Table2[[#This Row],[Close Price]])-1</f>
        <v>1.282916948008106E-2</v>
      </c>
      <c r="AE459" s="1">
        <f>(Table2[[#This Row],[Close Price]]/Table2[[#This Row],[Current Week Low]])-1</f>
        <v>9.8800544083096353E-2</v>
      </c>
      <c r="AF459" s="1">
        <f>(Table2[[#This Row],[Current Week High]]/Table2[[#This Row],[Close Price]])-1</f>
        <v>1.282916948008106E-2</v>
      </c>
      <c r="AG459" s="1">
        <f>(Table2[[#This Row],[Close Price]]/Table2[[#This Row],[Current Month Low]])-1</f>
        <v>9.8800544083096353E-2</v>
      </c>
      <c r="AH459" s="1">
        <f>(Table2[[#This Row],[Current Month High]]/Table2[[#This Row],[Close Price]])-1</f>
        <v>7.4049065946432568E-2</v>
      </c>
      <c r="AI459">
        <v>42.876434841323402</v>
      </c>
      <c r="AJ459">
        <v>80.811883202767305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-0.03</v>
      </c>
      <c r="AM459" t="s">
        <v>3161</v>
      </c>
      <c r="AN459">
        <v>6.48</v>
      </c>
      <c r="AO459" t="s">
        <v>3160</v>
      </c>
      <c r="AQ459">
        <f>(Table2[[#This Row],[Sharpe Ratio]]-AVERAGE(Table2[Sharpe Ratio]))/_xlfn.STDEV.P(Table2[Sharpe Ratio])</f>
        <v>-0.68312646593607884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138</v>
      </c>
      <c r="AT459">
        <f>_xlfn.RANK.AVG(Table2[[#This Row],[6M Return vs Nifty Z-Score]],Table2[6M Return vs Nifty Z-Score])</f>
        <v>620</v>
      </c>
      <c r="AU459">
        <f>_xlfn.RANK.AVG(Table2[[#This Row],[Sharpe Ratio Z-Score]],Table2[Sharpe Ratio Z-Score])</f>
        <v>539</v>
      </c>
      <c r="AV459">
        <f>(Table2[[#This Row],[Rank 1Y]]+Table2[[#This Row],[Rank 6M]]+Table2[[#This Row],[Rank Sharpe]])/3</f>
        <v>432.33333333333331</v>
      </c>
    </row>
    <row r="460" spans="1:48" x14ac:dyDescent="0.3">
      <c r="A460" t="s">
        <v>713</v>
      </c>
      <c r="B460" t="s">
        <v>714</v>
      </c>
      <c r="C460" t="s">
        <v>3118</v>
      </c>
      <c r="D460" t="s">
        <v>287</v>
      </c>
      <c r="E460">
        <v>23884.602634979899</v>
      </c>
      <c r="F460">
        <v>371.05</v>
      </c>
      <c r="G460">
        <v>10.4538808734579</v>
      </c>
      <c r="H460">
        <f>(Table2[[#This Row],[1Y Return vs Nifty]]-AVERAGE(Table2[1Y Return vs Nifty]))/_xlfn.STDEV.P(Table2[1Y Return vs Nifty])</f>
        <v>-7.7991011784088307E-2</v>
      </c>
      <c r="I460">
        <v>-7.5610044266760497</v>
      </c>
      <c r="J460">
        <f>(Table2[[#This Row],[1M Return vs Nifty]]-AVERAGE(Table2[1M Return vs Nifty]))/_xlfn.STDEV.P(Table2[1M Return vs Nifty])</f>
        <v>-0.54516523396319017</v>
      </c>
      <c r="K460">
        <v>3.8276480209814698</v>
      </c>
      <c r="L460">
        <f>(Table2[[#This Row],[6M Return vs Nifty]]-AVERAGE(Table2[6M Return vs Nifty]))/_xlfn.STDEV.P(Table2[6M Return vs Nifty])</f>
        <v>2.190925171281979E-2</v>
      </c>
      <c r="M460">
        <v>-1.99424337971877</v>
      </c>
      <c r="N460">
        <f>(Table2[[#This Row],[1W Return vs Nifty]]-AVERAGE(Table2[1W Return vs Nifty]))/_xlfn.STDEV.P(Table2[1W Return vs Nifty])</f>
        <v>0.26026527556101303</v>
      </c>
      <c r="O460">
        <v>395.5</v>
      </c>
      <c r="P460">
        <v>411.56635507273103</v>
      </c>
      <c r="Q460">
        <v>388.82928646084798</v>
      </c>
      <c r="R460">
        <v>27.616809677647201</v>
      </c>
      <c r="S460" s="1">
        <f>(Table2[[#This Row],[Close Price]]-Table2[[#This Row],[20D EMA]])/Table2[[#This Row],[20D EMA]]</f>
        <v>-6.1820480404551174E-2</v>
      </c>
      <c r="T460" s="1">
        <f>(Table2[[#This Row],[Close Price]]-Table2[[#This Row],[50D EMA]])/Table2[[#This Row],[50D EMA]]</f>
        <v>-9.8444283827746476E-2</v>
      </c>
      <c r="U460" s="1">
        <f>(Table2[[#This Row],[Close Price]]-Table2[[#This Row],[200D EMA]])/Table2[[#This Row],[200D EMA]]</f>
        <v>-4.5725173179922501E-2</v>
      </c>
      <c r="V460">
        <v>0.70549202245290799</v>
      </c>
      <c r="W460">
        <v>369.8</v>
      </c>
      <c r="X460">
        <v>386.5</v>
      </c>
      <c r="Y460">
        <v>369.8</v>
      </c>
      <c r="Z460">
        <v>406.1</v>
      </c>
      <c r="AA460">
        <v>369.8</v>
      </c>
      <c r="AB460">
        <v>406.1</v>
      </c>
      <c r="AC460" s="1">
        <f>(Table2[[#This Row],[Close Price]]/Table2[[#This Row],[Day Low]])-1</f>
        <v>3.380205516495316E-3</v>
      </c>
      <c r="AD460" s="1">
        <f>(Table2[[#This Row],[Day High]]/Table2[[#This Row],[Close Price]])-1</f>
        <v>4.1638593181511974E-2</v>
      </c>
      <c r="AE460" s="1">
        <f>(Table2[[#This Row],[Close Price]]/Table2[[#This Row],[Current Week Low]])-1</f>
        <v>3.380205516495316E-3</v>
      </c>
      <c r="AF460" s="1">
        <f>(Table2[[#This Row],[Current Week High]]/Table2[[#This Row],[Close Price]])-1</f>
        <v>9.4461662848672745E-2</v>
      </c>
      <c r="AG460" s="1">
        <f>(Table2[[#This Row],[Close Price]]/Table2[[#This Row],[Current Month Low]])-1</f>
        <v>3.380205516495316E-3</v>
      </c>
      <c r="AH460" s="1">
        <f>(Table2[[#This Row],[Current Month High]]/Table2[[#This Row],[Close Price]])-1</f>
        <v>9.4461662848672745E-2</v>
      </c>
      <c r="AI460">
        <v>30.440641422988801</v>
      </c>
      <c r="AJ460">
        <v>42.0287081339713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-0.13</v>
      </c>
      <c r="AM460" t="s">
        <v>3161</v>
      </c>
      <c r="AN460">
        <v>-5.24</v>
      </c>
      <c r="AO460" t="s">
        <v>3161</v>
      </c>
      <c r="AP460">
        <v>-5.7157739701033002E-2</v>
      </c>
      <c r="AQ460">
        <f>(Table2[[#This Row],[Sharpe Ratio]]-AVERAGE(Table2[Sharpe Ratio]))/_xlfn.STDEV.P(Table2[Sharpe Ratio])</f>
        <v>-1.3596399750153987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319</v>
      </c>
      <c r="AT460">
        <f>_xlfn.RANK.AVG(Table2[[#This Row],[6M Return vs Nifty Z-Score]],Table2[6M Return vs Nifty Z-Score])</f>
        <v>304</v>
      </c>
      <c r="AU460">
        <f>_xlfn.RANK.AVG(Table2[[#This Row],[Sharpe Ratio Z-Score]],Table2[Sharpe Ratio Z-Score])</f>
        <v>675</v>
      </c>
      <c r="AV460">
        <f>(Table2[[#This Row],[Rank 1Y]]+Table2[[#This Row],[Rank 6M]]+Table2[[#This Row],[Rank Sharpe]])/3</f>
        <v>432.66666666666669</v>
      </c>
    </row>
    <row r="461" spans="1:48" x14ac:dyDescent="0.3">
      <c r="A461" t="s">
        <v>897</v>
      </c>
      <c r="B461" t="s">
        <v>898</v>
      </c>
      <c r="C461" t="s">
        <v>3119</v>
      </c>
      <c r="D461" t="s">
        <v>266</v>
      </c>
      <c r="E461">
        <v>16280.806195322501</v>
      </c>
      <c r="F461">
        <v>15231.8</v>
      </c>
      <c r="G461">
        <v>-3.0180358641263298</v>
      </c>
      <c r="H461">
        <f>(Table2[[#This Row],[1Y Return vs Nifty]]-AVERAGE(Table2[1Y Return vs Nifty]))/_xlfn.STDEV.P(Table2[1Y Return vs Nifty])</f>
        <v>-0.34903108640064401</v>
      </c>
      <c r="I461">
        <v>-5.6058960263740296</v>
      </c>
      <c r="J461">
        <f>(Table2[[#This Row],[1M Return vs Nifty]]-AVERAGE(Table2[1M Return vs Nifty]))/_xlfn.STDEV.P(Table2[1M Return vs Nifty])</f>
        <v>-0.33767906354481703</v>
      </c>
      <c r="K461">
        <v>-14.1521423476499</v>
      </c>
      <c r="L461">
        <f>(Table2[[#This Row],[6M Return vs Nifty]]-AVERAGE(Table2[6M Return vs Nifty]))/_xlfn.STDEV.P(Table2[6M Return vs Nifty])</f>
        <v>-0.6069316618997127</v>
      </c>
      <c r="M461">
        <v>-4.6041837783829598</v>
      </c>
      <c r="N461">
        <f>(Table2[[#This Row],[1W Return vs Nifty]]-AVERAGE(Table2[1W Return vs Nifty]))/_xlfn.STDEV.P(Table2[1W Return vs Nifty])</f>
        <v>-0.28397704209072011</v>
      </c>
      <c r="O461" t="e">
        <v>#N/A</v>
      </c>
      <c r="P461">
        <v>16286.858378692001</v>
      </c>
      <c r="Q461">
        <v>15658.488981115101</v>
      </c>
      <c r="R461">
        <v>18.758241027126399</v>
      </c>
      <c r="S461" s="1" t="e">
        <f>(Table2[[#This Row],[Close Price]]-Table2[[#This Row],[20D EMA]])/Table2[[#This Row],[20D EMA]]</f>
        <v>#N/A</v>
      </c>
      <c r="T461" s="1">
        <f>(Table2[[#This Row],[Close Price]]-Table2[[#This Row],[50D EMA]])/Table2[[#This Row],[50D EMA]]</f>
        <v>-6.4779735548773976E-2</v>
      </c>
      <c r="U461" s="1">
        <f>(Table2[[#This Row],[Close Price]]-Table2[[#This Row],[200D EMA]])/Table2[[#This Row],[200D EMA]]</f>
        <v>-2.7249690671284375E-2</v>
      </c>
      <c r="V461">
        <v>0.84149790744666597</v>
      </c>
      <c r="W461" t="e">
        <v>#N/A</v>
      </c>
      <c r="X461" t="e">
        <v>#N/A</v>
      </c>
      <c r="Y461" t="e">
        <v>#N/A</v>
      </c>
      <c r="Z461" t="e">
        <v>#N/A</v>
      </c>
      <c r="AA461" t="e">
        <v>#N/A</v>
      </c>
      <c r="AB461" t="e">
        <v>#N/A</v>
      </c>
      <c r="AC461" s="1" t="e">
        <f>(Table2[[#This Row],[Close Price]]/Table2[[#This Row],[Day Low]])-1</f>
        <v>#N/A</v>
      </c>
      <c r="AD461" s="1" t="e">
        <f>(Table2[[#This Row],[Day High]]/Table2[[#This Row],[Close Price]])-1</f>
        <v>#N/A</v>
      </c>
      <c r="AE461" s="1" t="e">
        <f>(Table2[[#This Row],[Close Price]]/Table2[[#This Row],[Current Week Low]])-1</f>
        <v>#N/A</v>
      </c>
      <c r="AF461" s="1" t="e">
        <f>(Table2[[#This Row],[Current Week High]]/Table2[[#This Row],[Close Price]])-1</f>
        <v>#N/A</v>
      </c>
      <c r="AG461" s="1" t="e">
        <f>(Table2[[#This Row],[Close Price]]/Table2[[#This Row],[Current Month Low]])-1</f>
        <v>#N/A</v>
      </c>
      <c r="AH461" s="1" t="e">
        <f>(Table2[[#This Row],[Current Month High]]/Table2[[#This Row],[Close Price]])-1</f>
        <v>#N/A</v>
      </c>
      <c r="AI461">
        <v>26.051747002980601</v>
      </c>
      <c r="AJ461">
        <v>19.725206920132301</v>
      </c>
      <c r="AK461" t="e">
        <f>IF(AND(Table2[[#This Row],[20D EMA]]&gt;Table2[[#This Row],[50D EMA]],Table2[[#This Row],[50D EMA]]&gt;Table2[[#This Row],[200D EMA]]),"Uptrend","Downtrend/NoTrend")</f>
        <v>#N/A</v>
      </c>
      <c r="AL461" t="e">
        <v>#N/A</v>
      </c>
      <c r="AM461" t="e">
        <v>#N/A</v>
      </c>
      <c r="AN461" t="e">
        <v>#N/A</v>
      </c>
      <c r="AO461" t="e">
        <v>#N/A</v>
      </c>
      <c r="AP461">
        <v>5.9429382639105001E-2</v>
      </c>
      <c r="AQ461">
        <f>(Table2[[#This Row],[Sharpe Ratio]]-AVERAGE(Table2[Sharpe Ratio]))/_xlfn.STDEV.P(Table2[Sharpe Ratio])</f>
        <v>2.027399044816694E-2</v>
      </c>
      <c r="AR46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61">
        <f>_xlfn.RANK.AVG(Table2[[#This Row],[1Y Return vs Nifty Z-Score]],Table2[1Y Return vs Nifty Z-Score])</f>
        <v>429</v>
      </c>
      <c r="AT461">
        <f>_xlfn.RANK.AVG(Table2[[#This Row],[6M Return vs Nifty Z-Score]],Table2[6M Return vs Nifty Z-Score])</f>
        <v>525</v>
      </c>
      <c r="AU461">
        <f>_xlfn.RANK.AVG(Table2[[#This Row],[Sharpe Ratio Z-Score]],Table2[Sharpe Ratio Z-Score])</f>
        <v>346</v>
      </c>
      <c r="AV461">
        <f>(Table2[[#This Row],[Rank 1Y]]+Table2[[#This Row],[Rank 6M]]+Table2[[#This Row],[Rank Sharpe]])/3</f>
        <v>433.33333333333331</v>
      </c>
    </row>
    <row r="462" spans="1:48" x14ac:dyDescent="0.3">
      <c r="A462" t="s">
        <v>1010</v>
      </c>
      <c r="B462" t="s">
        <v>1011</v>
      </c>
      <c r="C462" t="s">
        <v>582</v>
      </c>
      <c r="D462" t="s">
        <v>582</v>
      </c>
      <c r="E462">
        <v>13138.427694595101</v>
      </c>
      <c r="F462">
        <v>454.1</v>
      </c>
      <c r="G462">
        <v>2.18170817298377</v>
      </c>
      <c r="H462">
        <f>(Table2[[#This Row],[1Y Return vs Nifty]]-AVERAGE(Table2[1Y Return vs Nifty]))/_xlfn.STDEV.P(Table2[1Y Return vs Nifty])</f>
        <v>-0.2444179835098349</v>
      </c>
      <c r="I462">
        <v>4.6279153249302603</v>
      </c>
      <c r="J462">
        <f>(Table2[[#This Row],[1M Return vs Nifty]]-AVERAGE(Table2[1M Return vs Nifty]))/_xlfn.STDEV.P(Table2[1M Return vs Nifty])</f>
        <v>0.74838569160542934</v>
      </c>
      <c r="K462">
        <v>-6.3892222411197803</v>
      </c>
      <c r="L462">
        <f>(Table2[[#This Row],[6M Return vs Nifty]]-AVERAGE(Table2[6M Return vs Nifty]))/_xlfn.STDEV.P(Table2[6M Return vs Nifty])</f>
        <v>-0.33542450458555922</v>
      </c>
      <c r="M462">
        <v>-3.1604334454395202</v>
      </c>
      <c r="N462">
        <f>(Table2[[#This Row],[1W Return vs Nifty]]-AVERAGE(Table2[1W Return vs Nifty]))/_xlfn.STDEV.P(Table2[1W Return vs Nifty])</f>
        <v>1.7083483166392514E-2</v>
      </c>
      <c r="O462">
        <v>467.41</v>
      </c>
      <c r="P462">
        <v>471.82335642316201</v>
      </c>
      <c r="Q462">
        <v>461.17165028902099</v>
      </c>
      <c r="R462">
        <v>35.235427972759297</v>
      </c>
      <c r="S462" s="1">
        <f>(Table2[[#This Row],[Close Price]]-Table2[[#This Row],[20D EMA]])/Table2[[#This Row],[20D EMA]]</f>
        <v>-2.8476070259515204E-2</v>
      </c>
      <c r="T462" s="1">
        <f>(Table2[[#This Row],[Close Price]]-Table2[[#This Row],[50D EMA]])/Table2[[#This Row],[50D EMA]]</f>
        <v>-3.7563541910092563E-2</v>
      </c>
      <c r="U462" s="1">
        <f>(Table2[[#This Row],[Close Price]]-Table2[[#This Row],[200D EMA]])/Table2[[#This Row],[200D EMA]]</f>
        <v>-1.5334095850404269E-2</v>
      </c>
      <c r="V462">
        <v>0.67413786461965397</v>
      </c>
      <c r="W462">
        <v>452.95</v>
      </c>
      <c r="X462">
        <v>467.35</v>
      </c>
      <c r="Y462">
        <v>452.95</v>
      </c>
      <c r="Z462">
        <v>487</v>
      </c>
      <c r="AA462">
        <v>452.95</v>
      </c>
      <c r="AB462">
        <v>490</v>
      </c>
      <c r="AC462" s="1">
        <f>(Table2[[#This Row],[Close Price]]/Table2[[#This Row],[Day Low]])-1</f>
        <v>2.5389115796445871E-3</v>
      </c>
      <c r="AD462" s="1">
        <f>(Table2[[#This Row],[Day High]]/Table2[[#This Row],[Close Price]])-1</f>
        <v>2.91785950231227E-2</v>
      </c>
      <c r="AE462" s="1">
        <f>(Table2[[#This Row],[Close Price]]/Table2[[#This Row],[Current Week Low]])-1</f>
        <v>2.5389115796445871E-3</v>
      </c>
      <c r="AF462" s="1">
        <f>(Table2[[#This Row],[Current Week High]]/Table2[[#This Row],[Close Price]])-1</f>
        <v>7.2451001981942209E-2</v>
      </c>
      <c r="AG462" s="1">
        <f>(Table2[[#This Row],[Close Price]]/Table2[[#This Row],[Current Month Low]])-1</f>
        <v>2.5389115796445871E-3</v>
      </c>
      <c r="AH462" s="1">
        <f>(Table2[[#This Row],[Current Month High]]/Table2[[#This Row],[Close Price]])-1</f>
        <v>7.9057476326800158E-2</v>
      </c>
      <c r="AI462">
        <v>30.367760405197</v>
      </c>
      <c r="AJ462">
        <v>25.685026293938499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-0.04</v>
      </c>
      <c r="AM462" t="s">
        <v>3161</v>
      </c>
      <c r="AN462">
        <v>3.81</v>
      </c>
      <c r="AO462" t="s">
        <v>3160</v>
      </c>
      <c r="AP462">
        <v>8.5258839427440006E-3</v>
      </c>
      <c r="AQ462">
        <f>(Table2[[#This Row],[Sharpe Ratio]]-AVERAGE(Table2[Sharpe Ratio]))/_xlfn.STDEV.P(Table2[Sharpe Ratio])</f>
        <v>-0.58221492369739003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392</v>
      </c>
      <c r="AT462">
        <f>_xlfn.RANK.AVG(Table2[[#This Row],[6M Return vs Nifty Z-Score]],Table2[6M Return vs Nifty Z-Score])</f>
        <v>424</v>
      </c>
      <c r="AU462">
        <f>_xlfn.RANK.AVG(Table2[[#This Row],[Sharpe Ratio Z-Score]],Table2[Sharpe Ratio Z-Score])</f>
        <v>486</v>
      </c>
      <c r="AV462">
        <f>(Table2[[#This Row],[Rank 1Y]]+Table2[[#This Row],[Rank 6M]]+Table2[[#This Row],[Rank Sharpe]])/3</f>
        <v>434</v>
      </c>
    </row>
    <row r="463" spans="1:48" x14ac:dyDescent="0.3">
      <c r="A463" t="s">
        <v>145</v>
      </c>
      <c r="B463" t="s">
        <v>146</v>
      </c>
      <c r="C463" t="s">
        <v>3108</v>
      </c>
      <c r="D463" t="s">
        <v>21</v>
      </c>
      <c r="E463">
        <v>177516.83209387999</v>
      </c>
      <c r="F463">
        <v>5994.65</v>
      </c>
      <c r="G463">
        <v>-10.052754652502101</v>
      </c>
      <c r="H463">
        <f>(Table2[[#This Row],[1Y Return vs Nifty]]-AVERAGE(Table2[1Y Return vs Nifty]))/_xlfn.STDEV.P(Table2[1Y Return vs Nifty])</f>
        <v>-0.49056185313916828</v>
      </c>
      <c r="I463">
        <v>-1.42610705027056</v>
      </c>
      <c r="J463">
        <f>(Table2[[#This Row],[1M Return vs Nifty]]-AVERAGE(Table2[1M Return vs Nifty]))/_xlfn.STDEV.P(Table2[1M Return vs Nifty])</f>
        <v>0.10590166460031886</v>
      </c>
      <c r="K463">
        <v>23.018624749545101</v>
      </c>
      <c r="L463">
        <f>(Table2[[#This Row],[6M Return vs Nifty]]-AVERAGE(Table2[6M Return vs Nifty]))/_xlfn.STDEV.P(Table2[6M Return vs Nifty])</f>
        <v>0.69311125639033211</v>
      </c>
      <c r="M463">
        <v>4.2730309704699003</v>
      </c>
      <c r="N463">
        <f>(Table2[[#This Row],[1W Return vs Nifty]]-AVERAGE(Table2[1W Return vs Nifty]))/_xlfn.STDEV.P(Table2[1W Return vs Nifty])</f>
        <v>1.5671594557697657</v>
      </c>
      <c r="O463">
        <v>5958.49</v>
      </c>
      <c r="P463">
        <v>5987.6075186582602</v>
      </c>
      <c r="Q463">
        <v>5630.7353167604897</v>
      </c>
      <c r="R463">
        <v>56.930872944230501</v>
      </c>
      <c r="S463" s="1">
        <f>(Table2[[#This Row],[Close Price]]-Table2[[#This Row],[20D EMA]])/Table2[[#This Row],[20D EMA]]</f>
        <v>6.0686516214678307E-3</v>
      </c>
      <c r="T463" s="1">
        <f>(Table2[[#This Row],[Close Price]]-Table2[[#This Row],[50D EMA]])/Table2[[#This Row],[50D EMA]]</f>
        <v>1.176176180518513E-3</v>
      </c>
      <c r="U463" s="1">
        <f>(Table2[[#This Row],[Close Price]]-Table2[[#This Row],[200D EMA]])/Table2[[#This Row],[200D EMA]]</f>
        <v>6.463004612493127E-2</v>
      </c>
      <c r="V463">
        <v>0.44052468728616001</v>
      </c>
      <c r="W463">
        <v>5920.05</v>
      </c>
      <c r="X463">
        <v>6011</v>
      </c>
      <c r="Y463">
        <v>5858.9</v>
      </c>
      <c r="Z463">
        <v>6037</v>
      </c>
      <c r="AA463">
        <v>5572.65</v>
      </c>
      <c r="AB463">
        <v>6037</v>
      </c>
      <c r="AC463" s="1">
        <f>(Table2[[#This Row],[Close Price]]/Table2[[#This Row],[Day Low]])-1</f>
        <v>1.260124492191772E-2</v>
      </c>
      <c r="AD463" s="1">
        <f>(Table2[[#This Row],[Day High]]/Table2[[#This Row],[Close Price]])-1</f>
        <v>2.7274319601644503E-3</v>
      </c>
      <c r="AE463" s="1">
        <f>(Table2[[#This Row],[Close Price]]/Table2[[#This Row],[Current Week Low]])-1</f>
        <v>2.3169878304801328E-2</v>
      </c>
      <c r="AF463" s="1">
        <f>(Table2[[#This Row],[Current Week High]]/Table2[[#This Row],[Close Price]])-1</f>
        <v>7.0646326307624019E-3</v>
      </c>
      <c r="AG463" s="1">
        <f>(Table2[[#This Row],[Close Price]]/Table2[[#This Row],[Current Month Low]])-1</f>
        <v>7.5726988057746247E-2</v>
      </c>
      <c r="AH463" s="1">
        <f>(Table2[[#This Row],[Current Month High]]/Table2[[#This Row],[Close Price]])-1</f>
        <v>7.0646326307624019E-3</v>
      </c>
      <c r="AI463">
        <v>9.6802982659537999</v>
      </c>
      <c r="AJ463">
        <v>32.814525152042101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-0.02</v>
      </c>
      <c r="AM463" t="s">
        <v>3161</v>
      </c>
      <c r="AN463">
        <v>2.4300000000000002</v>
      </c>
      <c r="AO463" t="s">
        <v>3160</v>
      </c>
      <c r="AP463">
        <v>-5.8236310832226003E-2</v>
      </c>
      <c r="AQ463">
        <f>(Table2[[#This Row],[Sharpe Ratio]]-AVERAGE(Table2[Sharpe Ratio]))/_xlfn.STDEV.P(Table2[Sharpe Ratio])</f>
        <v>-1.3724058391760812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485</v>
      </c>
      <c r="AT463">
        <f>_xlfn.RANK.AVG(Table2[[#This Row],[6M Return vs Nifty Z-Score]],Table2[6M Return vs Nifty Z-Score])</f>
        <v>140</v>
      </c>
      <c r="AU463">
        <f>_xlfn.RANK.AVG(Table2[[#This Row],[Sharpe Ratio Z-Score]],Table2[Sharpe Ratio Z-Score])</f>
        <v>679</v>
      </c>
      <c r="AV463">
        <f>(Table2[[#This Row],[Rank 1Y]]+Table2[[#This Row],[Rank 6M]]+Table2[[#This Row],[Rank Sharpe]])/3</f>
        <v>434.66666666666669</v>
      </c>
    </row>
    <row r="464" spans="1:48" x14ac:dyDescent="0.3">
      <c r="A464" t="s">
        <v>1158</v>
      </c>
      <c r="B464" t="s">
        <v>1159</v>
      </c>
      <c r="C464" t="s">
        <v>3112</v>
      </c>
      <c r="D464" t="s">
        <v>48</v>
      </c>
      <c r="E464">
        <v>10142.4000115894</v>
      </c>
      <c r="F464">
        <v>180.36</v>
      </c>
      <c r="G464">
        <v>1.4962922067707101</v>
      </c>
      <c r="H464">
        <f>(Table2[[#This Row],[1Y Return vs Nifty]]-AVERAGE(Table2[1Y Return vs Nifty]))/_xlfn.STDEV.P(Table2[1Y Return vs Nifty])</f>
        <v>-0.25820779517839187</v>
      </c>
      <c r="I464">
        <v>-1.99583560304718</v>
      </c>
      <c r="J464">
        <f>(Table2[[#This Row],[1M Return vs Nifty]]-AVERAGE(Table2[1M Return vs Nifty]))/_xlfn.STDEV.P(Table2[1M Return vs Nifty])</f>
        <v>4.5439137010870628E-2</v>
      </c>
      <c r="K464">
        <v>-33.089400630306898</v>
      </c>
      <c r="L464">
        <f>(Table2[[#This Row],[6M Return vs Nifty]]-AVERAGE(Table2[6M Return vs Nifty]))/_xlfn.STDEV.P(Table2[6M Return vs Nifty])</f>
        <v>-1.2692598957460235</v>
      </c>
      <c r="M464">
        <v>-3.6489103184116698</v>
      </c>
      <c r="N464">
        <f>(Table2[[#This Row],[1W Return vs Nifty]]-AVERAGE(Table2[1W Return vs Nifty]))/_xlfn.STDEV.P(Table2[1W Return vs Nifty])</f>
        <v>-8.4776998246018365E-2</v>
      </c>
      <c r="O464">
        <v>188.95</v>
      </c>
      <c r="P464">
        <v>199.06536939584399</v>
      </c>
      <c r="Q464">
        <v>209.26449231612401</v>
      </c>
      <c r="R464">
        <v>35.412564974792502</v>
      </c>
      <c r="S464" s="1">
        <f>(Table2[[#This Row],[Close Price]]-Table2[[#This Row],[20D EMA]])/Table2[[#This Row],[20D EMA]]</f>
        <v>-4.5461762370997486E-2</v>
      </c>
      <c r="T464" s="1">
        <f>(Table2[[#This Row],[Close Price]]-Table2[[#This Row],[50D EMA]])/Table2[[#This Row],[50D EMA]]</f>
        <v>-9.3965964309181832E-2</v>
      </c>
      <c r="U464" s="1">
        <f>(Table2[[#This Row],[Close Price]]-Table2[[#This Row],[200D EMA]])/Table2[[#This Row],[200D EMA]]</f>
        <v>-0.13812420825057894</v>
      </c>
      <c r="V464">
        <v>0.56032200383040598</v>
      </c>
      <c r="W464">
        <v>179.2</v>
      </c>
      <c r="X464">
        <v>184.39</v>
      </c>
      <c r="Y464">
        <v>178.75</v>
      </c>
      <c r="Z464">
        <v>194.42</v>
      </c>
      <c r="AA464">
        <v>178.75</v>
      </c>
      <c r="AB464">
        <v>199.24</v>
      </c>
      <c r="AC464" s="1">
        <f>(Table2[[#This Row],[Close Price]]/Table2[[#This Row],[Day Low]])-1</f>
        <v>6.473214285714457E-3</v>
      </c>
      <c r="AD464" s="1">
        <f>(Table2[[#This Row],[Day High]]/Table2[[#This Row],[Close Price]])-1</f>
        <v>2.2344200487912858E-2</v>
      </c>
      <c r="AE464" s="1">
        <f>(Table2[[#This Row],[Close Price]]/Table2[[#This Row],[Current Week Low]])-1</f>
        <v>9.006993006993147E-3</v>
      </c>
      <c r="AF464" s="1">
        <f>(Table2[[#This Row],[Current Week High]]/Table2[[#This Row],[Close Price]])-1</f>
        <v>7.795520070969153E-2</v>
      </c>
      <c r="AG464" s="1">
        <f>(Table2[[#This Row],[Close Price]]/Table2[[#This Row],[Current Month Low]])-1</f>
        <v>9.006993006993147E-3</v>
      </c>
      <c r="AH464" s="1">
        <f>(Table2[[#This Row],[Current Month High]]/Table2[[#This Row],[Close Price]])-1</f>
        <v>0.10467952982923046</v>
      </c>
      <c r="AI464">
        <v>68.496340652029204</v>
      </c>
      <c r="AJ464">
        <v>28.096590909090899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-0.11</v>
      </c>
      <c r="AM464" t="s">
        <v>3161</v>
      </c>
      <c r="AN464">
        <v>-0.28999999999999998</v>
      </c>
      <c r="AO464" t="s">
        <v>3161</v>
      </c>
      <c r="AP464">
        <v>0.106437431749312</v>
      </c>
      <c r="AQ464">
        <f>(Table2[[#This Row],[Sharpe Ratio]]-AVERAGE(Table2[Sharpe Ratio]))/_xlfn.STDEV.P(Table2[Sharpe Ratio])</f>
        <v>0.57665673799660433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399</v>
      </c>
      <c r="AT464">
        <f>_xlfn.RANK.AVG(Table2[[#This Row],[6M Return vs Nifty Z-Score]],Table2[6M Return vs Nifty Z-Score])</f>
        <v>706</v>
      </c>
      <c r="AU464">
        <f>_xlfn.RANK.AVG(Table2[[#This Row],[Sharpe Ratio Z-Score]],Table2[Sharpe Ratio Z-Score])</f>
        <v>203</v>
      </c>
      <c r="AV464">
        <f>(Table2[[#This Row],[Rank 1Y]]+Table2[[#This Row],[Rank 6M]]+Table2[[#This Row],[Rank Sharpe]])/3</f>
        <v>436</v>
      </c>
    </row>
    <row r="465" spans="1:48" x14ac:dyDescent="0.3">
      <c r="A465" t="s">
        <v>235</v>
      </c>
      <c r="B465" t="s">
        <v>236</v>
      </c>
      <c r="C465" t="s">
        <v>3113</v>
      </c>
      <c r="D465" t="s">
        <v>51</v>
      </c>
      <c r="E465">
        <v>102244.247188483</v>
      </c>
      <c r="F465">
        <v>1226.7</v>
      </c>
      <c r="G465">
        <v>-7.8656311043299496</v>
      </c>
      <c r="H465">
        <f>(Table2[[#This Row],[1Y Return vs Nifty]]-AVERAGE(Table2[1Y Return vs Nifty]))/_xlfn.STDEV.P(Table2[1Y Return vs Nifty])</f>
        <v>-0.44655934471819464</v>
      </c>
      <c r="I465">
        <v>-1.9972776788052</v>
      </c>
      <c r="J465">
        <f>(Table2[[#This Row],[1M Return vs Nifty]]-AVERAGE(Table2[1M Return vs Nifty]))/_xlfn.STDEV.P(Table2[1M Return vs Nifty])</f>
        <v>4.5286096506089141E-2</v>
      </c>
      <c r="K465">
        <v>-1.51798936440745</v>
      </c>
      <c r="L465">
        <f>(Table2[[#This Row],[6M Return vs Nifty]]-AVERAGE(Table2[6M Return vs Nifty]))/_xlfn.STDEV.P(Table2[6M Return vs Nifty])</f>
        <v>-0.16505374553847468</v>
      </c>
      <c r="M465">
        <v>-1.71895036860976</v>
      </c>
      <c r="N465">
        <f>(Table2[[#This Row],[1W Return vs Nifty]]-AVERAGE(Table2[1W Return vs Nifty]))/_xlfn.STDEV.P(Table2[1W Return vs Nifty])</f>
        <v>0.3176712249367058</v>
      </c>
      <c r="O465">
        <v>1283.1500000000001</v>
      </c>
      <c r="P465">
        <v>1306.5748578914599</v>
      </c>
      <c r="Q465">
        <v>1267.24788720584</v>
      </c>
      <c r="R465">
        <v>25.882584626892701</v>
      </c>
      <c r="S465" s="1">
        <f>(Table2[[#This Row],[Close Price]]-Table2[[#This Row],[20D EMA]])/Table2[[#This Row],[20D EMA]]</f>
        <v>-4.3993297743833565E-2</v>
      </c>
      <c r="T465" s="1">
        <f>(Table2[[#This Row],[Close Price]]-Table2[[#This Row],[50D EMA]])/Table2[[#This Row],[50D EMA]]</f>
        <v>-6.1133013090701363E-2</v>
      </c>
      <c r="U465" s="1">
        <f>(Table2[[#This Row],[Close Price]]-Table2[[#This Row],[200D EMA]])/Table2[[#This Row],[200D EMA]]</f>
        <v>-3.1996807897817191E-2</v>
      </c>
      <c r="V465">
        <v>0.89537190543570799</v>
      </c>
      <c r="W465">
        <v>1222.2</v>
      </c>
      <c r="X465">
        <v>1253</v>
      </c>
      <c r="Y465">
        <v>1222.2</v>
      </c>
      <c r="Z465">
        <v>1295.25</v>
      </c>
      <c r="AA465">
        <v>1201.8</v>
      </c>
      <c r="AB465">
        <v>1321.9</v>
      </c>
      <c r="AC465" s="1">
        <f>(Table2[[#This Row],[Close Price]]/Table2[[#This Row],[Day Low]])-1</f>
        <v>3.6818851251840812E-3</v>
      </c>
      <c r="AD465" s="1">
        <f>(Table2[[#This Row],[Day High]]/Table2[[#This Row],[Close Price]])-1</f>
        <v>2.1439634792532747E-2</v>
      </c>
      <c r="AE465" s="1">
        <f>(Table2[[#This Row],[Close Price]]/Table2[[#This Row],[Current Week Low]])-1</f>
        <v>3.6818851251840812E-3</v>
      </c>
      <c r="AF465" s="1">
        <f>(Table2[[#This Row],[Current Week High]]/Table2[[#This Row],[Close Price]])-1</f>
        <v>5.5881633651259532E-2</v>
      </c>
      <c r="AG465" s="1">
        <f>(Table2[[#This Row],[Close Price]]/Table2[[#This Row],[Current Month Low]])-1</f>
        <v>2.0718921617573827E-2</v>
      </c>
      <c r="AH465" s="1">
        <f>(Table2[[#This Row],[Current Month High]]/Table2[[#This Row],[Close Price]])-1</f>
        <v>7.7606586777533293E-2</v>
      </c>
      <c r="AI465">
        <v>15.8791880655416</v>
      </c>
      <c r="AJ465">
        <v>14.217877094972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-7.0000000000000007E-2</v>
      </c>
      <c r="AM465" t="s">
        <v>3161</v>
      </c>
      <c r="AN465">
        <v>-3.77</v>
      </c>
      <c r="AO465" t="s">
        <v>3161</v>
      </c>
      <c r="AP465">
        <v>1.128389002368E-2</v>
      </c>
      <c r="AQ465">
        <f>(Table2[[#This Row],[Sharpe Ratio]]-AVERAGE(Table2[Sharpe Ratio]))/_xlfn.STDEV.P(Table2[Sharpe Ratio])</f>
        <v>-0.54957142901695932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468</v>
      </c>
      <c r="AT465">
        <f>_xlfn.RANK.AVG(Table2[[#This Row],[6M Return vs Nifty Z-Score]],Table2[6M Return vs Nifty Z-Score])</f>
        <v>363</v>
      </c>
      <c r="AU465">
        <f>_xlfn.RANK.AVG(Table2[[#This Row],[Sharpe Ratio Z-Score]],Table2[Sharpe Ratio Z-Score])</f>
        <v>481</v>
      </c>
      <c r="AV465">
        <f>(Table2[[#This Row],[Rank 1Y]]+Table2[[#This Row],[Rank 6M]]+Table2[[#This Row],[Rank Sharpe]])/3</f>
        <v>437.33333333333331</v>
      </c>
    </row>
    <row r="466" spans="1:48" x14ac:dyDescent="0.3">
      <c r="A466" t="s">
        <v>169</v>
      </c>
      <c r="B466" t="s">
        <v>170</v>
      </c>
      <c r="C466" t="s">
        <v>3109</v>
      </c>
      <c r="D466" t="s">
        <v>40</v>
      </c>
      <c r="E466">
        <v>149428.550242208</v>
      </c>
      <c r="F466">
        <v>694</v>
      </c>
      <c r="G466">
        <v>-11.937114513000701</v>
      </c>
      <c r="H466">
        <f>(Table2[[#This Row],[1Y Return vs Nifty]]-AVERAGE(Table2[1Y Return vs Nifty]))/_xlfn.STDEV.P(Table2[1Y Return vs Nifty])</f>
        <v>-0.52847309080063021</v>
      </c>
      <c r="I466">
        <v>-0.23380422454600799</v>
      </c>
      <c r="J466">
        <f>(Table2[[#This Row],[1M Return vs Nifty]]-AVERAGE(Table2[1M Return vs Nifty]))/_xlfn.STDEV.P(Table2[1M Return vs Nifty])</f>
        <v>0.23243497970979135</v>
      </c>
      <c r="K466">
        <v>18.913380363085999</v>
      </c>
      <c r="L466">
        <f>(Table2[[#This Row],[6M Return vs Nifty]]-AVERAGE(Table2[6M Return vs Nifty]))/_xlfn.STDEV.P(Table2[6M Return vs Nifty])</f>
        <v>0.54953084874066438</v>
      </c>
      <c r="M466">
        <v>0.28152645285709799</v>
      </c>
      <c r="N466">
        <f>(Table2[[#This Row],[1W Return vs Nifty]]-AVERAGE(Table2[1W Return vs Nifty]))/_xlfn.STDEV.P(Table2[1W Return vs Nifty])</f>
        <v>0.73482410025942668</v>
      </c>
      <c r="O466">
        <v>711.08</v>
      </c>
      <c r="P466">
        <v>711.10436324042496</v>
      </c>
      <c r="Q466">
        <v>665.26042813851495</v>
      </c>
      <c r="R466">
        <v>37.050189998460802</v>
      </c>
      <c r="S466" s="1">
        <f>(Table2[[#This Row],[Close Price]]-Table2[[#This Row],[20D EMA]])/Table2[[#This Row],[20D EMA]]</f>
        <v>-2.4019800866287955E-2</v>
      </c>
      <c r="T466" s="1">
        <f>(Table2[[#This Row],[Close Price]]-Table2[[#This Row],[50D EMA]])/Table2[[#This Row],[50D EMA]]</f>
        <v>-2.405323905267891E-2</v>
      </c>
      <c r="U466" s="1">
        <f>(Table2[[#This Row],[Close Price]]-Table2[[#This Row],[200D EMA]])/Table2[[#This Row],[200D EMA]]</f>
        <v>4.3200483067814661E-2</v>
      </c>
      <c r="V466">
        <v>0.65471406478507699</v>
      </c>
      <c r="W466">
        <v>681.5</v>
      </c>
      <c r="X466">
        <v>696.7</v>
      </c>
      <c r="Y466">
        <v>681.5</v>
      </c>
      <c r="Z466">
        <v>719.85</v>
      </c>
      <c r="AA466">
        <v>681.5</v>
      </c>
      <c r="AB466">
        <v>727.6</v>
      </c>
      <c r="AC466" s="1">
        <f>(Table2[[#This Row],[Close Price]]/Table2[[#This Row],[Day Low]])-1</f>
        <v>1.8341892883345645E-2</v>
      </c>
      <c r="AD466" s="1">
        <f>(Table2[[#This Row],[Day High]]/Table2[[#This Row],[Close Price]])-1</f>
        <v>3.8904899135447923E-3</v>
      </c>
      <c r="AE466" s="1">
        <f>(Table2[[#This Row],[Close Price]]/Table2[[#This Row],[Current Week Low]])-1</f>
        <v>1.8341892883345645E-2</v>
      </c>
      <c r="AF466" s="1">
        <f>(Table2[[#This Row],[Current Week High]]/Table2[[#This Row],[Close Price]])-1</f>
        <v>3.7247838616714768E-2</v>
      </c>
      <c r="AG466" s="1">
        <f>(Table2[[#This Row],[Close Price]]/Table2[[#This Row],[Current Month Low]])-1</f>
        <v>1.8341892883345645E-2</v>
      </c>
      <c r="AH466" s="1">
        <f>(Table2[[#This Row],[Current Month High]]/Table2[[#This Row],[Close Price]])-1</f>
        <v>4.8414985590778059E-2</v>
      </c>
      <c r="AI466">
        <v>9.6829971181556296</v>
      </c>
      <c r="AJ466">
        <v>35.705905357841203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-0.05</v>
      </c>
      <c r="AM466" t="s">
        <v>3161</v>
      </c>
      <c r="AN466">
        <v>-6.52</v>
      </c>
      <c r="AO466" t="s">
        <v>3161</v>
      </c>
      <c r="AP466">
        <v>-4.1169577625433003E-2</v>
      </c>
      <c r="AQ466">
        <f>(Table2[[#This Row],[Sharpe Ratio]]-AVERAGE(Table2[Sharpe Ratio]))/_xlfn.STDEV.P(Table2[Sharpe Ratio])</f>
        <v>-1.1704056265952569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504</v>
      </c>
      <c r="AT466">
        <f>_xlfn.RANK.AVG(Table2[[#This Row],[6M Return vs Nifty Z-Score]],Table2[6M Return vs Nifty Z-Score])</f>
        <v>159</v>
      </c>
      <c r="AU466">
        <f>_xlfn.RANK.AVG(Table2[[#This Row],[Sharpe Ratio Z-Score]],Table2[Sharpe Ratio Z-Score])</f>
        <v>651</v>
      </c>
      <c r="AV466">
        <f>(Table2[[#This Row],[Rank 1Y]]+Table2[[#This Row],[Rank 6M]]+Table2[[#This Row],[Rank Sharpe]])/3</f>
        <v>438</v>
      </c>
    </row>
    <row r="467" spans="1:48" x14ac:dyDescent="0.3">
      <c r="A467" t="s">
        <v>442</v>
      </c>
      <c r="B467" t="s">
        <v>443</v>
      </c>
      <c r="C467" t="s">
        <v>3109</v>
      </c>
      <c r="D467" t="s">
        <v>444</v>
      </c>
      <c r="E467">
        <v>49028.392279333901</v>
      </c>
      <c r="F467">
        <v>769.1</v>
      </c>
      <c r="G467">
        <v>-37.3511950562891</v>
      </c>
      <c r="H467">
        <f>(Table2[[#This Row],[1Y Return vs Nifty]]-AVERAGE(Table2[1Y Return vs Nifty]))/_xlfn.STDEV.P(Table2[1Y Return vs Nifty])</f>
        <v>-1.0397763018386785</v>
      </c>
      <c r="I467">
        <v>12.9606513895153</v>
      </c>
      <c r="J467">
        <f>(Table2[[#This Row],[1M Return vs Nifty]]-AVERAGE(Table2[1M Return vs Nifty]))/_xlfn.STDEV.P(Table2[1M Return vs Nifty])</f>
        <v>1.6326985485706673</v>
      </c>
      <c r="K467">
        <v>118.146103862103</v>
      </c>
      <c r="L467">
        <f>(Table2[[#This Row],[6M Return vs Nifty]]-AVERAGE(Table2[6M Return vs Nifty]))/_xlfn.STDEV.P(Table2[6M Return vs Nifty])</f>
        <v>4.0201829100823403</v>
      </c>
      <c r="M467">
        <v>-0.76395961458587003</v>
      </c>
      <c r="N467">
        <f>(Table2[[#This Row],[1W Return vs Nifty]]-AVERAGE(Table2[1W Return vs Nifty]))/_xlfn.STDEV.P(Table2[1W Return vs Nifty])</f>
        <v>0.51681231703672181</v>
      </c>
      <c r="O467">
        <v>763.82</v>
      </c>
      <c r="P467">
        <v>709.34018467910698</v>
      </c>
      <c r="Q467">
        <v>600.65873206766503</v>
      </c>
      <c r="R467">
        <v>48.502737993481503</v>
      </c>
      <c r="S467" s="1">
        <f>(Table2[[#This Row],[Close Price]]-Table2[[#This Row],[20D EMA]])/Table2[[#This Row],[20D EMA]]</f>
        <v>6.9126233929459454E-3</v>
      </c>
      <c r="T467" s="1">
        <f>(Table2[[#This Row],[Close Price]]-Table2[[#This Row],[50D EMA]])/Table2[[#This Row],[50D EMA]]</f>
        <v>8.4247046215106688E-2</v>
      </c>
      <c r="U467" s="1">
        <f>(Table2[[#This Row],[Close Price]]-Table2[[#This Row],[200D EMA]])/Table2[[#This Row],[200D EMA]]</f>
        <v>0.28042756883347841</v>
      </c>
      <c r="V467">
        <v>0.64690969177673197</v>
      </c>
      <c r="W467">
        <v>763.05</v>
      </c>
      <c r="X467">
        <v>797.55</v>
      </c>
      <c r="Y467">
        <v>750</v>
      </c>
      <c r="Z467">
        <v>853.85</v>
      </c>
      <c r="AA467">
        <v>747</v>
      </c>
      <c r="AB467">
        <v>855.1</v>
      </c>
      <c r="AC467" s="1">
        <f>(Table2[[#This Row],[Close Price]]/Table2[[#This Row],[Day Low]])-1</f>
        <v>7.9287071620470773E-3</v>
      </c>
      <c r="AD467" s="1">
        <f>(Table2[[#This Row],[Day High]]/Table2[[#This Row],[Close Price]])-1</f>
        <v>3.6991288519048204E-2</v>
      </c>
      <c r="AE467" s="1">
        <f>(Table2[[#This Row],[Close Price]]/Table2[[#This Row],[Current Week Low]])-1</f>
        <v>2.5466666666666748E-2</v>
      </c>
      <c r="AF467" s="1">
        <f>(Table2[[#This Row],[Current Week High]]/Table2[[#This Row],[Close Price]])-1</f>
        <v>0.11019373293459878</v>
      </c>
      <c r="AG467" s="1">
        <f>(Table2[[#This Row],[Close Price]]/Table2[[#This Row],[Current Month Low]])-1</f>
        <v>2.9585006693440441E-2</v>
      </c>
      <c r="AH467" s="1">
        <f>(Table2[[#This Row],[Current Month High]]/Table2[[#This Row],[Close Price]])-1</f>
        <v>0.1118190092315694</v>
      </c>
      <c r="AI467">
        <v>20.523989078143199</v>
      </c>
      <c r="AJ467">
        <v>148.09677419354799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0.43</v>
      </c>
      <c r="AM467" t="s">
        <v>3160</v>
      </c>
      <c r="AN467">
        <v>3.31</v>
      </c>
      <c r="AO467" t="s">
        <v>3160</v>
      </c>
      <c r="AP467">
        <v>-3.8481466493525997E-2</v>
      </c>
      <c r="AQ467">
        <f>(Table2[[#This Row],[Sharpe Ratio]]-AVERAGE(Table2[Sharpe Ratio]))/_xlfn.STDEV.P(Table2[Sharpe Ratio])</f>
        <v>-1.1385894018083147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3.9913280720427364</v>
      </c>
      <c r="AS467">
        <f>_xlfn.RANK.AVG(Table2[[#This Row],[1Y Return vs Nifty Z-Score]],Table2[1Y Return vs Nifty Z-Score])</f>
        <v>665</v>
      </c>
      <c r="AT467">
        <f>_xlfn.RANK.AVG(Table2[[#This Row],[6M Return vs Nifty Z-Score]],Table2[6M Return vs Nifty Z-Score])</f>
        <v>6</v>
      </c>
      <c r="AU467">
        <f>_xlfn.RANK.AVG(Table2[[#This Row],[Sharpe Ratio Z-Score]],Table2[Sharpe Ratio Z-Score])</f>
        <v>646</v>
      </c>
      <c r="AV467">
        <f>(Table2[[#This Row],[Rank 1Y]]+Table2[[#This Row],[Rank 6M]]+Table2[[#This Row],[Rank Sharpe]])/3</f>
        <v>439</v>
      </c>
    </row>
    <row r="468" spans="1:48" x14ac:dyDescent="0.3">
      <c r="A468" t="s">
        <v>935</v>
      </c>
      <c r="B468" t="s">
        <v>936</v>
      </c>
      <c r="C468" t="s">
        <v>3108</v>
      </c>
      <c r="D468" t="s">
        <v>21</v>
      </c>
      <c r="E468">
        <v>15529.5875464868</v>
      </c>
      <c r="F468">
        <v>559.1</v>
      </c>
      <c r="G468">
        <v>-36.949371818311199</v>
      </c>
      <c r="H468">
        <f>(Table2[[#This Row],[1Y Return vs Nifty]]-AVERAGE(Table2[1Y Return vs Nifty]))/_xlfn.STDEV.P(Table2[1Y Return vs Nifty])</f>
        <v>-1.0316920624148735</v>
      </c>
      <c r="I468">
        <v>-3.29189570605921</v>
      </c>
      <c r="J468">
        <f>(Table2[[#This Row],[1M Return vs Nifty]]-AVERAGE(Table2[1M Return vs Nifty]))/_xlfn.STDEV.P(Table2[1M Return vs Nifty])</f>
        <v>-9.2105434617212545E-2</v>
      </c>
      <c r="K468">
        <v>2.2531287250604401E-3</v>
      </c>
      <c r="L468">
        <f>(Table2[[#This Row],[6M Return vs Nifty]]-AVERAGE(Table2[6M Return vs Nifty]))/_xlfn.STDEV.P(Table2[6M Return vs Nifty])</f>
        <v>-0.11188345496812849</v>
      </c>
      <c r="M468">
        <v>-7.5019957704779099</v>
      </c>
      <c r="N468">
        <f>(Table2[[#This Row],[1W Return vs Nifty]]-AVERAGE(Table2[1W Return vs Nifty]))/_xlfn.STDEV.P(Table2[1W Return vs Nifty])</f>
        <v>-0.88824827966531494</v>
      </c>
      <c r="O468">
        <v>600.14</v>
      </c>
      <c r="P468">
        <v>613.87485687695596</v>
      </c>
      <c r="Q468">
        <v>629.123948918417</v>
      </c>
      <c r="R468">
        <v>26.856350215918699</v>
      </c>
      <c r="S468" s="1">
        <f>(Table2[[#This Row],[Close Price]]-Table2[[#This Row],[20D EMA]])/Table2[[#This Row],[20D EMA]]</f>
        <v>-6.8384043723131213E-2</v>
      </c>
      <c r="T468" s="1">
        <f>(Table2[[#This Row],[Close Price]]-Table2[[#This Row],[50D EMA]])/Table2[[#This Row],[50D EMA]]</f>
        <v>-8.9228050739232206E-2</v>
      </c>
      <c r="U468" s="1">
        <f>(Table2[[#This Row],[Close Price]]-Table2[[#This Row],[200D EMA]])/Table2[[#This Row],[200D EMA]]</f>
        <v>-0.11130389971451791</v>
      </c>
      <c r="V468">
        <v>0.61839855754587503</v>
      </c>
      <c r="W468">
        <v>553.5</v>
      </c>
      <c r="X468">
        <v>575.4</v>
      </c>
      <c r="Y468">
        <v>553.5</v>
      </c>
      <c r="Z468">
        <v>619.85</v>
      </c>
      <c r="AA468">
        <v>553.5</v>
      </c>
      <c r="AB468">
        <v>645</v>
      </c>
      <c r="AC468" s="1">
        <f>(Table2[[#This Row],[Close Price]]/Table2[[#This Row],[Day Low]])-1</f>
        <v>1.0117434507678436E-2</v>
      </c>
      <c r="AD468" s="1">
        <f>(Table2[[#This Row],[Day High]]/Table2[[#This Row],[Close Price]])-1</f>
        <v>2.9153997495975581E-2</v>
      </c>
      <c r="AE468" s="1">
        <f>(Table2[[#This Row],[Close Price]]/Table2[[#This Row],[Current Week Low]])-1</f>
        <v>1.0117434507678436E-2</v>
      </c>
      <c r="AF468" s="1">
        <f>(Table2[[#This Row],[Current Week High]]/Table2[[#This Row],[Close Price]])-1</f>
        <v>0.10865676980862093</v>
      </c>
      <c r="AG468" s="1">
        <f>(Table2[[#This Row],[Close Price]]/Table2[[#This Row],[Current Month Low]])-1</f>
        <v>1.0117434507678436E-2</v>
      </c>
      <c r="AH468" s="1">
        <f>(Table2[[#This Row],[Current Month High]]/Table2[[#This Row],[Close Price]])-1</f>
        <v>0.15363977821498831</v>
      </c>
      <c r="AI468">
        <v>55.607225898765797</v>
      </c>
      <c r="AJ468">
        <v>19.0587734241908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</v>
      </c>
      <c r="AM468" t="s">
        <v>3161</v>
      </c>
      <c r="AN468">
        <v>-6.23</v>
      </c>
      <c r="AO468" t="s">
        <v>3161</v>
      </c>
      <c r="AP468">
        <v>6.7699205433864998E-2</v>
      </c>
      <c r="AQ468">
        <f>(Table2[[#This Row],[Sharpe Ratio]]-AVERAGE(Table2[Sharpe Ratio]))/_xlfn.STDEV.P(Table2[Sharpe Ratio])</f>
        <v>0.11815481756992458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661</v>
      </c>
      <c r="AT468">
        <f>_xlfn.RANK.AVG(Table2[[#This Row],[6M Return vs Nifty Z-Score]],Table2[6M Return vs Nifty Z-Score])</f>
        <v>348</v>
      </c>
      <c r="AU468">
        <f>_xlfn.RANK.AVG(Table2[[#This Row],[Sharpe Ratio Z-Score]],Table2[Sharpe Ratio Z-Score])</f>
        <v>309</v>
      </c>
      <c r="AV468">
        <f>(Table2[[#This Row],[Rank 1Y]]+Table2[[#This Row],[Rank 6M]]+Table2[[#This Row],[Rank Sharpe]])/3</f>
        <v>439.33333333333331</v>
      </c>
    </row>
    <row r="469" spans="1:48" x14ac:dyDescent="0.3">
      <c r="A469" t="s">
        <v>1394</v>
      </c>
      <c r="B469" t="s">
        <v>1395</v>
      </c>
      <c r="C469" t="s">
        <v>3109</v>
      </c>
      <c r="D469" t="s">
        <v>21</v>
      </c>
      <c r="E469">
        <v>7587.5686009378696</v>
      </c>
      <c r="F469">
        <v>27.31</v>
      </c>
      <c r="G469">
        <v>8.6372880550004094</v>
      </c>
      <c r="H469">
        <f>(Table2[[#This Row],[1Y Return vs Nifty]]-AVERAGE(Table2[1Y Return vs Nifty]))/_xlfn.STDEV.P(Table2[1Y Return vs Nifty])</f>
        <v>-0.11453885146075399</v>
      </c>
      <c r="I469">
        <v>2.7140693788049401</v>
      </c>
      <c r="J469">
        <f>(Table2[[#This Row],[1M Return vs Nifty]]-AVERAGE(Table2[1M Return vs Nifty]))/_xlfn.STDEV.P(Table2[1M Return vs Nifty])</f>
        <v>0.54527850528730581</v>
      </c>
      <c r="K469">
        <v>-17.4714908544032</v>
      </c>
      <c r="L469">
        <f>(Table2[[#This Row],[6M Return vs Nifty]]-AVERAGE(Table2[6M Return vs Nifty]))/_xlfn.STDEV.P(Table2[6M Return vs Nifty])</f>
        <v>-0.72302545970209675</v>
      </c>
      <c r="M469">
        <v>-1.2859329005661599</v>
      </c>
      <c r="N469">
        <f>(Table2[[#This Row],[1W Return vs Nifty]]-AVERAGE(Table2[1W Return vs Nifty]))/_xlfn.STDEV.P(Table2[1W Return vs Nifty])</f>
        <v>0.4079669383991098</v>
      </c>
      <c r="O469">
        <v>27.96</v>
      </c>
      <c r="P469">
        <v>28.3596393906132</v>
      </c>
      <c r="Q469">
        <v>28.0739731591074</v>
      </c>
      <c r="R469">
        <v>42.827465943814502</v>
      </c>
      <c r="S469" s="1">
        <f>(Table2[[#This Row],[Close Price]]-Table2[[#This Row],[20D EMA]])/Table2[[#This Row],[20D EMA]]</f>
        <v>-2.3247496423462164E-2</v>
      </c>
      <c r="T469" s="1">
        <f>(Table2[[#This Row],[Close Price]]-Table2[[#This Row],[50D EMA]])/Table2[[#This Row],[50D EMA]]</f>
        <v>-3.7011732630162532E-2</v>
      </c>
      <c r="U469" s="1">
        <f>(Table2[[#This Row],[Close Price]]-Table2[[#This Row],[200D EMA]])/Table2[[#This Row],[200D EMA]]</f>
        <v>-2.7212862061868952E-2</v>
      </c>
      <c r="V469">
        <v>0.54048122416081401</v>
      </c>
      <c r="W469">
        <v>26.78</v>
      </c>
      <c r="X469">
        <v>27.58</v>
      </c>
      <c r="Y469">
        <v>26.22</v>
      </c>
      <c r="Z469">
        <v>28.69</v>
      </c>
      <c r="AA469">
        <v>26.22</v>
      </c>
      <c r="AB469">
        <v>29.5</v>
      </c>
      <c r="AC469" s="1">
        <f>(Table2[[#This Row],[Close Price]]/Table2[[#This Row],[Day Low]])-1</f>
        <v>1.9790888722927447E-2</v>
      </c>
      <c r="AD469" s="1">
        <f>(Table2[[#This Row],[Day High]]/Table2[[#This Row],[Close Price]])-1</f>
        <v>9.8864884657634544E-3</v>
      </c>
      <c r="AE469" s="1">
        <f>(Table2[[#This Row],[Close Price]]/Table2[[#This Row],[Current Week Low]])-1</f>
        <v>4.1571319603356249E-2</v>
      </c>
      <c r="AF469" s="1">
        <f>(Table2[[#This Row],[Current Week High]]/Table2[[#This Row],[Close Price]])-1</f>
        <v>5.0530941047235434E-2</v>
      </c>
      <c r="AG469" s="1">
        <f>(Table2[[#This Row],[Close Price]]/Table2[[#This Row],[Current Month Low]])-1</f>
        <v>4.1571319603356249E-2</v>
      </c>
      <c r="AH469" s="1">
        <f>(Table2[[#This Row],[Current Month High]]/Table2[[#This Row],[Close Price]])-1</f>
        <v>8.0190406444525797E-2</v>
      </c>
      <c r="AI469">
        <v>48.307555093699698</v>
      </c>
      <c r="AJ469">
        <v>43.6424336703828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-0.12</v>
      </c>
      <c r="AM469" t="s">
        <v>3161</v>
      </c>
      <c r="AN469">
        <v>-1.27</v>
      </c>
      <c r="AO469" t="s">
        <v>3161</v>
      </c>
      <c r="AP469">
        <v>3.4344155161490003E-2</v>
      </c>
      <c r="AQ469">
        <f>(Table2[[#This Row],[Sharpe Ratio]]-AVERAGE(Table2[Sharpe Ratio]))/_xlfn.STDEV.P(Table2[Sharpe Ratio])</f>
        <v>-0.27663234902045963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337</v>
      </c>
      <c r="AT469">
        <f>_xlfn.RANK.AVG(Table2[[#This Row],[6M Return vs Nifty Z-Score]],Table2[6M Return vs Nifty Z-Score])</f>
        <v>566</v>
      </c>
      <c r="AU469">
        <f>_xlfn.RANK.AVG(Table2[[#This Row],[Sharpe Ratio Z-Score]],Table2[Sharpe Ratio Z-Score])</f>
        <v>415</v>
      </c>
      <c r="AV469">
        <f>(Table2[[#This Row],[Rank 1Y]]+Table2[[#This Row],[Rank 6M]]+Table2[[#This Row],[Rank Sharpe]])/3</f>
        <v>439.33333333333331</v>
      </c>
    </row>
    <row r="470" spans="1:48" x14ac:dyDescent="0.3">
      <c r="A470" t="s">
        <v>383</v>
      </c>
      <c r="B470" t="s">
        <v>384</v>
      </c>
      <c r="C470" t="s">
        <v>3123</v>
      </c>
      <c r="D470" t="s">
        <v>280</v>
      </c>
      <c r="E470">
        <v>58168.820180086797</v>
      </c>
      <c r="F470">
        <v>6816.95</v>
      </c>
      <c r="G470">
        <v>-6.7129457160662502</v>
      </c>
      <c r="H470">
        <f>(Table2[[#This Row],[1Y Return vs Nifty]]-AVERAGE(Table2[1Y Return vs Nifty]))/_xlfn.STDEV.P(Table2[1Y Return vs Nifty])</f>
        <v>-0.42336858873817884</v>
      </c>
      <c r="I470">
        <v>-9.9858620823908808</v>
      </c>
      <c r="J470">
        <f>(Table2[[#This Row],[1M Return vs Nifty]]-AVERAGE(Table2[1M Return vs Nifty]))/_xlfn.STDEV.P(Table2[1M Return vs Nifty])</f>
        <v>-0.80250361413496119</v>
      </c>
      <c r="K470">
        <v>-28.234605320557101</v>
      </c>
      <c r="L470">
        <f>(Table2[[#This Row],[6M Return vs Nifty]]-AVERAGE(Table2[6M Return vs Nifty]))/_xlfn.STDEV.P(Table2[6M Return vs Nifty])</f>
        <v>-1.0994640385423065</v>
      </c>
      <c r="M470">
        <v>-9.7479816494677891</v>
      </c>
      <c r="N470">
        <f>(Table2[[#This Row],[1W Return vs Nifty]]-AVERAGE(Table2[1W Return vs Nifty]))/_xlfn.STDEV.P(Table2[1W Return vs Nifty])</f>
        <v>-1.3565963541348089</v>
      </c>
      <c r="O470">
        <v>7552.99</v>
      </c>
      <c r="P470">
        <v>7793.3963259694001</v>
      </c>
      <c r="Q470">
        <v>7461.2163901199001</v>
      </c>
      <c r="R470">
        <v>24.553481643111098</v>
      </c>
      <c r="S470" s="1">
        <f>(Table2[[#This Row],[Close Price]]-Table2[[#This Row],[20D EMA]])/Table2[[#This Row],[20D EMA]]</f>
        <v>-9.7450148881436355E-2</v>
      </c>
      <c r="T470" s="1">
        <f>(Table2[[#This Row],[Close Price]]-Table2[[#This Row],[50D EMA]])/Table2[[#This Row],[50D EMA]]</f>
        <v>-0.12529150130805683</v>
      </c>
      <c r="U470" s="1">
        <f>(Table2[[#This Row],[Close Price]]-Table2[[#This Row],[200D EMA]])/Table2[[#This Row],[200D EMA]]</f>
        <v>-8.6348707292960181E-2</v>
      </c>
      <c r="V470">
        <v>0.66019813334767297</v>
      </c>
      <c r="W470">
        <v>6744.8</v>
      </c>
      <c r="X470">
        <v>7000</v>
      </c>
      <c r="Y470">
        <v>6628.1</v>
      </c>
      <c r="Z470">
        <v>7538.45</v>
      </c>
      <c r="AA470">
        <v>6628.1</v>
      </c>
      <c r="AB470">
        <v>8040</v>
      </c>
      <c r="AC470" s="1">
        <f>(Table2[[#This Row],[Close Price]]/Table2[[#This Row],[Day Low]])-1</f>
        <v>1.069712964061198E-2</v>
      </c>
      <c r="AD470" s="1">
        <f>(Table2[[#This Row],[Day High]]/Table2[[#This Row],[Close Price]])-1</f>
        <v>2.6852184628022746E-2</v>
      </c>
      <c r="AE470" s="1">
        <f>(Table2[[#This Row],[Close Price]]/Table2[[#This Row],[Current Week Low]])-1</f>
        <v>2.849232811816349E-2</v>
      </c>
      <c r="AF470" s="1">
        <f>(Table2[[#This Row],[Current Week High]]/Table2[[#This Row],[Close Price]])-1</f>
        <v>0.1058391216013026</v>
      </c>
      <c r="AG470" s="1">
        <f>(Table2[[#This Row],[Close Price]]/Table2[[#This Row],[Current Month Low]])-1</f>
        <v>2.849232811816349E-2</v>
      </c>
      <c r="AH470" s="1">
        <f>(Table2[[#This Row],[Current Month High]]/Table2[[#This Row],[Close Price]])-1</f>
        <v>0.17941308062990058</v>
      </c>
      <c r="AI470">
        <v>45.740397098409098</v>
      </c>
      <c r="AJ470">
        <v>28.0178403755868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0.1</v>
      </c>
      <c r="AM470" t="s">
        <v>3160</v>
      </c>
      <c r="AN470">
        <v>-9.5</v>
      </c>
      <c r="AO470" t="s">
        <v>3161</v>
      </c>
      <c r="AP470">
        <v>0.11617588071939799</v>
      </c>
      <c r="AQ470">
        <f>(Table2[[#This Row],[Sharpe Ratio]]-AVERAGE(Table2[Sharpe Ratio]))/_xlfn.STDEV.P(Table2[Sharpe Ratio])</f>
        <v>0.69192008326187726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462</v>
      </c>
      <c r="AT470">
        <f>_xlfn.RANK.AVG(Table2[[#This Row],[6M Return vs Nifty Z-Score]],Table2[6M Return vs Nifty Z-Score])</f>
        <v>686</v>
      </c>
      <c r="AU470">
        <f>_xlfn.RANK.AVG(Table2[[#This Row],[Sharpe Ratio Z-Score]],Table2[Sharpe Ratio Z-Score])</f>
        <v>171</v>
      </c>
      <c r="AV470">
        <f>(Table2[[#This Row],[Rank 1Y]]+Table2[[#This Row],[Rank 6M]]+Table2[[#This Row],[Rank Sharpe]])/3</f>
        <v>439.66666666666669</v>
      </c>
    </row>
    <row r="471" spans="1:48" x14ac:dyDescent="0.3">
      <c r="A471" t="s">
        <v>400</v>
      </c>
      <c r="B471" t="s">
        <v>401</v>
      </c>
      <c r="C471" t="s">
        <v>3108</v>
      </c>
      <c r="D471" t="s">
        <v>239</v>
      </c>
      <c r="E471">
        <v>54749.195870501899</v>
      </c>
      <c r="F471">
        <v>5170</v>
      </c>
      <c r="G471">
        <v>-3.2900481831573098</v>
      </c>
      <c r="H471">
        <f>(Table2[[#This Row],[1Y Return vs Nifty]]-AVERAGE(Table2[1Y Return vs Nifty]))/_xlfn.STDEV.P(Table2[1Y Return vs Nifty])</f>
        <v>-0.35450367361171958</v>
      </c>
      <c r="I471">
        <v>3.80282073479344</v>
      </c>
      <c r="J471">
        <f>(Table2[[#This Row],[1M Return vs Nifty]]-AVERAGE(Table2[1M Return vs Nifty]))/_xlfn.STDEV.P(Table2[1M Return vs Nifty])</f>
        <v>0.66082240523524138</v>
      </c>
      <c r="K471">
        <v>10.0884280118729</v>
      </c>
      <c r="L471">
        <f>(Table2[[#This Row],[6M Return vs Nifty]]-AVERAGE(Table2[6M Return vs Nifty]))/_xlfn.STDEV.P(Table2[6M Return vs Nifty])</f>
        <v>0.24087924683957157</v>
      </c>
      <c r="M471">
        <v>2.6620688513695701</v>
      </c>
      <c r="N471">
        <f>(Table2[[#This Row],[1W Return vs Nifty]]-AVERAGE(Table2[1W Return vs Nifty]))/_xlfn.STDEV.P(Table2[1W Return vs Nifty])</f>
        <v>1.2312308047564906</v>
      </c>
      <c r="O471">
        <v>5161.3</v>
      </c>
      <c r="P471">
        <v>5222.3597607627798</v>
      </c>
      <c r="Q471">
        <v>5093.4330946105902</v>
      </c>
      <c r="R471">
        <v>52.331577595200201</v>
      </c>
      <c r="S471" s="1">
        <f>(Table2[[#This Row],[Close Price]]-Table2[[#This Row],[20D EMA]])/Table2[[#This Row],[20D EMA]]</f>
        <v>1.6856218394590157E-3</v>
      </c>
      <c r="T471" s="1">
        <f>(Table2[[#This Row],[Close Price]]-Table2[[#This Row],[50D EMA]])/Table2[[#This Row],[50D EMA]]</f>
        <v>-1.0026073108975578E-2</v>
      </c>
      <c r="U471" s="1">
        <f>(Table2[[#This Row],[Close Price]]-Table2[[#This Row],[200D EMA]])/Table2[[#This Row],[200D EMA]]</f>
        <v>1.5032474947089421E-2</v>
      </c>
      <c r="V471">
        <v>0.78203227964083499</v>
      </c>
      <c r="W471">
        <v>5115.6499999999996</v>
      </c>
      <c r="X471">
        <v>5221.05</v>
      </c>
      <c r="Y471">
        <v>5023.3500000000004</v>
      </c>
      <c r="Z471">
        <v>5370</v>
      </c>
      <c r="AA471">
        <v>4871</v>
      </c>
      <c r="AB471">
        <v>5370</v>
      </c>
      <c r="AC471" s="1">
        <f>(Table2[[#This Row],[Close Price]]/Table2[[#This Row],[Day Low]])-1</f>
        <v>1.0624260846617828E-2</v>
      </c>
      <c r="AD471" s="1">
        <f>(Table2[[#This Row],[Day High]]/Table2[[#This Row],[Close Price]])-1</f>
        <v>9.8742746615088084E-3</v>
      </c>
      <c r="AE471" s="1">
        <f>(Table2[[#This Row],[Close Price]]/Table2[[#This Row],[Current Week Low]])-1</f>
        <v>2.9193665581733308E-2</v>
      </c>
      <c r="AF471" s="1">
        <f>(Table2[[#This Row],[Current Week High]]/Table2[[#This Row],[Close Price]])-1</f>
        <v>3.8684719535783341E-2</v>
      </c>
      <c r="AG471" s="1">
        <f>(Table2[[#This Row],[Close Price]]/Table2[[#This Row],[Current Month Low]])-1</f>
        <v>6.1383699445699103E-2</v>
      </c>
      <c r="AH471" s="1">
        <f>(Table2[[#This Row],[Current Month High]]/Table2[[#This Row],[Close Price]])-1</f>
        <v>3.8684719535783341E-2</v>
      </c>
      <c r="AI471">
        <v>16.054158607350001</v>
      </c>
      <c r="AJ471">
        <v>23.095238095238098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-0.09</v>
      </c>
      <c r="AM471" t="s">
        <v>3161</v>
      </c>
      <c r="AN471">
        <v>-0.61</v>
      </c>
      <c r="AO471" t="s">
        <v>3161</v>
      </c>
      <c r="AP471">
        <v>-4.2958900474422003E-2</v>
      </c>
      <c r="AQ471">
        <f>(Table2[[#This Row],[Sharpe Ratio]]-AVERAGE(Table2[Sharpe Ratio]))/_xlfn.STDEV.P(Table2[Sharpe Ratio])</f>
        <v>-1.1915838797203271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433</v>
      </c>
      <c r="AT471">
        <f>_xlfn.RANK.AVG(Table2[[#This Row],[6M Return vs Nifty Z-Score]],Table2[6M Return vs Nifty Z-Score])</f>
        <v>232</v>
      </c>
      <c r="AU471">
        <f>_xlfn.RANK.AVG(Table2[[#This Row],[Sharpe Ratio Z-Score]],Table2[Sharpe Ratio Z-Score])</f>
        <v>655</v>
      </c>
      <c r="AV471">
        <f>(Table2[[#This Row],[Rank 1Y]]+Table2[[#This Row],[Rank 6M]]+Table2[[#This Row],[Rank Sharpe]])/3</f>
        <v>440</v>
      </c>
    </row>
    <row r="472" spans="1:48" x14ac:dyDescent="0.3">
      <c r="A472" t="s">
        <v>1064</v>
      </c>
      <c r="B472" t="s">
        <v>1065</v>
      </c>
      <c r="C472" t="s">
        <v>3119</v>
      </c>
      <c r="D472" t="s">
        <v>88</v>
      </c>
      <c r="E472">
        <v>12136.232710232</v>
      </c>
      <c r="F472">
        <v>2166.65</v>
      </c>
      <c r="G472">
        <v>-4.30899618438725</v>
      </c>
      <c r="H472">
        <f>(Table2[[#This Row],[1Y Return vs Nifty]]-AVERAGE(Table2[1Y Return vs Nifty]))/_xlfn.STDEV.P(Table2[1Y Return vs Nifty])</f>
        <v>-0.37500378118091743</v>
      </c>
      <c r="I472">
        <v>-4.8470814680979997</v>
      </c>
      <c r="J472">
        <f>(Table2[[#This Row],[1M Return vs Nifty]]-AVERAGE(Table2[1M Return vs Nifty]))/_xlfn.STDEV.P(Table2[1M Return vs Nifty])</f>
        <v>-0.25714975543582347</v>
      </c>
      <c r="K472">
        <v>-30.310361077631299</v>
      </c>
      <c r="L472">
        <f>(Table2[[#This Row],[6M Return vs Nifty]]-AVERAGE(Table2[6M Return vs Nifty]))/_xlfn.STDEV.P(Table2[6M Return vs Nifty])</f>
        <v>-1.1720633358618322</v>
      </c>
      <c r="M472">
        <v>-6.9229294850612604</v>
      </c>
      <c r="N472">
        <f>(Table2[[#This Row],[1W Return vs Nifty]]-AVERAGE(Table2[1W Return vs Nifty]))/_xlfn.STDEV.P(Table2[1W Return vs Nifty])</f>
        <v>-0.76749748496883929</v>
      </c>
      <c r="O472">
        <v>2314.79</v>
      </c>
      <c r="P472">
        <v>2447.9428342875099</v>
      </c>
      <c r="Q472">
        <v>2549.02115751365</v>
      </c>
      <c r="R472">
        <v>35.2349532678898</v>
      </c>
      <c r="S472" s="1">
        <f>(Table2[[#This Row],[Close Price]]-Table2[[#This Row],[20D EMA]])/Table2[[#This Row],[20D EMA]]</f>
        <v>-6.3997166049619997E-2</v>
      </c>
      <c r="T472" s="1">
        <f>(Table2[[#This Row],[Close Price]]-Table2[[#This Row],[50D EMA]])/Table2[[#This Row],[50D EMA]]</f>
        <v>-0.11490988692527289</v>
      </c>
      <c r="U472" s="1">
        <f>(Table2[[#This Row],[Close Price]]-Table2[[#This Row],[200D EMA]])/Table2[[#This Row],[200D EMA]]</f>
        <v>-0.1500070552127625</v>
      </c>
      <c r="V472">
        <v>0.92354829879844502</v>
      </c>
      <c r="W472">
        <v>2146.9499999999998</v>
      </c>
      <c r="X472">
        <v>2213.9499999999998</v>
      </c>
      <c r="Y472">
        <v>2146.9499999999998</v>
      </c>
      <c r="Z472">
        <v>2349.85</v>
      </c>
      <c r="AA472">
        <v>2146.9499999999998</v>
      </c>
      <c r="AB472">
        <v>2485</v>
      </c>
      <c r="AC472" s="1">
        <f>(Table2[[#This Row],[Close Price]]/Table2[[#This Row],[Day Low]])-1</f>
        <v>9.1758075409302808E-3</v>
      </c>
      <c r="AD472" s="1">
        <f>(Table2[[#This Row],[Day High]]/Table2[[#This Row],[Close Price]])-1</f>
        <v>2.1830937161054997E-2</v>
      </c>
      <c r="AE472" s="1">
        <f>(Table2[[#This Row],[Close Price]]/Table2[[#This Row],[Current Week Low]])-1</f>
        <v>9.1758075409302808E-3</v>
      </c>
      <c r="AF472" s="1">
        <f>(Table2[[#This Row],[Current Week High]]/Table2[[#This Row],[Close Price]])-1</f>
        <v>8.4554496573050475E-2</v>
      </c>
      <c r="AG472" s="1">
        <f>(Table2[[#This Row],[Close Price]]/Table2[[#This Row],[Current Month Low]])-1</f>
        <v>9.1758075409302808E-3</v>
      </c>
      <c r="AH472" s="1">
        <f>(Table2[[#This Row],[Current Month High]]/Table2[[#This Row],[Close Price]])-1</f>
        <v>0.14693189947614971</v>
      </c>
      <c r="AI472">
        <v>68.693605335425602</v>
      </c>
      <c r="AJ472">
        <v>23.737864077669901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0</v>
      </c>
      <c r="AM472">
        <v>0</v>
      </c>
      <c r="AN472">
        <v>-1.68</v>
      </c>
      <c r="AO472" t="s">
        <v>3161</v>
      </c>
      <c r="AP472">
        <v>0.111424984735597</v>
      </c>
      <c r="AQ472">
        <f>(Table2[[#This Row],[Sharpe Ratio]]-AVERAGE(Table2[Sharpe Ratio]))/_xlfn.STDEV.P(Table2[Sharpe Ratio])</f>
        <v>0.63568893538788307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440</v>
      </c>
      <c r="AT472">
        <f>_xlfn.RANK.AVG(Table2[[#This Row],[6M Return vs Nifty Z-Score]],Table2[6M Return vs Nifty Z-Score])</f>
        <v>696</v>
      </c>
      <c r="AU472">
        <f>_xlfn.RANK.AVG(Table2[[#This Row],[Sharpe Ratio Z-Score]],Table2[Sharpe Ratio Z-Score])</f>
        <v>185</v>
      </c>
      <c r="AV472">
        <f>(Table2[[#This Row],[Rank 1Y]]+Table2[[#This Row],[Rank 6M]]+Table2[[#This Row],[Rank Sharpe]])/3</f>
        <v>440.33333333333331</v>
      </c>
    </row>
    <row r="473" spans="1:48" x14ac:dyDescent="0.3">
      <c r="A473" t="s">
        <v>1916</v>
      </c>
      <c r="B473" t="s">
        <v>1917</v>
      </c>
      <c r="C473" t="s">
        <v>3125</v>
      </c>
      <c r="D473" t="s">
        <v>105</v>
      </c>
      <c r="E473">
        <v>3692.57237104653</v>
      </c>
      <c r="F473">
        <v>215.82</v>
      </c>
      <c r="G473">
        <v>18.930207787890598</v>
      </c>
      <c r="H473">
        <f>(Table2[[#This Row],[1Y Return vs Nifty]]-AVERAGE(Table2[1Y Return vs Nifty]))/_xlfn.STDEV.P(Table2[1Y Return vs Nifty])</f>
        <v>9.2543317080397355E-2</v>
      </c>
      <c r="I473">
        <v>-8.3471438395682203</v>
      </c>
      <c r="J473">
        <f>(Table2[[#This Row],[1M Return vs Nifty]]-AVERAGE(Table2[1M Return vs Nifty]))/_xlfn.STDEV.P(Table2[1M Return vs Nifty])</f>
        <v>-0.6285943963414744</v>
      </c>
      <c r="K473">
        <v>-34.572534818952903</v>
      </c>
      <c r="L473">
        <f>(Table2[[#This Row],[6M Return vs Nifty]]-AVERAGE(Table2[6M Return vs Nifty]))/_xlfn.STDEV.P(Table2[6M Return vs Nifty])</f>
        <v>-1.3211323280200562</v>
      </c>
      <c r="M473">
        <v>-5.71845638337048</v>
      </c>
      <c r="N473">
        <f>(Table2[[#This Row],[1W Return vs Nifty]]-AVERAGE(Table2[1W Return vs Nifty]))/_xlfn.STDEV.P(Table2[1W Return vs Nifty])</f>
        <v>-0.51633265655020166</v>
      </c>
      <c r="O473">
        <v>233.48</v>
      </c>
      <c r="P473">
        <v>247.652677599437</v>
      </c>
      <c r="Q473">
        <v>248.72167557605701</v>
      </c>
      <c r="R473">
        <v>25.958169252121198</v>
      </c>
      <c r="S473" s="1">
        <f>(Table2[[#This Row],[Close Price]]-Table2[[#This Row],[20D EMA]])/Table2[[#This Row],[20D EMA]]</f>
        <v>-7.5638170292958704E-2</v>
      </c>
      <c r="T473" s="1">
        <f>(Table2[[#This Row],[Close Price]]-Table2[[#This Row],[50D EMA]])/Table2[[#This Row],[50D EMA]]</f>
        <v>-0.12853758702712031</v>
      </c>
      <c r="U473" s="1">
        <f>(Table2[[#This Row],[Close Price]]-Table2[[#This Row],[200D EMA]])/Table2[[#This Row],[200D EMA]]</f>
        <v>-0.13228310520124315</v>
      </c>
      <c r="V473">
        <v>0.58063139192395896</v>
      </c>
      <c r="W473">
        <v>214.81</v>
      </c>
      <c r="X473">
        <v>222.95</v>
      </c>
      <c r="Y473">
        <v>214.81</v>
      </c>
      <c r="Z473">
        <v>230.35</v>
      </c>
      <c r="AA473">
        <v>214.81</v>
      </c>
      <c r="AB473">
        <v>243.87</v>
      </c>
      <c r="AC473" s="1">
        <f>(Table2[[#This Row],[Close Price]]/Table2[[#This Row],[Day Low]])-1</f>
        <v>4.7018295237650776E-3</v>
      </c>
      <c r="AD473" s="1">
        <f>(Table2[[#This Row],[Day High]]/Table2[[#This Row],[Close Price]])-1</f>
        <v>3.3036789917523901E-2</v>
      </c>
      <c r="AE473" s="1">
        <f>(Table2[[#This Row],[Close Price]]/Table2[[#This Row],[Current Week Low]])-1</f>
        <v>4.7018295237650776E-3</v>
      </c>
      <c r="AF473" s="1">
        <f>(Table2[[#This Row],[Current Week High]]/Table2[[#This Row],[Close Price]])-1</f>
        <v>6.7324622370493969E-2</v>
      </c>
      <c r="AG473" s="1">
        <f>(Table2[[#This Row],[Close Price]]/Table2[[#This Row],[Current Month Low]])-1</f>
        <v>4.7018295237650776E-3</v>
      </c>
      <c r="AH473" s="1">
        <f>(Table2[[#This Row],[Current Month High]]/Table2[[#This Row],[Close Price]])-1</f>
        <v>0.12996941896024472</v>
      </c>
      <c r="AI473">
        <v>48.480214993976404</v>
      </c>
      <c r="AJ473">
        <v>40.736876426475298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0</v>
      </c>
      <c r="AM473">
        <v>0</v>
      </c>
      <c r="AN473">
        <v>-4.38</v>
      </c>
      <c r="AO473" t="s">
        <v>3161</v>
      </c>
      <c r="AP473">
        <v>6.3323825227896993E-2</v>
      </c>
      <c r="AQ473">
        <f>(Table2[[#This Row],[Sharpe Ratio]]-AVERAGE(Table2[Sharpe Ratio]))/_xlfn.STDEV.P(Table2[Sharpe Ratio])</f>
        <v>6.6368238321373271E-2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278</v>
      </c>
      <c r="AT473">
        <f>_xlfn.RANK.AVG(Table2[[#This Row],[6M Return vs Nifty Z-Score]],Table2[6M Return vs Nifty Z-Score])</f>
        <v>712</v>
      </c>
      <c r="AU473">
        <f>_xlfn.RANK.AVG(Table2[[#This Row],[Sharpe Ratio Z-Score]],Table2[Sharpe Ratio Z-Score])</f>
        <v>331</v>
      </c>
      <c r="AV473">
        <f>(Table2[[#This Row],[Rank 1Y]]+Table2[[#This Row],[Rank 6M]]+Table2[[#This Row],[Rank Sharpe]])/3</f>
        <v>440.33333333333331</v>
      </c>
    </row>
    <row r="474" spans="1:48" x14ac:dyDescent="0.3">
      <c r="A474" t="s">
        <v>1088</v>
      </c>
      <c r="B474" t="s">
        <v>1089</v>
      </c>
      <c r="C474" t="s">
        <v>3112</v>
      </c>
      <c r="D474" t="s">
        <v>303</v>
      </c>
      <c r="E474">
        <v>11462.162088110201</v>
      </c>
      <c r="F474">
        <v>490.65</v>
      </c>
      <c r="G474">
        <v>44.477635750296599</v>
      </c>
      <c r="H474">
        <f>(Table2[[#This Row],[1Y Return vs Nifty]]-AVERAGE(Table2[1Y Return vs Nifty]))/_xlfn.STDEV.P(Table2[1Y Return vs Nifty])</f>
        <v>0.60652933080581151</v>
      </c>
      <c r="I474">
        <v>-6.7107633941924396</v>
      </c>
      <c r="J474">
        <f>(Table2[[#This Row],[1M Return vs Nifty]]-AVERAGE(Table2[1M Return vs Nifty]))/_xlfn.STDEV.P(Table2[1M Return vs Nifty])</f>
        <v>-0.45493327765051922</v>
      </c>
      <c r="K474">
        <v>-41.316277712004499</v>
      </c>
      <c r="L474">
        <f>(Table2[[#This Row],[6M Return vs Nifty]]-AVERAGE(Table2[6M Return vs Nifty]))/_xlfn.STDEV.P(Table2[6M Return vs Nifty])</f>
        <v>-1.556993890089948</v>
      </c>
      <c r="M474">
        <v>-11.885048679662001</v>
      </c>
      <c r="N474">
        <f>(Table2[[#This Row],[1W Return vs Nifty]]-AVERAGE(Table2[1W Return vs Nifty]))/_xlfn.STDEV.P(Table2[1W Return vs Nifty])</f>
        <v>-1.8022319380298624</v>
      </c>
      <c r="O474">
        <v>557.84</v>
      </c>
      <c r="P474">
        <v>596.96851713553497</v>
      </c>
      <c r="Q474">
        <v>600.23004571113302</v>
      </c>
      <c r="R474">
        <v>23.304256550538302</v>
      </c>
      <c r="S474" s="1">
        <f>(Table2[[#This Row],[Close Price]]-Table2[[#This Row],[20D EMA]])/Table2[[#This Row],[20D EMA]]</f>
        <v>-0.12044672307471685</v>
      </c>
      <c r="T474" s="1">
        <f>(Table2[[#This Row],[Close Price]]-Table2[[#This Row],[50D EMA]])/Table2[[#This Row],[50D EMA]]</f>
        <v>-0.17809736038625396</v>
      </c>
      <c r="U474" s="1">
        <f>(Table2[[#This Row],[Close Price]]-Table2[[#This Row],[200D EMA]])/Table2[[#This Row],[200D EMA]]</f>
        <v>-0.18256341296828313</v>
      </c>
      <c r="V474">
        <v>0.55573211959161395</v>
      </c>
      <c r="W474">
        <v>468.35</v>
      </c>
      <c r="X474">
        <v>502</v>
      </c>
      <c r="Y474">
        <v>468.35</v>
      </c>
      <c r="Z474">
        <v>556.45000000000005</v>
      </c>
      <c r="AA474">
        <v>468.35</v>
      </c>
      <c r="AB474">
        <v>603.35</v>
      </c>
      <c r="AC474" s="1">
        <f>(Table2[[#This Row],[Close Price]]/Table2[[#This Row],[Day Low]])-1</f>
        <v>4.7613963915874802E-2</v>
      </c>
      <c r="AD474" s="1">
        <f>(Table2[[#This Row],[Day High]]/Table2[[#This Row],[Close Price]])-1</f>
        <v>2.3132579231631478E-2</v>
      </c>
      <c r="AE474" s="1">
        <f>(Table2[[#This Row],[Close Price]]/Table2[[#This Row],[Current Week Low]])-1</f>
        <v>4.7613963915874802E-2</v>
      </c>
      <c r="AF474" s="1">
        <f>(Table2[[#This Row],[Current Week High]]/Table2[[#This Row],[Close Price]])-1</f>
        <v>0.13410781616223399</v>
      </c>
      <c r="AG474" s="1">
        <f>(Table2[[#This Row],[Close Price]]/Table2[[#This Row],[Current Month Low]])-1</f>
        <v>4.7613963915874802E-2</v>
      </c>
      <c r="AH474" s="1">
        <f>(Table2[[#This Row],[Current Month High]]/Table2[[#This Row],[Close Price]])-1</f>
        <v>0.22969530215020906</v>
      </c>
      <c r="AI474">
        <v>68.755732191990205</v>
      </c>
      <c r="AJ474">
        <v>73.343932167461503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-0.19</v>
      </c>
      <c r="AM474" t="s">
        <v>3161</v>
      </c>
      <c r="AN474">
        <v>-13.72</v>
      </c>
      <c r="AO474" t="s">
        <v>3161</v>
      </c>
      <c r="AP474">
        <v>2.3167588218112999E-2</v>
      </c>
      <c r="AQ474">
        <f>(Table2[[#This Row],[Sharpe Ratio]]-AVERAGE(Table2[Sharpe Ratio]))/_xlfn.STDEV.P(Table2[Sharpe Ratio])</f>
        <v>-0.40891712028455596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148</v>
      </c>
      <c r="AT474">
        <f>_xlfn.RANK.AVG(Table2[[#This Row],[6M Return vs Nifty Z-Score]],Table2[6M Return vs Nifty Z-Score])</f>
        <v>728</v>
      </c>
      <c r="AU474">
        <f>_xlfn.RANK.AVG(Table2[[#This Row],[Sharpe Ratio Z-Score]],Table2[Sharpe Ratio Z-Score])</f>
        <v>448</v>
      </c>
      <c r="AV474">
        <f>(Table2[[#This Row],[Rank 1Y]]+Table2[[#This Row],[Rank 6M]]+Table2[[#This Row],[Rank Sharpe]])/3</f>
        <v>441.33333333333331</v>
      </c>
    </row>
    <row r="475" spans="1:48" x14ac:dyDescent="0.3">
      <c r="A475" t="s">
        <v>19</v>
      </c>
      <c r="B475" t="s">
        <v>20</v>
      </c>
      <c r="C475" t="s">
        <v>3108</v>
      </c>
      <c r="D475" t="s">
        <v>21</v>
      </c>
      <c r="E475">
        <v>1500822.5277452699</v>
      </c>
      <c r="F475">
        <v>4145.8999999999996</v>
      </c>
      <c r="G475">
        <v>0.75333237591737401</v>
      </c>
      <c r="H475">
        <f>(Table2[[#This Row],[1Y Return vs Nifty]]-AVERAGE(Table2[1Y Return vs Nifty]))/_xlfn.STDEV.P(Table2[1Y Return vs Nifty])</f>
        <v>-0.27315532580184054</v>
      </c>
      <c r="I475">
        <v>6.4438740437329001</v>
      </c>
      <c r="J475">
        <f>(Table2[[#This Row],[1M Return vs Nifty]]-AVERAGE(Table2[1M Return vs Nifty]))/_xlfn.STDEV.P(Table2[1M Return vs Nifty])</f>
        <v>0.94110458133246977</v>
      </c>
      <c r="K475">
        <v>0.924088771867141</v>
      </c>
      <c r="L475">
        <f>(Table2[[#This Row],[6M Return vs Nifty]]-AVERAGE(Table2[6M Return vs Nifty]))/_xlfn.STDEV.P(Table2[6M Return vs Nifty])</f>
        <v>-7.9642368940483738E-2</v>
      </c>
      <c r="M475">
        <v>2.84777520291764</v>
      </c>
      <c r="N475">
        <f>(Table2[[#This Row],[1W Return vs Nifty]]-AVERAGE(Table2[1W Return vs Nifty]))/_xlfn.STDEV.P(Table2[1W Return vs Nifty])</f>
        <v>1.2699555416205575</v>
      </c>
      <c r="O475">
        <v>4122.62</v>
      </c>
      <c r="P475">
        <v>4174.3160500793401</v>
      </c>
      <c r="Q475">
        <v>4060.6462465025602</v>
      </c>
      <c r="R475">
        <v>56.179543688608</v>
      </c>
      <c r="S475" s="1">
        <f>(Table2[[#This Row],[Close Price]]-Table2[[#This Row],[20D EMA]])/Table2[[#This Row],[20D EMA]]</f>
        <v>5.6468944506162938E-3</v>
      </c>
      <c r="T475" s="1">
        <f>(Table2[[#This Row],[Close Price]]-Table2[[#This Row],[50D EMA]])/Table2[[#This Row],[50D EMA]]</f>
        <v>-6.8073547231289298E-3</v>
      </c>
      <c r="U475" s="1">
        <f>(Table2[[#This Row],[Close Price]]-Table2[[#This Row],[200D EMA]])/Table2[[#This Row],[200D EMA]]</f>
        <v>2.0995119575084535E-2</v>
      </c>
      <c r="V475">
        <v>0.91668555303748001</v>
      </c>
      <c r="W475">
        <v>4116.45</v>
      </c>
      <c r="X475">
        <v>4160</v>
      </c>
      <c r="Y475">
        <v>4116.45</v>
      </c>
      <c r="Z475">
        <v>4234.3</v>
      </c>
      <c r="AA475">
        <v>3913.25</v>
      </c>
      <c r="AB475">
        <v>4234.3</v>
      </c>
      <c r="AC475" s="1">
        <f>(Table2[[#This Row],[Close Price]]/Table2[[#This Row],[Day Low]])-1</f>
        <v>7.1542226918825946E-3</v>
      </c>
      <c r="AD475" s="1">
        <f>(Table2[[#This Row],[Day High]]/Table2[[#This Row],[Close Price]])-1</f>
        <v>3.4009503364771376E-3</v>
      </c>
      <c r="AE475" s="1">
        <f>(Table2[[#This Row],[Close Price]]/Table2[[#This Row],[Current Week Low]])-1</f>
        <v>7.1542226918825946E-3</v>
      </c>
      <c r="AF475" s="1">
        <f>(Table2[[#This Row],[Current Week High]]/Table2[[#This Row],[Close Price]])-1</f>
        <v>2.1322270194650272E-2</v>
      </c>
      <c r="AG475" s="1">
        <f>(Table2[[#This Row],[Close Price]]/Table2[[#This Row],[Current Month Low]])-1</f>
        <v>5.9451862262824839E-2</v>
      </c>
      <c r="AH475" s="1">
        <f>(Table2[[#This Row],[Current Month High]]/Table2[[#This Row],[Close Price]])-1</f>
        <v>2.1322270194650272E-2</v>
      </c>
      <c r="AI475">
        <v>10.7660580332376</v>
      </c>
      <c r="AJ475">
        <v>23.535108237362302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-0.08</v>
      </c>
      <c r="AM475" t="s">
        <v>3161</v>
      </c>
      <c r="AN475">
        <v>1.73</v>
      </c>
      <c r="AO475" t="s">
        <v>3160</v>
      </c>
      <c r="AP475">
        <v>-6.6480024844969999E-3</v>
      </c>
      <c r="AQ475">
        <f>(Table2[[#This Row],[Sharpe Ratio]]-AVERAGE(Table2[Sharpe Ratio]))/_xlfn.STDEV.P(Table2[Sharpe Ratio])</f>
        <v>-0.76181158386900205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405</v>
      </c>
      <c r="AT475">
        <f>_xlfn.RANK.AVG(Table2[[#This Row],[6M Return vs Nifty Z-Score]],Table2[6M Return vs Nifty Z-Score])</f>
        <v>340</v>
      </c>
      <c r="AU475">
        <f>_xlfn.RANK.AVG(Table2[[#This Row],[Sharpe Ratio Z-Score]],Table2[Sharpe Ratio Z-Score])</f>
        <v>581</v>
      </c>
      <c r="AV475">
        <f>(Table2[[#This Row],[Rank 1Y]]+Table2[[#This Row],[Rank 6M]]+Table2[[#This Row],[Rank Sharpe]])/3</f>
        <v>442</v>
      </c>
    </row>
    <row r="476" spans="1:48" x14ac:dyDescent="0.3">
      <c r="A476" t="s">
        <v>2052</v>
      </c>
      <c r="B476" t="s">
        <v>2053</v>
      </c>
      <c r="C476" t="s">
        <v>3107</v>
      </c>
      <c r="D476" t="s">
        <v>280</v>
      </c>
      <c r="E476">
        <v>3068.6973563295601</v>
      </c>
      <c r="F476">
        <v>1804.7</v>
      </c>
      <c r="G476">
        <v>20.071542062296398</v>
      </c>
      <c r="H476">
        <f>(Table2[[#This Row],[1Y Return vs Nifty]]-AVERAGE(Table2[1Y Return vs Nifty]))/_xlfn.STDEV.P(Table2[1Y Return vs Nifty])</f>
        <v>0.11550570119567005</v>
      </c>
      <c r="I476">
        <v>-8.8839951884358204</v>
      </c>
      <c r="J476">
        <f>(Table2[[#This Row],[1M Return vs Nifty]]-AVERAGE(Table2[1M Return vs Nifty]))/_xlfn.STDEV.P(Table2[1M Return vs Nifty])</f>
        <v>-0.68556782576526965</v>
      </c>
      <c r="K476">
        <v>-11.1781080058059</v>
      </c>
      <c r="L476">
        <f>(Table2[[#This Row],[6M Return vs Nifty]]-AVERAGE(Table2[6M Return vs Nifty]))/_xlfn.STDEV.P(Table2[6M Return vs Nifty])</f>
        <v>-0.50291518371523491</v>
      </c>
      <c r="M476">
        <v>-7.01017394062238</v>
      </c>
      <c r="N476">
        <f>(Table2[[#This Row],[1W Return vs Nifty]]-AVERAGE(Table2[1W Return vs Nifty]))/_xlfn.STDEV.P(Table2[1W Return vs Nifty])</f>
        <v>-0.78569028535659891</v>
      </c>
      <c r="O476">
        <v>1932.2</v>
      </c>
      <c r="P476">
        <v>2072.9601544838802</v>
      </c>
      <c r="Q476">
        <v>1976.5465389393701</v>
      </c>
      <c r="R476">
        <v>35.213434928393298</v>
      </c>
      <c r="S476" s="1">
        <f>(Table2[[#This Row],[Close Price]]-Table2[[#This Row],[20D EMA]])/Table2[[#This Row],[20D EMA]]</f>
        <v>-6.598695787185592E-2</v>
      </c>
      <c r="T476" s="1">
        <f>(Table2[[#This Row],[Close Price]]-Table2[[#This Row],[50D EMA]])/Table2[[#This Row],[50D EMA]]</f>
        <v>-0.12940921893921825</v>
      </c>
      <c r="U476" s="1">
        <f>(Table2[[#This Row],[Close Price]]-Table2[[#This Row],[200D EMA]])/Table2[[#This Row],[200D EMA]]</f>
        <v>-8.6942824544664746E-2</v>
      </c>
      <c r="V476">
        <v>0.59286731357261901</v>
      </c>
      <c r="W476">
        <v>1760.35</v>
      </c>
      <c r="X476">
        <v>1828.45</v>
      </c>
      <c r="Y476">
        <v>1730</v>
      </c>
      <c r="Z476">
        <v>1946.85</v>
      </c>
      <c r="AA476">
        <v>1730</v>
      </c>
      <c r="AB476">
        <v>2051.9</v>
      </c>
      <c r="AC476" s="1">
        <f>(Table2[[#This Row],[Close Price]]/Table2[[#This Row],[Day Low]])-1</f>
        <v>2.5193853495043772E-2</v>
      </c>
      <c r="AD476" s="1">
        <f>(Table2[[#This Row],[Day High]]/Table2[[#This Row],[Close Price]])-1</f>
        <v>1.3160082008089935E-2</v>
      </c>
      <c r="AE476" s="1">
        <f>(Table2[[#This Row],[Close Price]]/Table2[[#This Row],[Current Week Low]])-1</f>
        <v>4.3179190751445162E-2</v>
      </c>
      <c r="AF476" s="1">
        <f>(Table2[[#This Row],[Current Week High]]/Table2[[#This Row],[Close Price]])-1</f>
        <v>7.876655399789434E-2</v>
      </c>
      <c r="AG476" s="1">
        <f>(Table2[[#This Row],[Close Price]]/Table2[[#This Row],[Current Month Low]])-1</f>
        <v>4.3179190751445162E-2</v>
      </c>
      <c r="AH476" s="1">
        <f>(Table2[[#This Row],[Current Month High]]/Table2[[#This Row],[Close Price]])-1</f>
        <v>0.13697567462736182</v>
      </c>
      <c r="AI476">
        <v>55.150440516429299</v>
      </c>
      <c r="AJ476">
        <v>45.124844196051598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-0.22</v>
      </c>
      <c r="AM476" t="s">
        <v>3161</v>
      </c>
      <c r="AN476">
        <v>-3.56</v>
      </c>
      <c r="AO476" t="s">
        <v>3161</v>
      </c>
      <c r="AP476">
        <v>-1.1236933047220001E-3</v>
      </c>
      <c r="AQ476">
        <f>(Table2[[#This Row],[Sharpe Ratio]]-AVERAGE(Table2[Sharpe Ratio]))/_xlfn.STDEV.P(Table2[Sharpe Ratio])</f>
        <v>-0.69642639180233346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271</v>
      </c>
      <c r="AT476">
        <f>_xlfn.RANK.AVG(Table2[[#This Row],[6M Return vs Nifty Z-Score]],Table2[6M Return vs Nifty Z-Score])</f>
        <v>489</v>
      </c>
      <c r="AU476">
        <f>_xlfn.RANK.AVG(Table2[[#This Row],[Sharpe Ratio Z-Score]],Table2[Sharpe Ratio Z-Score])</f>
        <v>566</v>
      </c>
      <c r="AV476">
        <f>(Table2[[#This Row],[Rank 1Y]]+Table2[[#This Row],[Rank 6M]]+Table2[[#This Row],[Rank Sharpe]])/3</f>
        <v>442</v>
      </c>
    </row>
    <row r="477" spans="1:48" x14ac:dyDescent="0.3">
      <c r="A477" t="s">
        <v>476</v>
      </c>
      <c r="B477" t="s">
        <v>477</v>
      </c>
      <c r="C477" t="s">
        <v>3109</v>
      </c>
      <c r="D477" t="s">
        <v>34</v>
      </c>
      <c r="E477">
        <v>45095.4639558977</v>
      </c>
      <c r="F477">
        <v>51.92</v>
      </c>
      <c r="G477">
        <v>-11.3793505552696</v>
      </c>
      <c r="H477">
        <f>(Table2[[#This Row],[1Y Return vs Nifty]]-AVERAGE(Table2[1Y Return vs Nifty]))/_xlfn.STDEV.P(Table2[1Y Return vs Nifty])</f>
        <v>-0.51725149645243274</v>
      </c>
      <c r="I477">
        <v>-2.8505123022413899</v>
      </c>
      <c r="J477">
        <f>(Table2[[#This Row],[1M Return vs Nifty]]-AVERAGE(Table2[1M Return vs Nifty]))/_xlfn.STDEV.P(Table2[1M Return vs Nifty])</f>
        <v>-4.5263555092661036E-2</v>
      </c>
      <c r="K477">
        <v>-20.382569265560601</v>
      </c>
      <c r="L477">
        <f>(Table2[[#This Row],[6M Return vs Nifty]]-AVERAGE(Table2[6M Return vs Nifty]))/_xlfn.STDEV.P(Table2[6M Return vs Nifty])</f>
        <v>-0.82484006210501037</v>
      </c>
      <c r="M477">
        <v>-6.9966079750391996</v>
      </c>
      <c r="N477">
        <f>(Table2[[#This Row],[1W Return vs Nifty]]-AVERAGE(Table2[1W Return vs Nifty]))/_xlfn.STDEV.P(Table2[1W Return vs Nifty])</f>
        <v>-0.78286141901392214</v>
      </c>
      <c r="O477">
        <v>55.41</v>
      </c>
      <c r="P477">
        <v>56.961468747925103</v>
      </c>
      <c r="Q477">
        <v>57.407919833563298</v>
      </c>
      <c r="R477">
        <v>30.495380322525001</v>
      </c>
      <c r="S477" s="1">
        <f>(Table2[[#This Row],[Close Price]]-Table2[[#This Row],[20D EMA]])/Table2[[#This Row],[20D EMA]]</f>
        <v>-6.2985020754376383E-2</v>
      </c>
      <c r="T477" s="1">
        <f>(Table2[[#This Row],[Close Price]]-Table2[[#This Row],[50D EMA]])/Table2[[#This Row],[50D EMA]]</f>
        <v>-8.8506649472741061E-2</v>
      </c>
      <c r="U477" s="1">
        <f>(Table2[[#This Row],[Close Price]]-Table2[[#This Row],[200D EMA]])/Table2[[#This Row],[200D EMA]]</f>
        <v>-9.5595169612029865E-2</v>
      </c>
      <c r="V477">
        <v>0.96179298157772297</v>
      </c>
      <c r="W477">
        <v>51.76</v>
      </c>
      <c r="X477">
        <v>53.18</v>
      </c>
      <c r="Y477">
        <v>51.76</v>
      </c>
      <c r="Z477">
        <v>56.6</v>
      </c>
      <c r="AA477">
        <v>51.76</v>
      </c>
      <c r="AB477">
        <v>59.67</v>
      </c>
      <c r="AC477" s="1">
        <f>(Table2[[#This Row],[Close Price]]/Table2[[#This Row],[Day Low]])-1</f>
        <v>3.0911901081918103E-3</v>
      </c>
      <c r="AD477" s="1">
        <f>(Table2[[#This Row],[Day High]]/Table2[[#This Row],[Close Price]])-1</f>
        <v>2.4268104776579369E-2</v>
      </c>
      <c r="AE477" s="1">
        <f>(Table2[[#This Row],[Close Price]]/Table2[[#This Row],[Current Week Low]])-1</f>
        <v>3.0911901081918103E-3</v>
      </c>
      <c r="AF477" s="1">
        <f>(Table2[[#This Row],[Current Week High]]/Table2[[#This Row],[Close Price]])-1</f>
        <v>9.0138674884437497E-2</v>
      </c>
      <c r="AG477" s="1">
        <f>(Table2[[#This Row],[Close Price]]/Table2[[#This Row],[Current Month Low]])-1</f>
        <v>3.0911901081918103E-3</v>
      </c>
      <c r="AH477" s="1">
        <f>(Table2[[#This Row],[Current Month High]]/Table2[[#This Row],[Close Price]])-1</f>
        <v>0.14926810477657937</v>
      </c>
      <c r="AI477">
        <v>48.112480739599299</v>
      </c>
      <c r="AJ477">
        <v>19.082568807339399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-0.13</v>
      </c>
      <c r="AM477" t="s">
        <v>3161</v>
      </c>
      <c r="AN477">
        <v>-3.57</v>
      </c>
      <c r="AO477" t="s">
        <v>3161</v>
      </c>
      <c r="AP477">
        <v>0.10048029765349201</v>
      </c>
      <c r="AQ477">
        <f>(Table2[[#This Row],[Sharpe Ratio]]-AVERAGE(Table2[Sharpe Ratio]))/_xlfn.STDEV.P(Table2[Sharpe Ratio])</f>
        <v>0.5061486718572008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494</v>
      </c>
      <c r="AT477">
        <f>_xlfn.RANK.AVG(Table2[[#This Row],[6M Return vs Nifty Z-Score]],Table2[6M Return vs Nifty Z-Score])</f>
        <v>616</v>
      </c>
      <c r="AU477">
        <f>_xlfn.RANK.AVG(Table2[[#This Row],[Sharpe Ratio Z-Score]],Table2[Sharpe Ratio Z-Score])</f>
        <v>218</v>
      </c>
      <c r="AV477">
        <f>(Table2[[#This Row],[Rank 1Y]]+Table2[[#This Row],[Rank 6M]]+Table2[[#This Row],[Rank Sharpe]])/3</f>
        <v>442.66666666666669</v>
      </c>
    </row>
    <row r="478" spans="1:48" x14ac:dyDescent="0.3">
      <c r="A478" t="s">
        <v>179</v>
      </c>
      <c r="B478" t="s">
        <v>180</v>
      </c>
      <c r="C478" t="s">
        <v>3117</v>
      </c>
      <c r="D478" t="s">
        <v>75</v>
      </c>
      <c r="E478">
        <v>134188.56774193601</v>
      </c>
      <c r="F478">
        <v>544.5</v>
      </c>
      <c r="G478">
        <v>9.1855478046682695</v>
      </c>
      <c r="H478">
        <f>(Table2[[#This Row],[1Y Return vs Nifty]]-AVERAGE(Table2[1Y Return vs Nifty]))/_xlfn.STDEV.P(Table2[1Y Return vs Nifty])</f>
        <v>-0.10350847127404583</v>
      </c>
      <c r="I478">
        <v>-1.44930726128636</v>
      </c>
      <c r="J478">
        <f>(Table2[[#This Row],[1M Return vs Nifty]]-AVERAGE(Table2[1M Return vs Nifty]))/_xlfn.STDEV.P(Table2[1M Return vs Nifty])</f>
        <v>0.10343953874795031</v>
      </c>
      <c r="K478">
        <v>-17.128751696245999</v>
      </c>
      <c r="L478">
        <f>(Table2[[#This Row],[6M Return vs Nifty]]-AVERAGE(Table2[6M Return vs Nifty]))/_xlfn.STDEV.P(Table2[6M Return vs Nifty])</f>
        <v>-0.7110382006224587</v>
      </c>
      <c r="M478">
        <v>-1.8945041218674401</v>
      </c>
      <c r="N478">
        <f>(Table2[[#This Row],[1W Return vs Nifty]]-AVERAGE(Table2[1W Return vs Nifty]))/_xlfn.STDEV.P(Table2[1W Return vs Nifty])</f>
        <v>0.28106357612054078</v>
      </c>
      <c r="O478">
        <v>568.96</v>
      </c>
      <c r="P478">
        <v>589.329120055624</v>
      </c>
      <c r="Q478">
        <v>593.712480274727</v>
      </c>
      <c r="R478">
        <v>25.1065755874871</v>
      </c>
      <c r="S478" s="1">
        <f>(Table2[[#This Row],[Close Price]]-Table2[[#This Row],[20D EMA]])/Table2[[#This Row],[20D EMA]]</f>
        <v>-4.2990719910011313E-2</v>
      </c>
      <c r="T478" s="1">
        <f>(Table2[[#This Row],[Close Price]]-Table2[[#This Row],[50D EMA]])/Table2[[#This Row],[50D EMA]]</f>
        <v>-7.6068055234387186E-2</v>
      </c>
      <c r="U478" s="1">
        <f>(Table2[[#This Row],[Close Price]]-Table2[[#This Row],[200D EMA]])/Table2[[#This Row],[200D EMA]]</f>
        <v>-8.2889415179473805E-2</v>
      </c>
      <c r="V478">
        <v>0.37200382775911001</v>
      </c>
      <c r="W478">
        <v>541.04999999999995</v>
      </c>
      <c r="X478">
        <v>552.29999999999995</v>
      </c>
      <c r="Y478">
        <v>541.04999999999995</v>
      </c>
      <c r="Z478">
        <v>567.79999999999995</v>
      </c>
      <c r="AA478">
        <v>541.04999999999995</v>
      </c>
      <c r="AB478">
        <v>585.5</v>
      </c>
      <c r="AC478" s="1">
        <f>(Table2[[#This Row],[Close Price]]/Table2[[#This Row],[Day Low]])-1</f>
        <v>6.3764901580261046E-3</v>
      </c>
      <c r="AD478" s="1">
        <f>(Table2[[#This Row],[Day High]]/Table2[[#This Row],[Close Price]])-1</f>
        <v>1.4325068870523427E-2</v>
      </c>
      <c r="AE478" s="1">
        <f>(Table2[[#This Row],[Close Price]]/Table2[[#This Row],[Current Week Low]])-1</f>
        <v>6.3764901580261046E-3</v>
      </c>
      <c r="AF478" s="1">
        <f>(Table2[[#This Row],[Current Week High]]/Table2[[#This Row],[Close Price]])-1</f>
        <v>4.2791551882460865E-2</v>
      </c>
      <c r="AG478" s="1">
        <f>(Table2[[#This Row],[Close Price]]/Table2[[#This Row],[Current Month Low]])-1</f>
        <v>6.3764901580261046E-3</v>
      </c>
      <c r="AH478" s="1">
        <f>(Table2[[#This Row],[Current Month High]]/Table2[[#This Row],[Close Price]])-1</f>
        <v>7.5298438934802592E-2</v>
      </c>
      <c r="AI478">
        <v>29.834710743801601</v>
      </c>
      <c r="AJ478">
        <v>33.259911894273102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-0.02</v>
      </c>
      <c r="AM478" t="s">
        <v>3161</v>
      </c>
      <c r="AN478">
        <v>-5.3</v>
      </c>
      <c r="AO478" t="s">
        <v>3161</v>
      </c>
      <c r="AP478">
        <v>2.9047415824704999E-2</v>
      </c>
      <c r="AQ478">
        <f>(Table2[[#This Row],[Sharpe Ratio]]-AVERAGE(Table2[Sharpe Ratio]))/_xlfn.STDEV.P(Table2[Sharpe Ratio])</f>
        <v>-0.33932404631551788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333</v>
      </c>
      <c r="AT478">
        <f>_xlfn.RANK.AVG(Table2[[#This Row],[6M Return vs Nifty Z-Score]],Table2[6M Return vs Nifty Z-Score])</f>
        <v>563</v>
      </c>
      <c r="AU478">
        <f>_xlfn.RANK.AVG(Table2[[#This Row],[Sharpe Ratio Z-Score]],Table2[Sharpe Ratio Z-Score])</f>
        <v>433</v>
      </c>
      <c r="AV478">
        <f>(Table2[[#This Row],[Rank 1Y]]+Table2[[#This Row],[Rank 6M]]+Table2[[#This Row],[Rank Sharpe]])/3</f>
        <v>443</v>
      </c>
    </row>
    <row r="479" spans="1:48" x14ac:dyDescent="0.3">
      <c r="A479" t="s">
        <v>697</v>
      </c>
      <c r="B479" t="s">
        <v>698</v>
      </c>
      <c r="C479" t="s">
        <v>3113</v>
      </c>
      <c r="D479" t="s">
        <v>253</v>
      </c>
      <c r="E479">
        <v>24640.349896007301</v>
      </c>
      <c r="F479">
        <v>2956.4</v>
      </c>
      <c r="G479">
        <v>-8.7333867867050401</v>
      </c>
      <c r="H479">
        <f>(Table2[[#This Row],[1Y Return vs Nifty]]-AVERAGE(Table2[1Y Return vs Nifty]))/_xlfn.STDEV.P(Table2[1Y Return vs Nifty])</f>
        <v>-0.46401762994079615</v>
      </c>
      <c r="I479">
        <v>-7.1552000288553304</v>
      </c>
      <c r="J479">
        <f>(Table2[[#This Row],[1M Return vs Nifty]]-AVERAGE(Table2[1M Return vs Nifty]))/_xlfn.STDEV.P(Table2[1M Return vs Nifty])</f>
        <v>-0.50209918175363066</v>
      </c>
      <c r="K479">
        <v>13.595290338062499</v>
      </c>
      <c r="L479">
        <f>(Table2[[#This Row],[6M Return vs Nifty]]-AVERAGE(Table2[6M Return vs Nifty]))/_xlfn.STDEV.P(Table2[6M Return vs Nifty])</f>
        <v>0.36353131696391888</v>
      </c>
      <c r="M479">
        <v>-0.78997745116870399</v>
      </c>
      <c r="N479">
        <f>(Table2[[#This Row],[1W Return vs Nifty]]-AVERAGE(Table2[1W Return vs Nifty]))/_xlfn.STDEV.P(Table2[1W Return vs Nifty])</f>
        <v>0.51138690284359589</v>
      </c>
      <c r="O479">
        <v>3106.17</v>
      </c>
      <c r="P479">
        <v>3187.1667013021301</v>
      </c>
      <c r="Q479">
        <v>2922.8696044243602</v>
      </c>
      <c r="R479">
        <v>25.7110205494205</v>
      </c>
      <c r="S479" s="1">
        <f>(Table2[[#This Row],[Close Price]]-Table2[[#This Row],[20D EMA]])/Table2[[#This Row],[20D EMA]]</f>
        <v>-4.8216935969377074E-2</v>
      </c>
      <c r="T479" s="1">
        <f>(Table2[[#This Row],[Close Price]]-Table2[[#This Row],[50D EMA]])/Table2[[#This Row],[50D EMA]]</f>
        <v>-7.240496746149154E-2</v>
      </c>
      <c r="U479" s="1">
        <f>(Table2[[#This Row],[Close Price]]-Table2[[#This Row],[200D EMA]])/Table2[[#This Row],[200D EMA]]</f>
        <v>1.1471738432971756E-2</v>
      </c>
      <c r="V479">
        <v>0.71390771393603802</v>
      </c>
      <c r="W479">
        <v>2928.05</v>
      </c>
      <c r="X479">
        <v>2990</v>
      </c>
      <c r="Y479">
        <v>2928.05</v>
      </c>
      <c r="Z479">
        <v>3079.9</v>
      </c>
      <c r="AA479">
        <v>2928.05</v>
      </c>
      <c r="AB479">
        <v>3148.45</v>
      </c>
      <c r="AC479" s="1">
        <f>(Table2[[#This Row],[Close Price]]/Table2[[#This Row],[Day Low]])-1</f>
        <v>9.6822117108654737E-3</v>
      </c>
      <c r="AD479" s="1">
        <f>(Table2[[#This Row],[Day High]]/Table2[[#This Row],[Close Price]])-1</f>
        <v>1.1365173860100164E-2</v>
      </c>
      <c r="AE479" s="1">
        <f>(Table2[[#This Row],[Close Price]]/Table2[[#This Row],[Current Week Low]])-1</f>
        <v>9.6822117108654737E-3</v>
      </c>
      <c r="AF479" s="1">
        <f>(Table2[[#This Row],[Current Week High]]/Table2[[#This Row],[Close Price]])-1</f>
        <v>4.1773778920308535E-2</v>
      </c>
      <c r="AG479" s="1">
        <f>(Table2[[#This Row],[Close Price]]/Table2[[#This Row],[Current Month Low]])-1</f>
        <v>9.6822117108654737E-3</v>
      </c>
      <c r="AH479" s="1">
        <f>(Table2[[#This Row],[Current Month High]]/Table2[[#This Row],[Close Price]])-1</f>
        <v>6.49607630902449E-2</v>
      </c>
      <c r="AI479">
        <v>23.594574482478599</v>
      </c>
      <c r="AJ479">
        <v>52.101661779081098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-7.0000000000000007E-2</v>
      </c>
      <c r="AM479" t="s">
        <v>3161</v>
      </c>
      <c r="AN479">
        <v>-3.24</v>
      </c>
      <c r="AO479" t="s">
        <v>3161</v>
      </c>
      <c r="AP479">
        <v>-4.1144584839531997E-2</v>
      </c>
      <c r="AQ479">
        <f>(Table2[[#This Row],[Sharpe Ratio]]-AVERAGE(Table2[Sharpe Ratio]))/_xlfn.STDEV.P(Table2[Sharpe Ratio])</f>
        <v>-1.170109814385397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474</v>
      </c>
      <c r="AT479">
        <f>_xlfn.RANK.AVG(Table2[[#This Row],[6M Return vs Nifty Z-Score]],Table2[6M Return vs Nifty Z-Score])</f>
        <v>206</v>
      </c>
      <c r="AU479">
        <f>_xlfn.RANK.AVG(Table2[[#This Row],[Sharpe Ratio Z-Score]],Table2[Sharpe Ratio Z-Score])</f>
        <v>650</v>
      </c>
      <c r="AV479">
        <f>(Table2[[#This Row],[Rank 1Y]]+Table2[[#This Row],[Rank 6M]]+Table2[[#This Row],[Rank Sharpe]])/3</f>
        <v>443.33333333333331</v>
      </c>
    </row>
    <row r="480" spans="1:48" x14ac:dyDescent="0.3">
      <c r="A480" t="s">
        <v>1767</v>
      </c>
      <c r="B480" t="s">
        <v>1768</v>
      </c>
      <c r="C480" t="s">
        <v>3119</v>
      </c>
      <c r="D480" t="s">
        <v>266</v>
      </c>
      <c r="E480">
        <v>4399.3189653667496</v>
      </c>
      <c r="F480">
        <v>482.95</v>
      </c>
      <c r="G480">
        <v>3.2166099325232</v>
      </c>
      <c r="H480">
        <f>(Table2[[#This Row],[1Y Return vs Nifty]]-AVERAGE(Table2[1Y Return vs Nifty]))/_xlfn.STDEV.P(Table2[1Y Return vs Nifty])</f>
        <v>-0.22359690395670587</v>
      </c>
      <c r="I480">
        <v>1.2492746931579499</v>
      </c>
      <c r="J480">
        <f>(Table2[[#This Row],[1M Return vs Nifty]]-AVERAGE(Table2[1M Return vs Nifty]))/_xlfn.STDEV.P(Table2[1M Return vs Nifty])</f>
        <v>0.38982695092483205</v>
      </c>
      <c r="K480">
        <v>3.9182626255857098</v>
      </c>
      <c r="L480">
        <f>(Table2[[#This Row],[6M Return vs Nifty]]-AVERAGE(Table2[6M Return vs Nifty]))/_xlfn.STDEV.P(Table2[6M Return vs Nifty])</f>
        <v>2.5078486146463869E-2</v>
      </c>
      <c r="M480">
        <v>-3.8222123389200902</v>
      </c>
      <c r="N480">
        <f>(Table2[[#This Row],[1W Return vs Nifty]]-AVERAGE(Table2[1W Return vs Nifty]))/_xlfn.STDEV.P(Table2[1W Return vs Nifty])</f>
        <v>-0.12091510061169097</v>
      </c>
      <c r="O480">
        <v>497.25</v>
      </c>
      <c r="P480">
        <v>503.44446692135898</v>
      </c>
      <c r="Q480">
        <v>485.72393713584302</v>
      </c>
      <c r="R480">
        <v>36.946685491842302</v>
      </c>
      <c r="S480" s="1">
        <f>(Table2[[#This Row],[Close Price]]-Table2[[#This Row],[20D EMA]])/Table2[[#This Row],[20D EMA]]</f>
        <v>-2.8758169934640546E-2</v>
      </c>
      <c r="T480" s="1">
        <f>(Table2[[#This Row],[Close Price]]-Table2[[#This Row],[50D EMA]])/Table2[[#This Row],[50D EMA]]</f>
        <v>-4.0708495708942513E-2</v>
      </c>
      <c r="U480" s="1">
        <f>(Table2[[#This Row],[Close Price]]-Table2[[#This Row],[200D EMA]])/Table2[[#This Row],[200D EMA]]</f>
        <v>-5.7109335648558683E-3</v>
      </c>
      <c r="V480">
        <v>1.012989133512</v>
      </c>
      <c r="W480">
        <v>477</v>
      </c>
      <c r="X480">
        <v>488.6</v>
      </c>
      <c r="Y480">
        <v>473.6</v>
      </c>
      <c r="Z480">
        <v>519</v>
      </c>
      <c r="AA480">
        <v>473.6</v>
      </c>
      <c r="AB480">
        <v>523.5</v>
      </c>
      <c r="AC480" s="1">
        <f>(Table2[[#This Row],[Close Price]]/Table2[[#This Row],[Day Low]])-1</f>
        <v>1.2473794549266115E-2</v>
      </c>
      <c r="AD480" s="1">
        <f>(Table2[[#This Row],[Day High]]/Table2[[#This Row],[Close Price]])-1</f>
        <v>1.1698933637022568E-2</v>
      </c>
      <c r="AE480" s="1">
        <f>(Table2[[#This Row],[Close Price]]/Table2[[#This Row],[Current Week Low]])-1</f>
        <v>1.9742398648648685E-2</v>
      </c>
      <c r="AF480" s="1">
        <f>(Table2[[#This Row],[Current Week High]]/Table2[[#This Row],[Close Price]])-1</f>
        <v>7.464540842737355E-2</v>
      </c>
      <c r="AG480" s="1">
        <f>(Table2[[#This Row],[Close Price]]/Table2[[#This Row],[Current Month Low]])-1</f>
        <v>1.9742398648648685E-2</v>
      </c>
      <c r="AH480" s="1">
        <f>(Table2[[#This Row],[Current Month High]]/Table2[[#This Row],[Close Price]])-1</f>
        <v>8.3963143182524069E-2</v>
      </c>
      <c r="AI480">
        <v>27.104255098871501</v>
      </c>
      <c r="AJ480">
        <v>34.115523465703902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0.01</v>
      </c>
      <c r="AM480" t="s">
        <v>3160</v>
      </c>
      <c r="AN480">
        <v>-0.46</v>
      </c>
      <c r="AO480" t="s">
        <v>3161</v>
      </c>
      <c r="AP480">
        <v>-3.6369588867377997E-2</v>
      </c>
      <c r="AQ480">
        <f>(Table2[[#This Row],[Sharpe Ratio]]-AVERAGE(Table2[Sharpe Ratio]))/_xlfn.STDEV.P(Table2[Sharpe Ratio])</f>
        <v>-1.1135934213674425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386</v>
      </c>
      <c r="AT480">
        <f>_xlfn.RANK.AVG(Table2[[#This Row],[6M Return vs Nifty Z-Score]],Table2[6M Return vs Nifty Z-Score])</f>
        <v>300</v>
      </c>
      <c r="AU480">
        <f>_xlfn.RANK.AVG(Table2[[#This Row],[Sharpe Ratio Z-Score]],Table2[Sharpe Ratio Z-Score])</f>
        <v>644</v>
      </c>
      <c r="AV480">
        <f>(Table2[[#This Row],[Rank 1Y]]+Table2[[#This Row],[Rank 6M]]+Table2[[#This Row],[Rank Sharpe]])/3</f>
        <v>443.33333333333331</v>
      </c>
    </row>
    <row r="481" spans="1:48" x14ac:dyDescent="0.3">
      <c r="A481" t="s">
        <v>1386</v>
      </c>
      <c r="B481" t="s">
        <v>1387</v>
      </c>
      <c r="C481" t="s">
        <v>3109</v>
      </c>
      <c r="D481" t="s">
        <v>24</v>
      </c>
      <c r="E481">
        <v>7737.3473884442901</v>
      </c>
      <c r="F481">
        <v>204.66</v>
      </c>
      <c r="G481">
        <v>-30.8722913979027</v>
      </c>
      <c r="H481">
        <f>(Table2[[#This Row],[1Y Return vs Nifty]]-AVERAGE(Table2[1Y Return vs Nifty]))/_xlfn.STDEV.P(Table2[1Y Return vs Nifty])</f>
        <v>-0.90942792118817439</v>
      </c>
      <c r="I481">
        <v>-4.1787278289847203</v>
      </c>
      <c r="J481">
        <f>(Table2[[#This Row],[1M Return vs Nifty]]-AVERAGE(Table2[1M Return vs Nifty]))/_xlfn.STDEV.P(Table2[1M Return vs Nifty])</f>
        <v>-0.18622062585744525</v>
      </c>
      <c r="K481">
        <v>-13.997935468157699</v>
      </c>
      <c r="L481">
        <f>(Table2[[#This Row],[6M Return vs Nifty]]-AVERAGE(Table2[6M Return vs Nifty]))/_xlfn.STDEV.P(Table2[6M Return vs Nifty])</f>
        <v>-0.60153829562585481</v>
      </c>
      <c r="M481">
        <v>-4.2179012133496503</v>
      </c>
      <c r="N481">
        <f>(Table2[[#This Row],[1W Return vs Nifty]]-AVERAGE(Table2[1W Return vs Nifty]))/_xlfn.STDEV.P(Table2[1W Return vs Nifty])</f>
        <v>-0.20342680478653319</v>
      </c>
      <c r="O481">
        <v>214.53</v>
      </c>
      <c r="P481">
        <v>219.53888134903499</v>
      </c>
      <c r="Q481">
        <v>222.09861680327</v>
      </c>
      <c r="R481">
        <v>27.589050629827799</v>
      </c>
      <c r="S481" s="1">
        <f>(Table2[[#This Row],[Close Price]]-Table2[[#This Row],[20D EMA]])/Table2[[#This Row],[20D EMA]]</f>
        <v>-4.6007551391413812E-2</v>
      </c>
      <c r="T481" s="1">
        <f>(Table2[[#This Row],[Close Price]]-Table2[[#This Row],[50D EMA]])/Table2[[#This Row],[50D EMA]]</f>
        <v>-6.7773331346167032E-2</v>
      </c>
      <c r="U481" s="1">
        <f>(Table2[[#This Row],[Close Price]]-Table2[[#This Row],[200D EMA]])/Table2[[#This Row],[200D EMA]]</f>
        <v>-7.8517448934482759E-2</v>
      </c>
      <c r="V481">
        <v>0.35934975485847698</v>
      </c>
      <c r="W481">
        <v>204</v>
      </c>
      <c r="X481">
        <v>208.79</v>
      </c>
      <c r="Y481">
        <v>204</v>
      </c>
      <c r="Z481">
        <v>216.8</v>
      </c>
      <c r="AA481">
        <v>204</v>
      </c>
      <c r="AB481">
        <v>221.83</v>
      </c>
      <c r="AC481" s="1">
        <f>(Table2[[#This Row],[Close Price]]/Table2[[#This Row],[Day Low]])-1</f>
        <v>3.2352941176470029E-3</v>
      </c>
      <c r="AD481" s="1">
        <f>(Table2[[#This Row],[Day High]]/Table2[[#This Row],[Close Price]])-1</f>
        <v>2.0179810417277455E-2</v>
      </c>
      <c r="AE481" s="1">
        <f>(Table2[[#This Row],[Close Price]]/Table2[[#This Row],[Current Week Low]])-1</f>
        <v>3.2352941176470029E-3</v>
      </c>
      <c r="AF481" s="1">
        <f>(Table2[[#This Row],[Current Week High]]/Table2[[#This Row],[Close Price]])-1</f>
        <v>5.9317893090980345E-2</v>
      </c>
      <c r="AG481" s="1">
        <f>(Table2[[#This Row],[Close Price]]/Table2[[#This Row],[Current Month Low]])-1</f>
        <v>3.2352941176470029E-3</v>
      </c>
      <c r="AH481" s="1">
        <f>(Table2[[#This Row],[Current Month High]]/Table2[[#This Row],[Close Price]])-1</f>
        <v>8.3895240887325473E-2</v>
      </c>
      <c r="AI481">
        <v>40.012703996872801</v>
      </c>
      <c r="AJ481">
        <v>6.5937499999999902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-7.0000000000000007E-2</v>
      </c>
      <c r="AM481" t="s">
        <v>3161</v>
      </c>
      <c r="AN481">
        <v>-1</v>
      </c>
      <c r="AO481" t="s">
        <v>3161</v>
      </c>
      <c r="AP481">
        <v>0.11405750284136799</v>
      </c>
      <c r="AQ481">
        <f>(Table2[[#This Row],[Sharpe Ratio]]-AVERAGE(Table2[Sharpe Ratio]))/_xlfn.STDEV.P(Table2[Sharpe Ratio])</f>
        <v>0.66684716646499098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632</v>
      </c>
      <c r="AT481">
        <f>_xlfn.RANK.AVG(Table2[[#This Row],[6M Return vs Nifty Z-Score]],Table2[6M Return vs Nifty Z-Score])</f>
        <v>521</v>
      </c>
      <c r="AU481">
        <f>_xlfn.RANK.AVG(Table2[[#This Row],[Sharpe Ratio Z-Score]],Table2[Sharpe Ratio Z-Score])</f>
        <v>178</v>
      </c>
      <c r="AV481">
        <f>(Table2[[#This Row],[Rank 1Y]]+Table2[[#This Row],[Rank 6M]]+Table2[[#This Row],[Rank Sharpe]])/3</f>
        <v>443.66666666666669</v>
      </c>
    </row>
    <row r="482" spans="1:48" x14ac:dyDescent="0.3">
      <c r="A482" t="s">
        <v>1421</v>
      </c>
      <c r="B482" t="s">
        <v>1422</v>
      </c>
      <c r="C482" t="s">
        <v>3122</v>
      </c>
      <c r="D482" t="s">
        <v>138</v>
      </c>
      <c r="E482">
        <v>7227.2273285257597</v>
      </c>
      <c r="F482">
        <v>493.1</v>
      </c>
      <c r="G482">
        <v>-14.253055807615301</v>
      </c>
      <c r="H482">
        <f>(Table2[[#This Row],[1Y Return vs Nifty]]-AVERAGE(Table2[1Y Return vs Nifty]))/_xlfn.STDEV.P(Table2[1Y Return vs Nifty])</f>
        <v>-0.57506726990126988</v>
      </c>
      <c r="I482">
        <v>-6.5775026139157999</v>
      </c>
      <c r="J482">
        <f>(Table2[[#This Row],[1M Return vs Nifty]]-AVERAGE(Table2[1M Return vs Nifty]))/_xlfn.STDEV.P(Table2[1M Return vs Nifty])</f>
        <v>-0.44079095747927299</v>
      </c>
      <c r="K482">
        <v>9.5621043124075307</v>
      </c>
      <c r="L482">
        <f>(Table2[[#This Row],[6M Return vs Nifty]]-AVERAGE(Table2[6M Return vs Nifty]))/_xlfn.STDEV.P(Table2[6M Return vs Nifty])</f>
        <v>0.22247114144779975</v>
      </c>
      <c r="M482">
        <v>-9.2230389888194502</v>
      </c>
      <c r="N482">
        <f>(Table2[[#This Row],[1W Return vs Nifty]]-AVERAGE(Table2[1W Return vs Nifty]))/_xlfn.STDEV.P(Table2[1W Return vs Nifty])</f>
        <v>-1.2471317815293415</v>
      </c>
      <c r="O482">
        <v>540.67999999999995</v>
      </c>
      <c r="P482">
        <v>556.06857931597801</v>
      </c>
      <c r="Q482">
        <v>523.88804678972303</v>
      </c>
      <c r="R482">
        <v>22.1724951436324</v>
      </c>
      <c r="S482" s="1">
        <f>(Table2[[#This Row],[Close Price]]-Table2[[#This Row],[20D EMA]])/Table2[[#This Row],[20D EMA]]</f>
        <v>-8.8000295923651578E-2</v>
      </c>
      <c r="T482" s="1">
        <f>(Table2[[#This Row],[Close Price]]-Table2[[#This Row],[50D EMA]])/Table2[[#This Row],[50D EMA]]</f>
        <v>-0.11323887315020724</v>
      </c>
      <c r="U482" s="1">
        <f>(Table2[[#This Row],[Close Price]]-Table2[[#This Row],[200D EMA]])/Table2[[#This Row],[200D EMA]]</f>
        <v>-5.876837041498801E-2</v>
      </c>
      <c r="V482">
        <v>0.33252041207681599</v>
      </c>
      <c r="W482">
        <v>488.2</v>
      </c>
      <c r="X482">
        <v>517.9</v>
      </c>
      <c r="Y482">
        <v>486</v>
      </c>
      <c r="Z482">
        <v>547.70000000000005</v>
      </c>
      <c r="AA482">
        <v>486</v>
      </c>
      <c r="AB482">
        <v>570</v>
      </c>
      <c r="AC482" s="1">
        <f>(Table2[[#This Row],[Close Price]]/Table2[[#This Row],[Day Low]])-1</f>
        <v>1.0036870135190501E-2</v>
      </c>
      <c r="AD482" s="1">
        <f>(Table2[[#This Row],[Day High]]/Table2[[#This Row],[Close Price]])-1</f>
        <v>5.0294058000405428E-2</v>
      </c>
      <c r="AE482" s="1">
        <f>(Table2[[#This Row],[Close Price]]/Table2[[#This Row],[Current Week Low]])-1</f>
        <v>1.4609053497942392E-2</v>
      </c>
      <c r="AF482" s="1">
        <f>(Table2[[#This Row],[Current Week High]]/Table2[[#This Row],[Close Price]])-1</f>
        <v>0.11072804704928019</v>
      </c>
      <c r="AG482" s="1">
        <f>(Table2[[#This Row],[Close Price]]/Table2[[#This Row],[Current Month Low]])-1</f>
        <v>1.4609053497942392E-2</v>
      </c>
      <c r="AH482" s="1">
        <f>(Table2[[#This Row],[Current Month High]]/Table2[[#This Row],[Close Price]])-1</f>
        <v>0.15595213952545128</v>
      </c>
      <c r="AI482">
        <v>41.756236057594798</v>
      </c>
      <c r="AJ482">
        <v>29.746086041310299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-0.08</v>
      </c>
      <c r="AM482" t="s">
        <v>3161</v>
      </c>
      <c r="AN482">
        <v>-9.92</v>
      </c>
      <c r="AO482" t="s">
        <v>3161</v>
      </c>
      <c r="AP482">
        <v>-3.807391988023E-3</v>
      </c>
      <c r="AQ482">
        <f>(Table2[[#This Row],[Sharpe Ratio]]-AVERAGE(Table2[Sharpe Ratio]))/_xlfn.STDEV.P(Table2[Sharpe Ratio])</f>
        <v>-0.7281903912720098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522</v>
      </c>
      <c r="AT482">
        <f>_xlfn.RANK.AVG(Table2[[#This Row],[6M Return vs Nifty Z-Score]],Table2[6M Return vs Nifty Z-Score])</f>
        <v>237</v>
      </c>
      <c r="AU482">
        <f>_xlfn.RANK.AVG(Table2[[#This Row],[Sharpe Ratio Z-Score]],Table2[Sharpe Ratio Z-Score])</f>
        <v>574</v>
      </c>
      <c r="AV482">
        <f>(Table2[[#This Row],[Rank 1Y]]+Table2[[#This Row],[Rank 6M]]+Table2[[#This Row],[Rank Sharpe]])/3</f>
        <v>444.33333333333331</v>
      </c>
    </row>
    <row r="483" spans="1:48" x14ac:dyDescent="0.3">
      <c r="A483" t="s">
        <v>262</v>
      </c>
      <c r="B483" t="s">
        <v>263</v>
      </c>
      <c r="C483" t="s">
        <v>3109</v>
      </c>
      <c r="D483" t="s">
        <v>34</v>
      </c>
      <c r="E483">
        <v>93711.381241709503</v>
      </c>
      <c r="F483">
        <v>49.55</v>
      </c>
      <c r="G483">
        <v>-1.92030478319586</v>
      </c>
      <c r="H483">
        <f>(Table2[[#This Row],[1Y Return vs Nifty]]-AVERAGE(Table2[1Y Return vs Nifty]))/_xlfn.STDEV.P(Table2[1Y Return vs Nifty])</f>
        <v>-0.3269459503446695</v>
      </c>
      <c r="I483">
        <v>-2.4831383997858198</v>
      </c>
      <c r="J483">
        <f>(Table2[[#This Row],[1M Return vs Nifty]]-AVERAGE(Table2[1M Return vs Nifty]))/_xlfn.STDEV.P(Table2[1M Return vs Nifty])</f>
        <v>-6.2759449323322569E-3</v>
      </c>
      <c r="K483">
        <v>-25.869524097848402</v>
      </c>
      <c r="L483">
        <f>(Table2[[#This Row],[6M Return vs Nifty]]-AVERAGE(Table2[6M Return vs Nifty]))/_xlfn.STDEV.P(Table2[6M Return vs Nifty])</f>
        <v>-1.0167456193414492</v>
      </c>
      <c r="M483">
        <v>-6.4277252602704804</v>
      </c>
      <c r="N483">
        <f>(Table2[[#This Row],[1W Return vs Nifty]]-AVERAGE(Table2[1W Return vs Nifty]))/_xlfn.STDEV.P(Table2[1W Return vs Nifty])</f>
        <v>-0.66423417092955928</v>
      </c>
      <c r="O483">
        <v>52.91</v>
      </c>
      <c r="P483">
        <v>55.249114616058002</v>
      </c>
      <c r="Q483">
        <v>56.665737347303299</v>
      </c>
      <c r="R483">
        <v>29.3592154877282</v>
      </c>
      <c r="S483" s="1">
        <f>(Table2[[#This Row],[Close Price]]-Table2[[#This Row],[20D EMA]])/Table2[[#This Row],[20D EMA]]</f>
        <v>-6.3504063504063499E-2</v>
      </c>
      <c r="T483" s="1">
        <f>(Table2[[#This Row],[Close Price]]-Table2[[#This Row],[50D EMA]])/Table2[[#This Row],[50D EMA]]</f>
        <v>-0.10315304879838876</v>
      </c>
      <c r="U483" s="1">
        <f>(Table2[[#This Row],[Close Price]]-Table2[[#This Row],[200D EMA]])/Table2[[#This Row],[200D EMA]]</f>
        <v>-0.12557389492156565</v>
      </c>
      <c r="V483">
        <v>0.81305266945680499</v>
      </c>
      <c r="W483">
        <v>49.05</v>
      </c>
      <c r="X483">
        <v>51.6</v>
      </c>
      <c r="Y483">
        <v>49.05</v>
      </c>
      <c r="Z483">
        <v>53.49</v>
      </c>
      <c r="AA483">
        <v>49.05</v>
      </c>
      <c r="AB483">
        <v>56.38</v>
      </c>
      <c r="AC483" s="1">
        <f>(Table2[[#This Row],[Close Price]]/Table2[[#This Row],[Day Low]])-1</f>
        <v>1.0193679918450549E-2</v>
      </c>
      <c r="AD483" s="1">
        <f>(Table2[[#This Row],[Day High]]/Table2[[#This Row],[Close Price]])-1</f>
        <v>4.1372351160444021E-2</v>
      </c>
      <c r="AE483" s="1">
        <f>(Table2[[#This Row],[Close Price]]/Table2[[#This Row],[Current Week Low]])-1</f>
        <v>1.0193679918450549E-2</v>
      </c>
      <c r="AF483" s="1">
        <f>(Table2[[#This Row],[Current Week High]]/Table2[[#This Row],[Close Price]])-1</f>
        <v>7.9515640766902207E-2</v>
      </c>
      <c r="AG483" s="1">
        <f>(Table2[[#This Row],[Close Price]]/Table2[[#This Row],[Current Month Low]])-1</f>
        <v>1.0193679918450549E-2</v>
      </c>
      <c r="AH483" s="1">
        <f>(Table2[[#This Row],[Current Month High]]/Table2[[#This Row],[Close Price]])-1</f>
        <v>0.13784056508577214</v>
      </c>
      <c r="AI483">
        <v>69.021190716448004</v>
      </c>
      <c r="AJ483">
        <v>27.214377406931899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-0.17</v>
      </c>
      <c r="AM483" t="s">
        <v>3161</v>
      </c>
      <c r="AN483">
        <v>-5.94</v>
      </c>
      <c r="AO483" t="s">
        <v>3161</v>
      </c>
      <c r="AP483">
        <v>9.2729062722122002E-2</v>
      </c>
      <c r="AQ483">
        <f>(Table2[[#This Row],[Sharpe Ratio]]-AVERAGE(Table2[Sharpe Ratio]))/_xlfn.STDEV.P(Table2[Sharpe Ratio])</f>
        <v>0.41440580080338696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423</v>
      </c>
      <c r="AT483">
        <f>_xlfn.RANK.AVG(Table2[[#This Row],[6M Return vs Nifty Z-Score]],Table2[6M Return vs Nifty Z-Score])</f>
        <v>671</v>
      </c>
      <c r="AU483">
        <f>_xlfn.RANK.AVG(Table2[[#This Row],[Sharpe Ratio Z-Score]],Table2[Sharpe Ratio Z-Score])</f>
        <v>241</v>
      </c>
      <c r="AV483">
        <f>(Table2[[#This Row],[Rank 1Y]]+Table2[[#This Row],[Rank 6M]]+Table2[[#This Row],[Rank Sharpe]])/3</f>
        <v>445</v>
      </c>
    </row>
    <row r="484" spans="1:48" x14ac:dyDescent="0.3">
      <c r="A484" t="s">
        <v>134</v>
      </c>
      <c r="B484" t="s">
        <v>135</v>
      </c>
      <c r="C484" t="s">
        <v>3107</v>
      </c>
      <c r="D484" t="s">
        <v>18</v>
      </c>
      <c r="E484">
        <v>190399.251320093</v>
      </c>
      <c r="F484">
        <v>134.76</v>
      </c>
      <c r="G484">
        <v>11.4764929249956</v>
      </c>
      <c r="H484">
        <f>(Table2[[#This Row],[1Y Return vs Nifty]]-AVERAGE(Table2[1Y Return vs Nifty]))/_xlfn.STDEV.P(Table2[1Y Return vs Nifty])</f>
        <v>-5.7417187572473626E-2</v>
      </c>
      <c r="I484">
        <v>-13.365522049926801</v>
      </c>
      <c r="J484">
        <f>(Table2[[#This Row],[1M Return vs Nifty]]-AVERAGE(Table2[1M Return vs Nifty]))/_xlfn.STDEV.P(Table2[1M Return vs Nifty])</f>
        <v>-1.1611705319754178</v>
      </c>
      <c r="K484">
        <v>-22.629979475655901</v>
      </c>
      <c r="L484">
        <f>(Table2[[#This Row],[6M Return vs Nifty]]-AVERAGE(Table2[6M Return vs Nifty]))/_xlfn.STDEV.P(Table2[6M Return vs Nifty])</f>
        <v>-0.90344295239477301</v>
      </c>
      <c r="M484">
        <v>-3.0930045840933502</v>
      </c>
      <c r="N484">
        <f>(Table2[[#This Row],[1W Return vs Nifty]]-AVERAGE(Table2[1W Return vs Nifty]))/_xlfn.STDEV.P(Table2[1W Return vs Nifty])</f>
        <v>3.114420263509738E-2</v>
      </c>
      <c r="O484">
        <v>145.66</v>
      </c>
      <c r="P484">
        <v>155.79575449017401</v>
      </c>
      <c r="Q484">
        <v>156.52756677706199</v>
      </c>
      <c r="R484">
        <v>22.195951978695501</v>
      </c>
      <c r="S484" s="1">
        <f>(Table2[[#This Row],[Close Price]]-Table2[[#This Row],[20D EMA]])/Table2[[#This Row],[20D EMA]]</f>
        <v>-7.4831800082383673E-2</v>
      </c>
      <c r="T484" s="1">
        <f>(Table2[[#This Row],[Close Price]]-Table2[[#This Row],[50D EMA]])/Table2[[#This Row],[50D EMA]]</f>
        <v>-0.13502135895173403</v>
      </c>
      <c r="U484" s="1">
        <f>(Table2[[#This Row],[Close Price]]-Table2[[#This Row],[200D EMA]])/Table2[[#This Row],[200D EMA]]</f>
        <v>-0.139065387811624</v>
      </c>
      <c r="V484">
        <v>0.979924970915247</v>
      </c>
      <c r="W484">
        <v>133.75</v>
      </c>
      <c r="X484">
        <v>136.84</v>
      </c>
      <c r="Y484">
        <v>133.75</v>
      </c>
      <c r="Z484">
        <v>141.96</v>
      </c>
      <c r="AA484">
        <v>133.75</v>
      </c>
      <c r="AB484">
        <v>145.74</v>
      </c>
      <c r="AC484" s="1">
        <f>(Table2[[#This Row],[Close Price]]/Table2[[#This Row],[Day Low]])-1</f>
        <v>7.5514018691587026E-3</v>
      </c>
      <c r="AD484" s="1">
        <f>(Table2[[#This Row],[Day High]]/Table2[[#This Row],[Close Price]])-1</f>
        <v>1.5434847135648688E-2</v>
      </c>
      <c r="AE484" s="1">
        <f>(Table2[[#This Row],[Close Price]]/Table2[[#This Row],[Current Week Low]])-1</f>
        <v>7.5514018691587026E-3</v>
      </c>
      <c r="AF484" s="1">
        <f>(Table2[[#This Row],[Current Week High]]/Table2[[#This Row],[Close Price]])-1</f>
        <v>5.3428317008014314E-2</v>
      </c>
      <c r="AG484" s="1">
        <f>(Table2[[#This Row],[Close Price]]/Table2[[#This Row],[Current Month Low]])-1</f>
        <v>7.5514018691587026E-3</v>
      </c>
      <c r="AH484" s="1">
        <f>(Table2[[#This Row],[Current Month High]]/Table2[[#This Row],[Close Price]])-1</f>
        <v>8.1478183437221796E-2</v>
      </c>
      <c r="AI484">
        <v>46.037399821905602</v>
      </c>
      <c r="AJ484">
        <v>35.915279878971198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-0.09</v>
      </c>
      <c r="AM484" t="s">
        <v>3161</v>
      </c>
      <c r="AN484">
        <v>-6.49</v>
      </c>
      <c r="AO484" t="s">
        <v>3161</v>
      </c>
      <c r="AP484">
        <v>5.0707416008471E-2</v>
      </c>
      <c r="AQ484">
        <f>(Table2[[#This Row],[Sharpe Ratio]]-AVERAGE(Table2[Sharpe Ratio]))/_xlfn.STDEV.P(Table2[Sharpe Ratio])</f>
        <v>-8.295836762312854E-2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315</v>
      </c>
      <c r="AT484">
        <f>_xlfn.RANK.AVG(Table2[[#This Row],[6M Return vs Nifty Z-Score]],Table2[6M Return vs Nifty Z-Score])</f>
        <v>645</v>
      </c>
      <c r="AU484">
        <f>_xlfn.RANK.AVG(Table2[[#This Row],[Sharpe Ratio Z-Score]],Table2[Sharpe Ratio Z-Score])</f>
        <v>376</v>
      </c>
      <c r="AV484">
        <f>(Table2[[#This Row],[Rank 1Y]]+Table2[[#This Row],[Rank 6M]]+Table2[[#This Row],[Rank Sharpe]])/3</f>
        <v>445.33333333333331</v>
      </c>
    </row>
    <row r="485" spans="1:48" x14ac:dyDescent="0.3">
      <c r="A485" t="s">
        <v>353</v>
      </c>
      <c r="B485" t="s">
        <v>354</v>
      </c>
      <c r="C485" t="s">
        <v>3115</v>
      </c>
      <c r="D485" t="s">
        <v>355</v>
      </c>
      <c r="E485">
        <v>66581.375817791602</v>
      </c>
      <c r="F485">
        <v>3440.5</v>
      </c>
      <c r="G485">
        <v>-13.0597535091913</v>
      </c>
      <c r="H485">
        <f>(Table2[[#This Row],[1Y Return vs Nifty]]-AVERAGE(Table2[1Y Return vs Nifty]))/_xlfn.STDEV.P(Table2[1Y Return vs Nifty])</f>
        <v>-0.55105934658159639</v>
      </c>
      <c r="I485">
        <v>-11.7932951393644</v>
      </c>
      <c r="J485">
        <f>(Table2[[#This Row],[1M Return vs Nifty]]-AVERAGE(Table2[1M Return vs Nifty]))/_xlfn.STDEV.P(Table2[1M Return vs Nifty])</f>
        <v>-0.99431771672951652</v>
      </c>
      <c r="K485">
        <v>-15.0629138388977</v>
      </c>
      <c r="L485">
        <f>(Table2[[#This Row],[6M Return vs Nifty]]-AVERAGE(Table2[6M Return vs Nifty]))/_xlfn.STDEV.P(Table2[6M Return vs Nifty])</f>
        <v>-0.63878578060221636</v>
      </c>
      <c r="M485">
        <v>-10.886158390728401</v>
      </c>
      <c r="N485">
        <f>(Table2[[#This Row],[1W Return vs Nifty]]-AVERAGE(Table2[1W Return vs Nifty]))/_xlfn.STDEV.P(Table2[1W Return vs Nifty])</f>
        <v>-1.5939366197891565</v>
      </c>
      <c r="O485">
        <v>4035.34</v>
      </c>
      <c r="P485">
        <v>4142.0992759204701</v>
      </c>
      <c r="Q485">
        <v>3933.3808884365199</v>
      </c>
      <c r="R485">
        <v>9.6066430703067898</v>
      </c>
      <c r="S485" s="1">
        <f>(Table2[[#This Row],[Close Price]]-Table2[[#This Row],[20D EMA]])/Table2[[#This Row],[20D EMA]]</f>
        <v>-0.14740765338236683</v>
      </c>
      <c r="T485" s="1">
        <f>(Table2[[#This Row],[Close Price]]-Table2[[#This Row],[50D EMA]])/Table2[[#This Row],[50D EMA]]</f>
        <v>-0.16938253508290396</v>
      </c>
      <c r="U485" s="1">
        <f>(Table2[[#This Row],[Close Price]]-Table2[[#This Row],[200D EMA]])/Table2[[#This Row],[200D EMA]]</f>
        <v>-0.12530718545094552</v>
      </c>
      <c r="V485">
        <v>1.0007665831704899</v>
      </c>
      <c r="W485">
        <v>3361.6</v>
      </c>
      <c r="X485">
        <v>3542.7</v>
      </c>
      <c r="Y485">
        <v>3361.6</v>
      </c>
      <c r="Z485">
        <v>3888.05</v>
      </c>
      <c r="AA485">
        <v>3361.6</v>
      </c>
      <c r="AB485">
        <v>4540</v>
      </c>
      <c r="AC485" s="1">
        <f>(Table2[[#This Row],[Close Price]]/Table2[[#This Row],[Day Low]])-1</f>
        <v>2.3470966206568411E-2</v>
      </c>
      <c r="AD485" s="1">
        <f>(Table2[[#This Row],[Day High]]/Table2[[#This Row],[Close Price]])-1</f>
        <v>2.9704984740589913E-2</v>
      </c>
      <c r="AE485" s="1">
        <f>(Table2[[#This Row],[Close Price]]/Table2[[#This Row],[Current Week Low]])-1</f>
        <v>2.3470966206568411E-2</v>
      </c>
      <c r="AF485" s="1">
        <f>(Table2[[#This Row],[Current Week High]]/Table2[[#This Row],[Close Price]])-1</f>
        <v>0.1300828367969773</v>
      </c>
      <c r="AG485" s="1">
        <f>(Table2[[#This Row],[Close Price]]/Table2[[#This Row],[Current Month Low]])-1</f>
        <v>2.3470966206568411E-2</v>
      </c>
      <c r="AH485" s="1">
        <f>(Table2[[#This Row],[Current Month High]]/Table2[[#This Row],[Close Price]])-1</f>
        <v>0.31957564307513442</v>
      </c>
      <c r="AI485">
        <v>39.828513297485799</v>
      </c>
      <c r="AJ485">
        <v>9.9253957857405393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-0.06</v>
      </c>
      <c r="AM485" t="s">
        <v>3161</v>
      </c>
      <c r="AN485">
        <v>-24.61</v>
      </c>
      <c r="AO485" t="s">
        <v>3161</v>
      </c>
      <c r="AP485">
        <v>7.8476273451146994E-2</v>
      </c>
      <c r="AQ485">
        <f>(Table2[[#This Row],[Sharpe Ratio]]-AVERAGE(Table2[Sharpe Ratio]))/_xlfn.STDEV.P(Table2[Sharpe Ratio])</f>
        <v>0.24571115797269572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513</v>
      </c>
      <c r="AT485">
        <f>_xlfn.RANK.AVG(Table2[[#This Row],[6M Return vs Nifty Z-Score]],Table2[6M Return vs Nifty Z-Score])</f>
        <v>540</v>
      </c>
      <c r="AU485">
        <f>_xlfn.RANK.AVG(Table2[[#This Row],[Sharpe Ratio Z-Score]],Table2[Sharpe Ratio Z-Score])</f>
        <v>285</v>
      </c>
      <c r="AV485">
        <f>(Table2[[#This Row],[Rank 1Y]]+Table2[[#This Row],[Rank 6M]]+Table2[[#This Row],[Rank Sharpe]])/3</f>
        <v>446</v>
      </c>
    </row>
    <row r="486" spans="1:48" x14ac:dyDescent="0.3">
      <c r="A486" t="s">
        <v>719</v>
      </c>
      <c r="B486" t="s">
        <v>720</v>
      </c>
      <c r="C486" t="s">
        <v>3109</v>
      </c>
      <c r="D486" t="s">
        <v>404</v>
      </c>
      <c r="E486">
        <v>23460.671182563001</v>
      </c>
      <c r="F486">
        <v>1044.25</v>
      </c>
      <c r="G486">
        <v>-12.7960143762561</v>
      </c>
      <c r="H486">
        <f>(Table2[[#This Row],[1Y Return vs Nifty]]-AVERAGE(Table2[1Y Return vs Nifty]))/_xlfn.STDEV.P(Table2[1Y Return vs Nifty])</f>
        <v>-0.54575320673063998</v>
      </c>
      <c r="I486">
        <v>2.06783552624178</v>
      </c>
      <c r="J486">
        <f>(Table2[[#This Row],[1M Return vs Nifty]]-AVERAGE(Table2[1M Return vs Nifty]))/_xlfn.STDEV.P(Table2[1M Return vs Nifty])</f>
        <v>0.4766968413538234</v>
      </c>
      <c r="K486">
        <v>20.627090616203201</v>
      </c>
      <c r="L486">
        <f>(Table2[[#This Row],[6M Return vs Nifty]]-AVERAGE(Table2[6M Return vs Nifty]))/_xlfn.STDEV.P(Table2[6M Return vs Nifty])</f>
        <v>0.60946764995707459</v>
      </c>
      <c r="M486">
        <v>-0.22296823589321099</v>
      </c>
      <c r="N486">
        <f>(Table2[[#This Row],[1W Return vs Nifty]]-AVERAGE(Table2[1W Return vs Nifty]))/_xlfn.STDEV.P(Table2[1W Return vs Nifty])</f>
        <v>0.62962347621874515</v>
      </c>
      <c r="O486">
        <v>1052.0899999999999</v>
      </c>
      <c r="P486">
        <v>1047.7084272863599</v>
      </c>
      <c r="Q486">
        <v>983.56329281442095</v>
      </c>
      <c r="R486">
        <v>47.873106213118497</v>
      </c>
      <c r="S486" s="1">
        <f>(Table2[[#This Row],[Close Price]]-Table2[[#This Row],[20D EMA]])/Table2[[#This Row],[20D EMA]]</f>
        <v>-7.4518339685767558E-3</v>
      </c>
      <c r="T486" s="1">
        <f>(Table2[[#This Row],[Close Price]]-Table2[[#This Row],[50D EMA]])/Table2[[#This Row],[50D EMA]]</f>
        <v>-3.3009444195437731E-3</v>
      </c>
      <c r="U486" s="1">
        <f>(Table2[[#This Row],[Close Price]]-Table2[[#This Row],[200D EMA]])/Table2[[#This Row],[200D EMA]]</f>
        <v>6.170086625734765E-2</v>
      </c>
      <c r="V486">
        <v>0.45380257403087898</v>
      </c>
      <c r="W486">
        <v>1003.65</v>
      </c>
      <c r="X486">
        <v>1056.95</v>
      </c>
      <c r="Y486">
        <v>994.05</v>
      </c>
      <c r="Z486">
        <v>1056.95</v>
      </c>
      <c r="AA486">
        <v>994.05</v>
      </c>
      <c r="AB486">
        <v>1103.5999999999999</v>
      </c>
      <c r="AC486" s="1">
        <f>(Table2[[#This Row],[Close Price]]/Table2[[#This Row],[Day Low]])-1</f>
        <v>4.045234892641858E-2</v>
      </c>
      <c r="AD486" s="1">
        <f>(Table2[[#This Row],[Day High]]/Table2[[#This Row],[Close Price]])-1</f>
        <v>1.2161838640172506E-2</v>
      </c>
      <c r="AE486" s="1">
        <f>(Table2[[#This Row],[Close Price]]/Table2[[#This Row],[Current Week Low]])-1</f>
        <v>5.0500477843166802E-2</v>
      </c>
      <c r="AF486" s="1">
        <f>(Table2[[#This Row],[Current Week High]]/Table2[[#This Row],[Close Price]])-1</f>
        <v>1.2161838640172506E-2</v>
      </c>
      <c r="AG486" s="1">
        <f>(Table2[[#This Row],[Close Price]]/Table2[[#This Row],[Current Month Low]])-1</f>
        <v>5.0500477843166802E-2</v>
      </c>
      <c r="AH486" s="1">
        <f>(Table2[[#This Row],[Current Month High]]/Table2[[#This Row],[Close Price]])-1</f>
        <v>5.6835049078285849E-2</v>
      </c>
      <c r="AI486">
        <v>9.5331577687335294</v>
      </c>
      <c r="AJ486">
        <v>41.766223187618699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-0.01</v>
      </c>
      <c r="AM486" t="s">
        <v>3161</v>
      </c>
      <c r="AN486">
        <v>-3.62</v>
      </c>
      <c r="AO486" t="s">
        <v>3161</v>
      </c>
      <c r="AP486">
        <v>-5.7750454918780003E-2</v>
      </c>
      <c r="AQ486">
        <f>(Table2[[#This Row],[Sharpe Ratio]]-AVERAGE(Table2[Sharpe Ratio]))/_xlfn.STDEV.P(Table2[Sharpe Ratio])</f>
        <v>-1.3666552953191771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-0.1966205345201737</v>
      </c>
      <c r="AS486">
        <f>_xlfn.RANK.AVG(Table2[[#This Row],[1Y Return vs Nifty Z-Score]],Table2[1Y Return vs Nifty Z-Score])</f>
        <v>512</v>
      </c>
      <c r="AT486">
        <f>_xlfn.RANK.AVG(Table2[[#This Row],[6M Return vs Nifty Z-Score]],Table2[6M Return vs Nifty Z-Score])</f>
        <v>150</v>
      </c>
      <c r="AU486">
        <f>_xlfn.RANK.AVG(Table2[[#This Row],[Sharpe Ratio Z-Score]],Table2[Sharpe Ratio Z-Score])</f>
        <v>678</v>
      </c>
      <c r="AV486">
        <f>(Table2[[#This Row],[Rank 1Y]]+Table2[[#This Row],[Rank 6M]]+Table2[[#This Row],[Rank Sharpe]])/3</f>
        <v>446.66666666666669</v>
      </c>
    </row>
    <row r="487" spans="1:48" x14ac:dyDescent="0.3">
      <c r="A487" t="s">
        <v>667</v>
      </c>
      <c r="B487" t="s">
        <v>668</v>
      </c>
      <c r="C487" t="s">
        <v>3123</v>
      </c>
      <c r="D487" t="s">
        <v>413</v>
      </c>
      <c r="E487">
        <v>26497.8184643895</v>
      </c>
      <c r="F487">
        <v>5892.85</v>
      </c>
      <c r="G487">
        <v>-15.043417790230301</v>
      </c>
      <c r="H487">
        <f>(Table2[[#This Row],[1Y Return vs Nifty]]-AVERAGE(Table2[1Y Return vs Nifty]))/_xlfn.STDEV.P(Table2[1Y Return vs Nifty])</f>
        <v>-0.5909684794258524</v>
      </c>
      <c r="I487">
        <v>-4.4334750116052097</v>
      </c>
      <c r="J487">
        <f>(Table2[[#This Row],[1M Return vs Nifty]]-AVERAGE(Table2[1M Return vs Nifty]))/_xlfn.STDEV.P(Table2[1M Return vs Nifty])</f>
        <v>-0.21325570858668427</v>
      </c>
      <c r="K487">
        <v>3.1391870691673902</v>
      </c>
      <c r="L487">
        <f>(Table2[[#This Row],[6M Return vs Nifty]]-AVERAGE(Table2[6M Return vs Nifty]))/_xlfn.STDEV.P(Table2[6M Return vs Nifty])</f>
        <v>-2.1695837490574299E-3</v>
      </c>
      <c r="M487">
        <v>-8.6908122305014004</v>
      </c>
      <c r="N487">
        <f>(Table2[[#This Row],[1W Return vs Nifty]]-AVERAGE(Table2[1W Return vs Nifty]))/_xlfn.STDEV.P(Table2[1W Return vs Nifty])</f>
        <v>-1.1361482799093285</v>
      </c>
      <c r="O487">
        <v>6436.7</v>
      </c>
      <c r="P487">
        <v>6463.5909649086298</v>
      </c>
      <c r="Q487">
        <v>6096.8804519052001</v>
      </c>
      <c r="R487">
        <v>17.5895361915534</v>
      </c>
      <c r="S487" s="1">
        <f>(Table2[[#This Row],[Close Price]]-Table2[[#This Row],[20D EMA]])/Table2[[#This Row],[20D EMA]]</f>
        <v>-8.4492053381391E-2</v>
      </c>
      <c r="T487" s="1">
        <f>(Table2[[#This Row],[Close Price]]-Table2[[#This Row],[50D EMA]])/Table2[[#This Row],[50D EMA]]</f>
        <v>-8.8300910129868876E-2</v>
      </c>
      <c r="U487" s="1">
        <f>(Table2[[#This Row],[Close Price]]-Table2[[#This Row],[200D EMA]])/Table2[[#This Row],[200D EMA]]</f>
        <v>-3.3464728973231335E-2</v>
      </c>
      <c r="V487">
        <v>0.61786256973779596</v>
      </c>
      <c r="W487">
        <v>5875.1</v>
      </c>
      <c r="X487">
        <v>6150</v>
      </c>
      <c r="Y487">
        <v>5875.1</v>
      </c>
      <c r="Z487">
        <v>6631.1</v>
      </c>
      <c r="AA487">
        <v>5875.1</v>
      </c>
      <c r="AB487">
        <v>6862.25</v>
      </c>
      <c r="AC487" s="1">
        <f>(Table2[[#This Row],[Close Price]]/Table2[[#This Row],[Day Low]])-1</f>
        <v>3.021225170635411E-3</v>
      </c>
      <c r="AD487" s="1">
        <f>(Table2[[#This Row],[Day High]]/Table2[[#This Row],[Close Price]])-1</f>
        <v>4.363762865167109E-2</v>
      </c>
      <c r="AE487" s="1">
        <f>(Table2[[#This Row],[Close Price]]/Table2[[#This Row],[Current Week Low]])-1</f>
        <v>3.021225170635411E-3</v>
      </c>
      <c r="AF487" s="1">
        <f>(Table2[[#This Row],[Current Week High]]/Table2[[#This Row],[Close Price]])-1</f>
        <v>0.12527893973204818</v>
      </c>
      <c r="AG487" s="1">
        <f>(Table2[[#This Row],[Close Price]]/Table2[[#This Row],[Current Month Low]])-1</f>
        <v>3.021225170635411E-3</v>
      </c>
      <c r="AH487" s="1">
        <f>(Table2[[#This Row],[Current Month High]]/Table2[[#This Row],[Close Price]])-1</f>
        <v>0.16450444182356572</v>
      </c>
      <c r="AI487">
        <v>22.128511670923199</v>
      </c>
      <c r="AJ487">
        <v>20.232800130580198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0.04</v>
      </c>
      <c r="AM487" t="s">
        <v>3160</v>
      </c>
      <c r="AN487">
        <v>-8.9499999999999993</v>
      </c>
      <c r="AO487" t="s">
        <v>3161</v>
      </c>
      <c r="AP487">
        <v>3.715721428007E-3</v>
      </c>
      <c r="AQ487">
        <f>(Table2[[#This Row],[Sharpe Ratio]]-AVERAGE(Table2[Sharpe Ratio]))/_xlfn.STDEV.P(Table2[Sharpe Ratio])</f>
        <v>-0.63914754453067535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530</v>
      </c>
      <c r="AT487">
        <f>_xlfn.RANK.AVG(Table2[[#This Row],[6M Return vs Nifty Z-Score]],Table2[6M Return vs Nifty Z-Score])</f>
        <v>312</v>
      </c>
      <c r="AU487">
        <f>_xlfn.RANK.AVG(Table2[[#This Row],[Sharpe Ratio Z-Score]],Table2[Sharpe Ratio Z-Score])</f>
        <v>500</v>
      </c>
      <c r="AV487">
        <f>(Table2[[#This Row],[Rank 1Y]]+Table2[[#This Row],[Rank 6M]]+Table2[[#This Row],[Rank Sharpe]])/3</f>
        <v>447.33333333333331</v>
      </c>
    </row>
    <row r="488" spans="1:48" x14ac:dyDescent="0.3">
      <c r="A488" t="s">
        <v>1142</v>
      </c>
      <c r="B488" t="s">
        <v>1143</v>
      </c>
      <c r="C488" t="s">
        <v>3113</v>
      </c>
      <c r="D488" t="s">
        <v>253</v>
      </c>
      <c r="E488">
        <v>10424.1018821004</v>
      </c>
      <c r="F488">
        <v>2032.2</v>
      </c>
      <c r="G488">
        <v>6.5437439881934596</v>
      </c>
      <c r="H488">
        <f>(Table2[[#This Row],[1Y Return vs Nifty]]-AVERAGE(Table2[1Y Return vs Nifty]))/_xlfn.STDEV.P(Table2[1Y Return vs Nifty])</f>
        <v>-0.15665864414751868</v>
      </c>
      <c r="I488">
        <v>-4.5999809625592798</v>
      </c>
      <c r="J488">
        <f>(Table2[[#This Row],[1M Return vs Nifty]]-AVERAGE(Table2[1M Return vs Nifty]))/_xlfn.STDEV.P(Table2[1M Return vs Nifty])</f>
        <v>-0.23092617745173169</v>
      </c>
      <c r="K488">
        <v>3.9158168779922198</v>
      </c>
      <c r="L488">
        <f>(Table2[[#This Row],[6M Return vs Nifty]]-AVERAGE(Table2[6M Return vs Nifty]))/_xlfn.STDEV.P(Table2[6M Return vs Nifty])</f>
        <v>2.4992946431059891E-2</v>
      </c>
      <c r="M488">
        <v>-0.93465997175908999</v>
      </c>
      <c r="N488">
        <f>(Table2[[#This Row],[1W Return vs Nifty]]-AVERAGE(Table2[1W Return vs Nifty]))/_xlfn.STDEV.P(Table2[1W Return vs Nifty])</f>
        <v>0.48121673099978368</v>
      </c>
      <c r="O488">
        <v>2134.9699999999998</v>
      </c>
      <c r="P488">
        <v>2143.6417853845801</v>
      </c>
      <c r="Q488">
        <v>1971.39426349001</v>
      </c>
      <c r="R488">
        <v>32.320343859690901</v>
      </c>
      <c r="S488" s="1">
        <f>(Table2[[#This Row],[Close Price]]-Table2[[#This Row],[20D EMA]])/Table2[[#This Row],[20D EMA]]</f>
        <v>-4.8136507772942837E-2</v>
      </c>
      <c r="T488" s="1">
        <f>(Table2[[#This Row],[Close Price]]-Table2[[#This Row],[50D EMA]])/Table2[[#This Row],[50D EMA]]</f>
        <v>-5.1987130566493796E-2</v>
      </c>
      <c r="U488" s="1">
        <f>(Table2[[#This Row],[Close Price]]-Table2[[#This Row],[200D EMA]])/Table2[[#This Row],[200D EMA]]</f>
        <v>3.0844026299611995E-2</v>
      </c>
      <c r="V488">
        <v>1.21249183329173</v>
      </c>
      <c r="W488">
        <v>2024.3</v>
      </c>
      <c r="X488">
        <v>2069.1</v>
      </c>
      <c r="Y488">
        <v>2024.3</v>
      </c>
      <c r="Z488">
        <v>2235.9499999999998</v>
      </c>
      <c r="AA488">
        <v>2024.3</v>
      </c>
      <c r="AB488">
        <v>2235.9499999999998</v>
      </c>
      <c r="AC488" s="1">
        <f>(Table2[[#This Row],[Close Price]]/Table2[[#This Row],[Day Low]])-1</f>
        <v>3.9025836091488575E-3</v>
      </c>
      <c r="AD488" s="1">
        <f>(Table2[[#This Row],[Day High]]/Table2[[#This Row],[Close Price]])-1</f>
        <v>1.8157661647475676E-2</v>
      </c>
      <c r="AE488" s="1">
        <f>(Table2[[#This Row],[Close Price]]/Table2[[#This Row],[Current Week Low]])-1</f>
        <v>3.9025836091488575E-3</v>
      </c>
      <c r="AF488" s="1">
        <f>(Table2[[#This Row],[Current Week High]]/Table2[[#This Row],[Close Price]])-1</f>
        <v>0.10026080110225366</v>
      </c>
      <c r="AG488" s="1">
        <f>(Table2[[#This Row],[Close Price]]/Table2[[#This Row],[Current Month Low]])-1</f>
        <v>3.9025836091488575E-3</v>
      </c>
      <c r="AH488" s="1">
        <f>(Table2[[#This Row],[Current Month High]]/Table2[[#This Row],[Close Price]])-1</f>
        <v>0.10026080110225366</v>
      </c>
      <c r="AI488">
        <v>14.0783387461864</v>
      </c>
      <c r="AJ488">
        <v>40.151724137930998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0.02</v>
      </c>
      <c r="AM488" t="s">
        <v>3160</v>
      </c>
      <c r="AN488">
        <v>-4.0999999999999996</v>
      </c>
      <c r="AO488" t="s">
        <v>3161</v>
      </c>
      <c r="AP488">
        <v>-7.3083896774132004E-2</v>
      </c>
      <c r="AQ488">
        <f>(Table2[[#This Row],[Sharpe Ratio]]-AVERAGE(Table2[Sharpe Ratio]))/_xlfn.STDEV.P(Table2[Sharpe Ratio])</f>
        <v>-1.5481404381902208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349</v>
      </c>
      <c r="AT488">
        <f>_xlfn.RANK.AVG(Table2[[#This Row],[6M Return vs Nifty Z-Score]],Table2[6M Return vs Nifty Z-Score])</f>
        <v>301</v>
      </c>
      <c r="AU488">
        <f>_xlfn.RANK.AVG(Table2[[#This Row],[Sharpe Ratio Z-Score]],Table2[Sharpe Ratio Z-Score])</f>
        <v>693</v>
      </c>
      <c r="AV488">
        <f>(Table2[[#This Row],[Rank 1Y]]+Table2[[#This Row],[Rank 6M]]+Table2[[#This Row],[Rank Sharpe]])/3</f>
        <v>447.66666666666669</v>
      </c>
    </row>
    <row r="489" spans="1:48" x14ac:dyDescent="0.3">
      <c r="A489" t="s">
        <v>1724</v>
      </c>
      <c r="B489" t="s">
        <v>1725</v>
      </c>
      <c r="C489" t="s">
        <v>3121</v>
      </c>
      <c r="D489" t="s">
        <v>1453</v>
      </c>
      <c r="E489">
        <v>4697.8055555512801</v>
      </c>
      <c r="F489">
        <v>829.95</v>
      </c>
      <c r="G489">
        <v>-31.519449437075099</v>
      </c>
      <c r="H489">
        <f>(Table2[[#This Row],[1Y Return vs Nifty]]-AVERAGE(Table2[1Y Return vs Nifty]))/_xlfn.STDEV.P(Table2[1Y Return vs Nifty])</f>
        <v>-0.92244802565012096</v>
      </c>
      <c r="I489">
        <v>-2.3729654077503</v>
      </c>
      <c r="J489">
        <f>(Table2[[#This Row],[1M Return vs Nifty]]-AVERAGE(Table2[1M Return vs Nifty]))/_xlfn.STDEV.P(Table2[1M Return vs Nifty])</f>
        <v>5.4161802702665804E-3</v>
      </c>
      <c r="K489">
        <v>-20.267834565645799</v>
      </c>
      <c r="L489">
        <f>(Table2[[#This Row],[6M Return vs Nifty]]-AVERAGE(Table2[6M Return vs Nifty]))/_xlfn.STDEV.P(Table2[6M Return vs Nifty])</f>
        <v>-0.82082723036235783</v>
      </c>
      <c r="M489">
        <v>2.2155486910511701</v>
      </c>
      <c r="N489">
        <f>(Table2[[#This Row],[1W Return vs Nifty]]-AVERAGE(Table2[1W Return vs Nifty]))/_xlfn.STDEV.P(Table2[1W Return vs Nifty])</f>
        <v>1.1381194191270376</v>
      </c>
      <c r="O489">
        <v>853.42</v>
      </c>
      <c r="P489">
        <v>862.162339954902</v>
      </c>
      <c r="Q489">
        <v>856.85281880012894</v>
      </c>
      <c r="R489">
        <v>31.5798319224137</v>
      </c>
      <c r="S489" s="1">
        <f>(Table2[[#This Row],[Close Price]]-Table2[[#This Row],[20D EMA]])/Table2[[#This Row],[20D EMA]]</f>
        <v>-2.7501113168193755E-2</v>
      </c>
      <c r="T489" s="1">
        <f>(Table2[[#This Row],[Close Price]]-Table2[[#This Row],[50D EMA]])/Table2[[#This Row],[50D EMA]]</f>
        <v>-3.7362267478056294E-2</v>
      </c>
      <c r="U489" s="1">
        <f>(Table2[[#This Row],[Close Price]]-Table2[[#This Row],[200D EMA]])/Table2[[#This Row],[200D EMA]]</f>
        <v>-3.1397246072903798E-2</v>
      </c>
      <c r="V489">
        <v>0.98287222747893999</v>
      </c>
      <c r="W489">
        <v>818.55</v>
      </c>
      <c r="X489">
        <v>839.95</v>
      </c>
      <c r="Y489">
        <v>818.55</v>
      </c>
      <c r="Z489">
        <v>852</v>
      </c>
      <c r="AA489">
        <v>818.55</v>
      </c>
      <c r="AB489">
        <v>887.95</v>
      </c>
      <c r="AC489" s="1">
        <f>(Table2[[#This Row],[Close Price]]/Table2[[#This Row],[Day Low]])-1</f>
        <v>1.3927066153564427E-2</v>
      </c>
      <c r="AD489" s="1">
        <f>(Table2[[#This Row],[Day High]]/Table2[[#This Row],[Close Price]])-1</f>
        <v>1.2048918609554704E-2</v>
      </c>
      <c r="AE489" s="1">
        <f>(Table2[[#This Row],[Close Price]]/Table2[[#This Row],[Current Week Low]])-1</f>
        <v>1.3927066153564427E-2</v>
      </c>
      <c r="AF489" s="1">
        <f>(Table2[[#This Row],[Current Week High]]/Table2[[#This Row],[Close Price]])-1</f>
        <v>2.6567865534068202E-2</v>
      </c>
      <c r="AG489" s="1">
        <f>(Table2[[#This Row],[Close Price]]/Table2[[#This Row],[Current Month Low]])-1</f>
        <v>1.3927066153564427E-2</v>
      </c>
      <c r="AH489" s="1">
        <f>(Table2[[#This Row],[Current Month High]]/Table2[[#This Row],[Close Price]])-1</f>
        <v>6.9883727935417861E-2</v>
      </c>
      <c r="AI489">
        <v>33.248990903066399</v>
      </c>
      <c r="AJ489">
        <v>7.7787156678137803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0.01</v>
      </c>
      <c r="AM489" t="s">
        <v>3160</v>
      </c>
      <c r="AN489">
        <v>-4.59</v>
      </c>
      <c r="AO489" t="s">
        <v>3161</v>
      </c>
      <c r="AP489">
        <v>0.15333449555435599</v>
      </c>
      <c r="AQ489">
        <f>(Table2[[#This Row],[Sharpe Ratio]]-AVERAGE(Table2[Sharpe Ratio]))/_xlfn.STDEV.P(Table2[Sharpe Ratio])</f>
        <v>1.1317258741488461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635</v>
      </c>
      <c r="AT489">
        <f>_xlfn.RANK.AVG(Table2[[#This Row],[6M Return vs Nifty Z-Score]],Table2[6M Return vs Nifty Z-Score])</f>
        <v>613</v>
      </c>
      <c r="AU489">
        <f>_xlfn.RANK.AVG(Table2[[#This Row],[Sharpe Ratio Z-Score]],Table2[Sharpe Ratio Z-Score])</f>
        <v>95</v>
      </c>
      <c r="AV489">
        <f>(Table2[[#This Row],[Rank 1Y]]+Table2[[#This Row],[Rank 6M]]+Table2[[#This Row],[Rank Sharpe]])/3</f>
        <v>447.66666666666669</v>
      </c>
    </row>
    <row r="490" spans="1:48" x14ac:dyDescent="0.3">
      <c r="A490" t="s">
        <v>22</v>
      </c>
      <c r="B490" t="s">
        <v>23</v>
      </c>
      <c r="C490" t="s">
        <v>3109</v>
      </c>
      <c r="D490" t="s">
        <v>24</v>
      </c>
      <c r="E490">
        <v>1293755.67724147</v>
      </c>
      <c r="F490">
        <v>1692.75</v>
      </c>
      <c r="G490">
        <v>-8.5109402013538809</v>
      </c>
      <c r="H490">
        <f>(Table2[[#This Row],[1Y Return vs Nifty]]-AVERAGE(Table2[1Y Return vs Nifty]))/_xlfn.STDEV.P(Table2[1Y Return vs Nifty])</f>
        <v>-0.45954225050769942</v>
      </c>
      <c r="I490">
        <v>6.2983193877222403</v>
      </c>
      <c r="J490">
        <f>(Table2[[#This Row],[1M Return vs Nifty]]-AVERAGE(Table2[1M Return vs Nifty]))/_xlfn.STDEV.P(Table2[1M Return vs Nifty])</f>
        <v>0.92565757176637609</v>
      </c>
      <c r="K490">
        <v>11.7566717409105</v>
      </c>
      <c r="L490">
        <f>(Table2[[#This Row],[6M Return vs Nifty]]-AVERAGE(Table2[6M Return vs Nifty]))/_xlfn.STDEV.P(Table2[6M Return vs Nifty])</f>
        <v>0.29922586207745755</v>
      </c>
      <c r="M490">
        <v>-0.36713353542578903</v>
      </c>
      <c r="N490">
        <f>(Table2[[#This Row],[1W Return vs Nifty]]-AVERAGE(Table2[1W Return vs Nifty]))/_xlfn.STDEV.P(Table2[1W Return vs Nifty])</f>
        <v>0.59956115878700444</v>
      </c>
      <c r="O490">
        <v>1723.1</v>
      </c>
      <c r="P490">
        <v>1702.99293194856</v>
      </c>
      <c r="Q490">
        <v>1627.04886439297</v>
      </c>
      <c r="R490">
        <v>37.542067201793003</v>
      </c>
      <c r="S490" s="1">
        <f>(Table2[[#This Row],[Close Price]]-Table2[[#This Row],[20D EMA]])/Table2[[#This Row],[20D EMA]]</f>
        <v>-1.761360338924027E-2</v>
      </c>
      <c r="T490" s="1">
        <f>(Table2[[#This Row],[Close Price]]-Table2[[#This Row],[50D EMA]])/Table2[[#This Row],[50D EMA]]</f>
        <v>-6.0146649797542398E-3</v>
      </c>
      <c r="U490" s="1">
        <f>(Table2[[#This Row],[Close Price]]-Table2[[#This Row],[200D EMA]])/Table2[[#This Row],[200D EMA]]</f>
        <v>4.0380554662408488E-2</v>
      </c>
      <c r="V490">
        <v>0.69782763734100095</v>
      </c>
      <c r="W490">
        <v>1672.1</v>
      </c>
      <c r="X490">
        <v>1704.85</v>
      </c>
      <c r="Y490">
        <v>1672.1</v>
      </c>
      <c r="Z490">
        <v>1782.8</v>
      </c>
      <c r="AA490">
        <v>1672.1</v>
      </c>
      <c r="AB490">
        <v>1782.8</v>
      </c>
      <c r="AC490" s="1">
        <f>(Table2[[#This Row],[Close Price]]/Table2[[#This Row],[Day Low]])-1</f>
        <v>1.2349739848095176E-2</v>
      </c>
      <c r="AD490" s="1">
        <f>(Table2[[#This Row],[Day High]]/Table2[[#This Row],[Close Price]])-1</f>
        <v>7.1481317382955378E-3</v>
      </c>
      <c r="AE490" s="1">
        <f>(Table2[[#This Row],[Close Price]]/Table2[[#This Row],[Current Week Low]])-1</f>
        <v>1.2349739848095176E-2</v>
      </c>
      <c r="AF490" s="1">
        <f>(Table2[[#This Row],[Current Week High]]/Table2[[#This Row],[Close Price]])-1</f>
        <v>5.3197459754836807E-2</v>
      </c>
      <c r="AG490" s="1">
        <f>(Table2[[#This Row],[Close Price]]/Table2[[#This Row],[Current Month Low]])-1</f>
        <v>1.2349739848095176E-2</v>
      </c>
      <c r="AH490" s="1">
        <f>(Table2[[#This Row],[Current Month High]]/Table2[[#This Row],[Close Price]])-1</f>
        <v>5.3197459754836807E-2</v>
      </c>
      <c r="AI490">
        <v>5.9813912272928604</v>
      </c>
      <c r="AJ490">
        <v>24.1428623812841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0.05</v>
      </c>
      <c r="AM490" t="s">
        <v>3160</v>
      </c>
      <c r="AN490">
        <v>-3.37</v>
      </c>
      <c r="AO490" t="s">
        <v>3161</v>
      </c>
      <c r="AP490">
        <v>-4.2874896452603999E-2</v>
      </c>
      <c r="AQ490">
        <f>(Table2[[#This Row],[Sharpe Ratio]]-AVERAGE(Table2[Sharpe Ratio]))/_xlfn.STDEV.P(Table2[Sharpe Ratio])</f>
        <v>-1.1905896161984642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0.17431272592467456</v>
      </c>
      <c r="AS490">
        <f>_xlfn.RANK.AVG(Table2[[#This Row],[1Y Return vs Nifty Z-Score]],Table2[1Y Return vs Nifty Z-Score])</f>
        <v>472</v>
      </c>
      <c r="AT490">
        <f>_xlfn.RANK.AVG(Table2[[#This Row],[6M Return vs Nifty Z-Score]],Table2[6M Return vs Nifty Z-Score])</f>
        <v>221</v>
      </c>
      <c r="AU490">
        <f>_xlfn.RANK.AVG(Table2[[#This Row],[Sharpe Ratio Z-Score]],Table2[Sharpe Ratio Z-Score])</f>
        <v>654</v>
      </c>
      <c r="AV490">
        <f>(Table2[[#This Row],[Rank 1Y]]+Table2[[#This Row],[Rank 6M]]+Table2[[#This Row],[Rank Sharpe]])/3</f>
        <v>449</v>
      </c>
    </row>
    <row r="491" spans="1:48" x14ac:dyDescent="0.3">
      <c r="A491" t="s">
        <v>737</v>
      </c>
      <c r="B491" t="s">
        <v>738</v>
      </c>
      <c r="C491" t="s">
        <v>3118</v>
      </c>
      <c r="D491" t="s">
        <v>287</v>
      </c>
      <c r="E491">
        <v>22886.550321447601</v>
      </c>
      <c r="F491">
        <v>1802.95</v>
      </c>
      <c r="G491">
        <v>-8.1842897303073201</v>
      </c>
      <c r="H491">
        <f>(Table2[[#This Row],[1Y Return vs Nifty]]-AVERAGE(Table2[1Y Return vs Nifty]))/_xlfn.STDEV.P(Table2[1Y Return vs Nifty])</f>
        <v>-0.4529704040681356</v>
      </c>
      <c r="I491">
        <v>-17.6417952069705</v>
      </c>
      <c r="J491">
        <f>(Table2[[#This Row],[1M Return vs Nifty]]-AVERAGE(Table2[1M Return vs Nifty]))/_xlfn.STDEV.P(Table2[1M Return vs Nifty])</f>
        <v>-1.6149906582051556</v>
      </c>
      <c r="K491">
        <v>16.080183657211698</v>
      </c>
      <c r="L491">
        <f>(Table2[[#This Row],[6M Return vs Nifty]]-AVERAGE(Table2[6M Return vs Nifty]))/_xlfn.STDEV.P(Table2[6M Return vs Nifty])</f>
        <v>0.45044014921424763</v>
      </c>
      <c r="M491">
        <v>-10.3392643676926</v>
      </c>
      <c r="N491">
        <f>(Table2[[#This Row],[1W Return vs Nifty]]-AVERAGE(Table2[1W Return vs Nifty]))/_xlfn.STDEV.P(Table2[1W Return vs Nifty])</f>
        <v>-1.4798946015272747</v>
      </c>
      <c r="O491">
        <v>2033.51</v>
      </c>
      <c r="P491">
        <v>2104.20658524889</v>
      </c>
      <c r="Q491">
        <v>1878.1994398977399</v>
      </c>
      <c r="R491">
        <v>21.670881227957</v>
      </c>
      <c r="S491" s="1">
        <f>(Table2[[#This Row],[Close Price]]-Table2[[#This Row],[20D EMA]])/Table2[[#This Row],[20D EMA]]</f>
        <v>-0.11338031285806313</v>
      </c>
      <c r="T491" s="1">
        <f>(Table2[[#This Row],[Close Price]]-Table2[[#This Row],[50D EMA]])/Table2[[#This Row],[50D EMA]]</f>
        <v>-0.14316873037124186</v>
      </c>
      <c r="U491" s="1">
        <f>(Table2[[#This Row],[Close Price]]-Table2[[#This Row],[200D EMA]])/Table2[[#This Row],[200D EMA]]</f>
        <v>-4.006466954427209E-2</v>
      </c>
      <c r="V491">
        <v>0.71971795311390896</v>
      </c>
      <c r="W491">
        <v>1755.05</v>
      </c>
      <c r="X491">
        <v>1857</v>
      </c>
      <c r="Y491">
        <v>1740.35</v>
      </c>
      <c r="Z491">
        <v>2076.3000000000002</v>
      </c>
      <c r="AA491">
        <v>1740.35</v>
      </c>
      <c r="AB491">
        <v>2122.9</v>
      </c>
      <c r="AC491" s="1">
        <f>(Table2[[#This Row],[Close Price]]/Table2[[#This Row],[Day Low]])-1</f>
        <v>2.7292669724509278E-2</v>
      </c>
      <c r="AD491" s="1">
        <f>(Table2[[#This Row],[Day High]]/Table2[[#This Row],[Close Price]])-1</f>
        <v>2.9978646107767792E-2</v>
      </c>
      <c r="AE491" s="1">
        <f>(Table2[[#This Row],[Close Price]]/Table2[[#This Row],[Current Week Low]])-1</f>
        <v>3.5969776194443748E-2</v>
      </c>
      <c r="AF491" s="1">
        <f>(Table2[[#This Row],[Current Week High]]/Table2[[#This Row],[Close Price]])-1</f>
        <v>0.15161263484844301</v>
      </c>
      <c r="AG491" s="1">
        <f>(Table2[[#This Row],[Close Price]]/Table2[[#This Row],[Current Month Low]])-1</f>
        <v>3.5969776194443748E-2</v>
      </c>
      <c r="AH491" s="1">
        <f>(Table2[[#This Row],[Current Month High]]/Table2[[#This Row],[Close Price]])-1</f>
        <v>0.17745916414764684</v>
      </c>
      <c r="AI491">
        <v>35.871765717296597</v>
      </c>
      <c r="AJ491">
        <v>52.006576174015599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-0.06</v>
      </c>
      <c r="AM491" t="s">
        <v>3161</v>
      </c>
      <c r="AN491">
        <v>-13.01</v>
      </c>
      <c r="AO491" t="s">
        <v>3161</v>
      </c>
      <c r="AP491">
        <v>-7.4679010399280002E-2</v>
      </c>
      <c r="AQ491">
        <f>(Table2[[#This Row],[Sharpe Ratio]]-AVERAGE(Table2[Sharpe Ratio]))/_xlfn.STDEV.P(Table2[Sharpe Ratio])</f>
        <v>-1.5670200496229594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470</v>
      </c>
      <c r="AT491">
        <f>_xlfn.RANK.AVG(Table2[[#This Row],[6M Return vs Nifty Z-Score]],Table2[6M Return vs Nifty Z-Score])</f>
        <v>184</v>
      </c>
      <c r="AU491">
        <f>_xlfn.RANK.AVG(Table2[[#This Row],[Sharpe Ratio Z-Score]],Table2[Sharpe Ratio Z-Score])</f>
        <v>695</v>
      </c>
      <c r="AV491">
        <f>(Table2[[#This Row],[Rank 1Y]]+Table2[[#This Row],[Rank 6M]]+Table2[[#This Row],[Rank Sharpe]])/3</f>
        <v>449.66666666666669</v>
      </c>
    </row>
    <row r="492" spans="1:48" x14ac:dyDescent="0.3">
      <c r="A492" t="s">
        <v>132</v>
      </c>
      <c r="B492" t="s">
        <v>133</v>
      </c>
      <c r="C492" t="s">
        <v>3109</v>
      </c>
      <c r="D492" t="s">
        <v>54</v>
      </c>
      <c r="E492">
        <v>202364.62002793199</v>
      </c>
      <c r="F492">
        <v>318.35000000000002</v>
      </c>
      <c r="G492">
        <v>20.994547693682598</v>
      </c>
      <c r="H492">
        <f>(Table2[[#This Row],[1Y Return vs Nifty]]-AVERAGE(Table2[1Y Return vs Nifty]))/_xlfn.STDEV.P(Table2[1Y Return vs Nifty])</f>
        <v>0.13407555432610715</v>
      </c>
      <c r="I492">
        <v>-0.41675744395359898</v>
      </c>
      <c r="J492">
        <f>(Table2[[#This Row],[1M Return vs Nifty]]-AVERAGE(Table2[1M Return vs Nifty]))/_xlfn.STDEV.P(Table2[1M Return vs Nifty])</f>
        <v>0.21301904202841809</v>
      </c>
      <c r="K492">
        <v>-15.950489011150401</v>
      </c>
      <c r="L492">
        <f>(Table2[[#This Row],[6M Return vs Nifty]]-AVERAGE(Table2[6M Return vs Nifty]))/_xlfn.STDEV.P(Table2[6M Return vs Nifty])</f>
        <v>-0.66982861095651014</v>
      </c>
      <c r="M492">
        <v>1.7134831933533801</v>
      </c>
      <c r="N492">
        <f>(Table2[[#This Row],[1W Return vs Nifty]]-AVERAGE(Table2[1W Return vs Nifty]))/_xlfn.STDEV.P(Table2[1W Return vs Nifty])</f>
        <v>1.0334253463352348</v>
      </c>
      <c r="O492">
        <v>320.08</v>
      </c>
      <c r="P492">
        <v>328.63659450418902</v>
      </c>
      <c r="Q492">
        <v>316.389452086402</v>
      </c>
      <c r="R492">
        <v>51.164153955932598</v>
      </c>
      <c r="S492" s="1">
        <f>(Table2[[#This Row],[Close Price]]-Table2[[#This Row],[20D EMA]])/Table2[[#This Row],[20D EMA]]</f>
        <v>-5.4048987753060529E-3</v>
      </c>
      <c r="T492" s="1">
        <f>(Table2[[#This Row],[Close Price]]-Table2[[#This Row],[50D EMA]])/Table2[[#This Row],[50D EMA]]</f>
        <v>-3.1300818826060096E-2</v>
      </c>
      <c r="U492" s="1">
        <f>(Table2[[#This Row],[Close Price]]-Table2[[#This Row],[200D EMA]])/Table2[[#This Row],[200D EMA]]</f>
        <v>6.1966285559438283E-3</v>
      </c>
      <c r="V492">
        <v>0.583178206218117</v>
      </c>
      <c r="W492">
        <v>302.75</v>
      </c>
      <c r="X492">
        <v>320.5</v>
      </c>
      <c r="Y492">
        <v>298</v>
      </c>
      <c r="Z492">
        <v>320.5</v>
      </c>
      <c r="AA492">
        <v>298</v>
      </c>
      <c r="AB492">
        <v>328.5</v>
      </c>
      <c r="AC492" s="1">
        <f>(Table2[[#This Row],[Close Price]]/Table2[[#This Row],[Day Low]])-1</f>
        <v>5.1527663088356768E-2</v>
      </c>
      <c r="AD492" s="1">
        <f>(Table2[[#This Row],[Day High]]/Table2[[#This Row],[Close Price]])-1</f>
        <v>6.7535731113552711E-3</v>
      </c>
      <c r="AE492" s="1">
        <f>(Table2[[#This Row],[Close Price]]/Table2[[#This Row],[Current Week Low]])-1</f>
        <v>6.8288590604026922E-2</v>
      </c>
      <c r="AF492" s="1">
        <f>(Table2[[#This Row],[Current Week High]]/Table2[[#This Row],[Close Price]])-1</f>
        <v>6.7535731113552711E-3</v>
      </c>
      <c r="AG492" s="1">
        <f>(Table2[[#This Row],[Close Price]]/Table2[[#This Row],[Current Month Low]])-1</f>
        <v>6.8288590604026922E-2</v>
      </c>
      <c r="AH492" s="1">
        <f>(Table2[[#This Row],[Current Month High]]/Table2[[#This Row],[Close Price]])-1</f>
        <v>3.1883147479189411E-2</v>
      </c>
      <c r="AI492">
        <v>23.983037537301701</v>
      </c>
      <c r="AJ492">
        <v>48.0353406184608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0</v>
      </c>
      <c r="AM492" t="s">
        <v>3162</v>
      </c>
      <c r="AN492">
        <v>-2.41</v>
      </c>
      <c r="AO492" t="s">
        <v>3161</v>
      </c>
      <c r="AQ492">
        <f>(Table2[[#This Row],[Sharpe Ratio]]-AVERAGE(Table2[Sharpe Ratio]))/_xlfn.STDEV.P(Table2[Sharpe Ratio])</f>
        <v>-0.68312646593607884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265</v>
      </c>
      <c r="AT492">
        <f>_xlfn.RANK.AVG(Table2[[#This Row],[6M Return vs Nifty Z-Score]],Table2[6M Return vs Nifty Z-Score])</f>
        <v>548</v>
      </c>
      <c r="AU492">
        <f>_xlfn.RANK.AVG(Table2[[#This Row],[Sharpe Ratio Z-Score]],Table2[Sharpe Ratio Z-Score])</f>
        <v>539</v>
      </c>
      <c r="AV492">
        <f>(Table2[[#This Row],[Rank 1Y]]+Table2[[#This Row],[Rank 6M]]+Table2[[#This Row],[Rank Sharpe]])/3</f>
        <v>450.66666666666669</v>
      </c>
    </row>
    <row r="493" spans="1:48" x14ac:dyDescent="0.3">
      <c r="A493" t="s">
        <v>1861</v>
      </c>
      <c r="B493" t="s">
        <v>1862</v>
      </c>
      <c r="C493" t="s">
        <v>3111</v>
      </c>
      <c r="D493" t="s">
        <v>993</v>
      </c>
      <c r="E493">
        <v>3944.9194154494498</v>
      </c>
      <c r="F493">
        <v>30.91</v>
      </c>
      <c r="G493">
        <v>-27.928472067718499</v>
      </c>
      <c r="H493">
        <f>(Table2[[#This Row],[1Y Return vs Nifty]]-AVERAGE(Table2[1Y Return vs Nifty]))/_xlfn.STDEV.P(Table2[1Y Return vs Nifty])</f>
        <v>-0.85020152998841247</v>
      </c>
      <c r="I493">
        <v>-13.966005715668</v>
      </c>
      <c r="J493">
        <f>(Table2[[#This Row],[1M Return vs Nifty]]-AVERAGE(Table2[1M Return vs Nifty]))/_xlfn.STDEV.P(Table2[1M Return vs Nifty])</f>
        <v>-1.224896950512713</v>
      </c>
      <c r="K493">
        <v>-10.0730281240973</v>
      </c>
      <c r="L493">
        <f>(Table2[[#This Row],[6M Return vs Nifty]]-AVERAGE(Table2[6M Return vs Nifty]))/_xlfn.STDEV.P(Table2[6M Return vs Nifty])</f>
        <v>-0.46426515342117414</v>
      </c>
      <c r="M493">
        <v>-7.4427334990186598</v>
      </c>
      <c r="N493">
        <f>(Table2[[#This Row],[1W Return vs Nifty]]-AVERAGE(Table2[1W Return vs Nifty]))/_xlfn.STDEV.P(Table2[1W Return vs Nifty])</f>
        <v>-0.87589051242097626</v>
      </c>
      <c r="O493">
        <v>34.11</v>
      </c>
      <c r="P493">
        <v>36.371030299721099</v>
      </c>
      <c r="Q493">
        <v>35.458609925366098</v>
      </c>
      <c r="R493">
        <v>29.0944829784878</v>
      </c>
      <c r="S493" s="1">
        <f>(Table2[[#This Row],[Close Price]]-Table2[[#This Row],[20D EMA]])/Table2[[#This Row],[20D EMA]]</f>
        <v>-9.3814130753444719E-2</v>
      </c>
      <c r="T493" s="1">
        <f>(Table2[[#This Row],[Close Price]]-Table2[[#This Row],[50D EMA]])/Table2[[#This Row],[50D EMA]]</f>
        <v>-0.15014780320267626</v>
      </c>
      <c r="U493" s="1">
        <f>(Table2[[#This Row],[Close Price]]-Table2[[#This Row],[200D EMA]])/Table2[[#This Row],[200D EMA]]</f>
        <v>-0.12827942028579495</v>
      </c>
      <c r="V493">
        <v>0.590321103855595</v>
      </c>
      <c r="W493">
        <v>30.74</v>
      </c>
      <c r="X493">
        <v>31.8</v>
      </c>
      <c r="Y493">
        <v>30.34</v>
      </c>
      <c r="Z493">
        <v>34.450000000000003</v>
      </c>
      <c r="AA493">
        <v>30.34</v>
      </c>
      <c r="AB493">
        <v>35.630000000000003</v>
      </c>
      <c r="AC493" s="1">
        <f>(Table2[[#This Row],[Close Price]]/Table2[[#This Row],[Day Low]])-1</f>
        <v>5.5302537410539809E-3</v>
      </c>
      <c r="AD493" s="1">
        <f>(Table2[[#This Row],[Day High]]/Table2[[#This Row],[Close Price]])-1</f>
        <v>2.8793270786153347E-2</v>
      </c>
      <c r="AE493" s="1">
        <f>(Table2[[#This Row],[Close Price]]/Table2[[#This Row],[Current Week Low]])-1</f>
        <v>1.8787079762689451E-2</v>
      </c>
      <c r="AF493" s="1">
        <f>(Table2[[#This Row],[Current Week High]]/Table2[[#This Row],[Close Price]])-1</f>
        <v>0.11452604335166616</v>
      </c>
      <c r="AG493" s="1">
        <f>(Table2[[#This Row],[Close Price]]/Table2[[#This Row],[Current Month Low]])-1</f>
        <v>1.8787079762689451E-2</v>
      </c>
      <c r="AH493" s="1">
        <f>(Table2[[#This Row],[Current Month High]]/Table2[[#This Row],[Close Price]])-1</f>
        <v>0.15270139113555481</v>
      </c>
      <c r="AI493">
        <v>49.142672274344797</v>
      </c>
      <c r="AJ493">
        <v>24.8888888888888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-0.15</v>
      </c>
      <c r="AM493" t="s">
        <v>3161</v>
      </c>
      <c r="AN493">
        <v>-7.7</v>
      </c>
      <c r="AO493" t="s">
        <v>3161</v>
      </c>
      <c r="AP493">
        <v>8.4759589252522E-2</v>
      </c>
      <c r="AQ493">
        <f>(Table2[[#This Row],[Sharpe Ratio]]-AVERAGE(Table2[Sharpe Ratio]))/_xlfn.STDEV.P(Table2[Sharpe Ratio])</f>
        <v>0.32007987940352095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609</v>
      </c>
      <c r="AT493">
        <f>_xlfn.RANK.AVG(Table2[[#This Row],[6M Return vs Nifty Z-Score]],Table2[6M Return vs Nifty Z-Score])</f>
        <v>478</v>
      </c>
      <c r="AU493">
        <f>_xlfn.RANK.AVG(Table2[[#This Row],[Sharpe Ratio Z-Score]],Table2[Sharpe Ratio Z-Score])</f>
        <v>265</v>
      </c>
      <c r="AV493">
        <f>(Table2[[#This Row],[Rank 1Y]]+Table2[[#This Row],[Rank 6M]]+Table2[[#This Row],[Rank Sharpe]])/3</f>
        <v>450.66666666666669</v>
      </c>
    </row>
    <row r="494" spans="1:48" x14ac:dyDescent="0.3">
      <c r="A494" t="s">
        <v>758</v>
      </c>
      <c r="B494" t="s">
        <v>759</v>
      </c>
      <c r="C494" t="s">
        <v>3123</v>
      </c>
      <c r="D494" t="s">
        <v>160</v>
      </c>
      <c r="E494">
        <v>21513.364623202298</v>
      </c>
      <c r="F494">
        <v>7303.2</v>
      </c>
      <c r="G494">
        <v>-11.6696160673512</v>
      </c>
      <c r="H494">
        <f>(Table2[[#This Row],[1Y Return vs Nifty]]-AVERAGE(Table2[1Y Return vs Nifty]))/_xlfn.STDEV.P(Table2[1Y Return vs Nifty])</f>
        <v>-0.52309131773292827</v>
      </c>
      <c r="I494">
        <v>-1.90274794706221</v>
      </c>
      <c r="J494">
        <f>(Table2[[#This Row],[1M Return vs Nifty]]-AVERAGE(Table2[1M Return vs Nifty]))/_xlfn.STDEV.P(Table2[1M Return vs Nifty])</f>
        <v>5.5318078378295957E-2</v>
      </c>
      <c r="K494">
        <v>18.3579525067425</v>
      </c>
      <c r="L494">
        <f>(Table2[[#This Row],[6M Return vs Nifty]]-AVERAGE(Table2[6M Return vs Nifty]))/_xlfn.STDEV.P(Table2[6M Return vs Nifty])</f>
        <v>0.53010482911152212</v>
      </c>
      <c r="M494">
        <v>-6.5221925741627498</v>
      </c>
      <c r="N494">
        <f>(Table2[[#This Row],[1W Return vs Nifty]]-AVERAGE(Table2[1W Return vs Nifty]))/_xlfn.STDEV.P(Table2[1W Return vs Nifty])</f>
        <v>-0.68393313029329672</v>
      </c>
      <c r="O494">
        <v>7647.59</v>
      </c>
      <c r="P494">
        <v>7665.9259944659898</v>
      </c>
      <c r="Q494">
        <v>7174.9070296961199</v>
      </c>
      <c r="R494">
        <v>32.412453067965899</v>
      </c>
      <c r="S494" s="1">
        <f>(Table2[[#This Row],[Close Price]]-Table2[[#This Row],[20D EMA]])/Table2[[#This Row],[20D EMA]]</f>
        <v>-4.5032487358762738E-2</v>
      </c>
      <c r="T494" s="1">
        <f>(Table2[[#This Row],[Close Price]]-Table2[[#This Row],[50D EMA]])/Table2[[#This Row],[50D EMA]]</f>
        <v>-4.7316657469409544E-2</v>
      </c>
      <c r="U494" s="1">
        <f>(Table2[[#This Row],[Close Price]]-Table2[[#This Row],[200D EMA]])/Table2[[#This Row],[200D EMA]]</f>
        <v>1.7880785043330866E-2</v>
      </c>
      <c r="V494">
        <v>0.80453509998863104</v>
      </c>
      <c r="W494">
        <v>7176</v>
      </c>
      <c r="X494">
        <v>7380</v>
      </c>
      <c r="Y494">
        <v>7176</v>
      </c>
      <c r="Z494">
        <v>7920</v>
      </c>
      <c r="AA494">
        <v>7176</v>
      </c>
      <c r="AB494">
        <v>8097</v>
      </c>
      <c r="AC494" s="1">
        <f>(Table2[[#This Row],[Close Price]]/Table2[[#This Row],[Day Low]])-1</f>
        <v>1.772575250836117E-2</v>
      </c>
      <c r="AD494" s="1">
        <f>(Table2[[#This Row],[Day High]]/Table2[[#This Row],[Close Price]])-1</f>
        <v>1.0515938218863097E-2</v>
      </c>
      <c r="AE494" s="1">
        <f>(Table2[[#This Row],[Close Price]]/Table2[[#This Row],[Current Week Low]])-1</f>
        <v>1.772575250836117E-2</v>
      </c>
      <c r="AF494" s="1">
        <f>(Table2[[#This Row],[Current Week High]]/Table2[[#This Row],[Close Price]])-1</f>
        <v>8.4456128820243226E-2</v>
      </c>
      <c r="AG494" s="1">
        <f>(Table2[[#This Row],[Close Price]]/Table2[[#This Row],[Current Month Low]])-1</f>
        <v>1.772575250836117E-2</v>
      </c>
      <c r="AH494" s="1">
        <f>(Table2[[#This Row],[Current Month High]]/Table2[[#This Row],[Close Price]])-1</f>
        <v>0.10869208018402898</v>
      </c>
      <c r="AI494">
        <v>12.0056961332018</v>
      </c>
      <c r="AJ494">
        <v>41.128728368938198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0.04</v>
      </c>
      <c r="AM494" t="s">
        <v>3160</v>
      </c>
      <c r="AN494">
        <v>-3.49</v>
      </c>
      <c r="AO494" t="s">
        <v>3161</v>
      </c>
      <c r="AP494">
        <v>-7.2714408516627999E-2</v>
      </c>
      <c r="AQ494">
        <f>(Table2[[#This Row],[Sharpe Ratio]]-AVERAGE(Table2[Sharpe Ratio]))/_xlfn.STDEV.P(Table2[Sharpe Ratio])</f>
        <v>-1.5437672107156024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500</v>
      </c>
      <c r="AT494">
        <f>_xlfn.RANK.AVG(Table2[[#This Row],[6M Return vs Nifty Z-Score]],Table2[6M Return vs Nifty Z-Score])</f>
        <v>163</v>
      </c>
      <c r="AU494">
        <f>_xlfn.RANK.AVG(Table2[[#This Row],[Sharpe Ratio Z-Score]],Table2[Sharpe Ratio Z-Score])</f>
        <v>692</v>
      </c>
      <c r="AV494">
        <f>(Table2[[#This Row],[Rank 1Y]]+Table2[[#This Row],[Rank 6M]]+Table2[[#This Row],[Rank Sharpe]])/3</f>
        <v>451.66666666666669</v>
      </c>
    </row>
    <row r="495" spans="1:48" x14ac:dyDescent="0.3">
      <c r="A495" t="s">
        <v>892</v>
      </c>
      <c r="B495" t="s">
        <v>893</v>
      </c>
      <c r="C495" t="s">
        <v>3119</v>
      </c>
      <c r="D495" t="s">
        <v>464</v>
      </c>
      <c r="E495">
        <v>16366.2141166079</v>
      </c>
      <c r="F495">
        <v>264.55</v>
      </c>
      <c r="G495">
        <v>16.576400478382599</v>
      </c>
      <c r="H495">
        <f>(Table2[[#This Row],[1Y Return vs Nifty]]-AVERAGE(Table2[1Y Return vs Nifty]))/_xlfn.STDEV.P(Table2[1Y Return vs Nifty])</f>
        <v>4.5187315612380298E-2</v>
      </c>
      <c r="I495">
        <v>-9.3327665660535803</v>
      </c>
      <c r="J495">
        <f>(Table2[[#This Row],[1M Return vs Nifty]]-AVERAGE(Table2[1M Return vs Nifty]))/_xlfn.STDEV.P(Table2[1M Return vs Nifty])</f>
        <v>-0.73319375511062079</v>
      </c>
      <c r="K495">
        <v>-19.137605569098199</v>
      </c>
      <c r="L495">
        <f>(Table2[[#This Row],[6M Return vs Nifty]]-AVERAGE(Table2[6M Return vs Nifty]))/_xlfn.STDEV.P(Table2[6M Return vs Nifty])</f>
        <v>-0.78129761293031252</v>
      </c>
      <c r="M495">
        <v>-7.7643689347032003</v>
      </c>
      <c r="N495">
        <f>(Table2[[#This Row],[1W Return vs Nifty]]-AVERAGE(Table2[1W Return vs Nifty]))/_xlfn.STDEV.P(Table2[1W Return vs Nifty])</f>
        <v>-0.94296009571317396</v>
      </c>
      <c r="O495">
        <v>289.52</v>
      </c>
      <c r="P495">
        <v>295.42264594793198</v>
      </c>
      <c r="Q495">
        <v>281.31463673872003</v>
      </c>
      <c r="R495">
        <v>21.961282344503498</v>
      </c>
      <c r="S495" s="1">
        <f>(Table2[[#This Row],[Close Price]]-Table2[[#This Row],[20D EMA]])/Table2[[#This Row],[20D EMA]]</f>
        <v>-8.624620060790264E-2</v>
      </c>
      <c r="T495" s="1">
        <f>(Table2[[#This Row],[Close Price]]-Table2[[#This Row],[50D EMA]])/Table2[[#This Row],[50D EMA]]</f>
        <v>-0.10450331540721916</v>
      </c>
      <c r="U495" s="1">
        <f>(Table2[[#This Row],[Close Price]]-Table2[[#This Row],[200D EMA]])/Table2[[#This Row],[200D EMA]]</f>
        <v>-5.9593901451671379E-2</v>
      </c>
      <c r="V495">
        <v>0.37064654891562598</v>
      </c>
      <c r="W495">
        <v>261</v>
      </c>
      <c r="X495">
        <v>272.95</v>
      </c>
      <c r="Y495">
        <v>261</v>
      </c>
      <c r="Z495">
        <v>288.89999999999998</v>
      </c>
      <c r="AA495">
        <v>261</v>
      </c>
      <c r="AB495">
        <v>311.35000000000002</v>
      </c>
      <c r="AC495" s="1">
        <f>(Table2[[#This Row],[Close Price]]/Table2[[#This Row],[Day Low]])-1</f>
        <v>1.3601532567049768E-2</v>
      </c>
      <c r="AD495" s="1">
        <f>(Table2[[#This Row],[Day High]]/Table2[[#This Row],[Close Price]])-1</f>
        <v>3.1752031752031673E-2</v>
      </c>
      <c r="AE495" s="1">
        <f>(Table2[[#This Row],[Close Price]]/Table2[[#This Row],[Current Week Low]])-1</f>
        <v>1.3601532567049768E-2</v>
      </c>
      <c r="AF495" s="1">
        <f>(Table2[[#This Row],[Current Week High]]/Table2[[#This Row],[Close Price]])-1</f>
        <v>9.2043092043091912E-2</v>
      </c>
      <c r="AG495" s="1">
        <f>(Table2[[#This Row],[Close Price]]/Table2[[#This Row],[Current Month Low]])-1</f>
        <v>1.3601532567049768E-2</v>
      </c>
      <c r="AH495" s="1">
        <f>(Table2[[#This Row],[Current Month High]]/Table2[[#This Row],[Close Price]])-1</f>
        <v>0.17690417690417704</v>
      </c>
      <c r="AI495">
        <v>34.5303345303345</v>
      </c>
      <c r="AJ495">
        <v>39.236842105263101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-0.04</v>
      </c>
      <c r="AM495" t="s">
        <v>3161</v>
      </c>
      <c r="AN495">
        <v>-8.3800000000000008</v>
      </c>
      <c r="AO495" t="s">
        <v>3161</v>
      </c>
      <c r="AP495">
        <v>1.7149832659426E-2</v>
      </c>
      <c r="AQ495">
        <f>(Table2[[#This Row],[Sharpe Ratio]]-AVERAGE(Table2[Sharpe Ratio]))/_xlfn.STDEV.P(Table2[Sharpe Ratio])</f>
        <v>-0.48014269622725458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293</v>
      </c>
      <c r="AT495">
        <f>_xlfn.RANK.AVG(Table2[[#This Row],[6M Return vs Nifty Z-Score]],Table2[6M Return vs Nifty Z-Score])</f>
        <v>596</v>
      </c>
      <c r="AU495">
        <f>_xlfn.RANK.AVG(Table2[[#This Row],[Sharpe Ratio Z-Score]],Table2[Sharpe Ratio Z-Score])</f>
        <v>466</v>
      </c>
      <c r="AV495">
        <f>(Table2[[#This Row],[Rank 1Y]]+Table2[[#This Row],[Rank 6M]]+Table2[[#This Row],[Rank Sharpe]])/3</f>
        <v>451.66666666666669</v>
      </c>
    </row>
    <row r="496" spans="1:48" x14ac:dyDescent="0.3">
      <c r="A496" t="s">
        <v>1012</v>
      </c>
      <c r="B496" t="s">
        <v>1013</v>
      </c>
      <c r="C496" t="s">
        <v>3112</v>
      </c>
      <c r="D496" t="s">
        <v>444</v>
      </c>
      <c r="E496">
        <v>13122.6686227749</v>
      </c>
      <c r="F496">
        <v>272.89999999999998</v>
      </c>
      <c r="G496">
        <v>2.492281974245E-3</v>
      </c>
      <c r="H496">
        <f>(Table2[[#This Row],[1Y Return vs Nifty]]-AVERAGE(Table2[1Y Return vs Nifty]))/_xlfn.STDEV.P(Table2[1Y Return vs Nifty])</f>
        <v>-0.28826139860881517</v>
      </c>
      <c r="I496">
        <v>-5.0332094769881799</v>
      </c>
      <c r="J496">
        <f>(Table2[[#This Row],[1M Return vs Nifty]]-AVERAGE(Table2[1M Return vs Nifty]))/_xlfn.STDEV.P(Table2[1M Return vs Nifty])</f>
        <v>-0.27690261812428341</v>
      </c>
      <c r="K496">
        <v>-23.7253833859419</v>
      </c>
      <c r="L496">
        <f>(Table2[[#This Row],[6M Return vs Nifty]]-AVERAGE(Table2[6M Return vs Nifty]))/_xlfn.STDEV.P(Table2[6M Return vs Nifty])</f>
        <v>-0.94175456680162228</v>
      </c>
      <c r="M496">
        <v>-2.8324425792662198</v>
      </c>
      <c r="N496">
        <f>(Table2[[#This Row],[1W Return vs Nifty]]-AVERAGE(Table2[1W Return vs Nifty]))/_xlfn.STDEV.P(Table2[1W Return vs Nifty])</f>
        <v>8.5478343549456826E-2</v>
      </c>
      <c r="O496">
        <v>290.67</v>
      </c>
      <c r="P496">
        <v>308.16927523548998</v>
      </c>
      <c r="Q496">
        <v>317.60754940978001</v>
      </c>
      <c r="R496">
        <v>32.333023478282001</v>
      </c>
      <c r="S496" s="1">
        <f>(Table2[[#This Row],[Close Price]]-Table2[[#This Row],[20D EMA]])/Table2[[#This Row],[20D EMA]]</f>
        <v>-6.1134620015825633E-2</v>
      </c>
      <c r="T496" s="1">
        <f>(Table2[[#This Row],[Close Price]]-Table2[[#This Row],[50D EMA]])/Table2[[#This Row],[50D EMA]]</f>
        <v>-0.1144477339882073</v>
      </c>
      <c r="U496" s="1">
        <f>(Table2[[#This Row],[Close Price]]-Table2[[#This Row],[200D EMA]])/Table2[[#This Row],[200D EMA]]</f>
        <v>-0.14076349725584753</v>
      </c>
      <c r="V496">
        <v>0.38993266345084698</v>
      </c>
      <c r="W496">
        <v>267.60000000000002</v>
      </c>
      <c r="X496">
        <v>275.8</v>
      </c>
      <c r="Y496">
        <v>267.60000000000002</v>
      </c>
      <c r="Z496">
        <v>283.89999999999998</v>
      </c>
      <c r="AA496">
        <v>267.60000000000002</v>
      </c>
      <c r="AB496">
        <v>304.60000000000002</v>
      </c>
      <c r="AC496" s="1">
        <f>(Table2[[#This Row],[Close Price]]/Table2[[#This Row],[Day Low]])-1</f>
        <v>1.9805680119581393E-2</v>
      </c>
      <c r="AD496" s="1">
        <f>(Table2[[#This Row],[Day High]]/Table2[[#This Row],[Close Price]])-1</f>
        <v>1.0626603151337566E-2</v>
      </c>
      <c r="AE496" s="1">
        <f>(Table2[[#This Row],[Close Price]]/Table2[[#This Row],[Current Week Low]])-1</f>
        <v>1.9805680119581393E-2</v>
      </c>
      <c r="AF496" s="1">
        <f>(Table2[[#This Row],[Current Week High]]/Table2[[#This Row],[Close Price]])-1</f>
        <v>4.0307805056797319E-2</v>
      </c>
      <c r="AG496" s="1">
        <f>(Table2[[#This Row],[Close Price]]/Table2[[#This Row],[Current Month Low]])-1</f>
        <v>1.9805680119581393E-2</v>
      </c>
      <c r="AH496" s="1">
        <f>(Table2[[#This Row],[Current Month High]]/Table2[[#This Row],[Close Price]])-1</f>
        <v>0.11615976548186158</v>
      </c>
      <c r="AI496">
        <v>51.328325393917197</v>
      </c>
      <c r="AJ496">
        <v>22.239641657334801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-0.08</v>
      </c>
      <c r="AM496" t="s">
        <v>3161</v>
      </c>
      <c r="AN496">
        <v>-7.35</v>
      </c>
      <c r="AO496" t="s">
        <v>3161</v>
      </c>
      <c r="AP496">
        <v>7.2813047473806999E-2</v>
      </c>
      <c r="AQ496">
        <f>(Table2[[#This Row],[Sharpe Ratio]]-AVERAGE(Table2[Sharpe Ratio]))/_xlfn.STDEV.P(Table2[Sharpe Ratio])</f>
        <v>0.17868176005250119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410</v>
      </c>
      <c r="AT496">
        <f>_xlfn.RANK.AVG(Table2[[#This Row],[6M Return vs Nifty Z-Score]],Table2[6M Return vs Nifty Z-Score])</f>
        <v>654</v>
      </c>
      <c r="AU496">
        <f>_xlfn.RANK.AVG(Table2[[#This Row],[Sharpe Ratio Z-Score]],Table2[Sharpe Ratio Z-Score])</f>
        <v>291</v>
      </c>
      <c r="AV496">
        <f>(Table2[[#This Row],[Rank 1Y]]+Table2[[#This Row],[Rank 6M]]+Table2[[#This Row],[Rank Sharpe]])/3</f>
        <v>451.66666666666669</v>
      </c>
    </row>
    <row r="497" spans="1:48" x14ac:dyDescent="0.3">
      <c r="A497" t="s">
        <v>521</v>
      </c>
      <c r="B497" t="s">
        <v>522</v>
      </c>
      <c r="C497" t="s">
        <v>3109</v>
      </c>
      <c r="D497" t="s">
        <v>34</v>
      </c>
      <c r="E497">
        <v>38863.058357317903</v>
      </c>
      <c r="F497">
        <v>50.5</v>
      </c>
      <c r="G497">
        <v>-12.194674809721</v>
      </c>
      <c r="H497">
        <f>(Table2[[#This Row],[1Y Return vs Nifty]]-AVERAGE(Table2[1Y Return vs Nifty]))/_xlfn.STDEV.P(Table2[1Y Return vs Nifty])</f>
        <v>-0.53365491929624265</v>
      </c>
      <c r="I497">
        <v>-1.17758578761086</v>
      </c>
      <c r="J497">
        <f>(Table2[[#This Row],[1M Return vs Nifty]]-AVERAGE(Table2[1M Return vs Nifty]))/_xlfn.STDEV.P(Table2[1M Return vs Nifty])</f>
        <v>0.13227602064565844</v>
      </c>
      <c r="K497">
        <v>-27.6840621761812</v>
      </c>
      <c r="L497">
        <f>(Table2[[#This Row],[6M Return vs Nifty]]-AVERAGE(Table2[6M Return vs Nifty]))/_xlfn.STDEV.P(Table2[6M Return vs Nifty])</f>
        <v>-1.0802088611017249</v>
      </c>
      <c r="M497">
        <v>-5.3434450962183799</v>
      </c>
      <c r="N497">
        <f>(Table2[[#This Row],[1W Return vs Nifty]]-AVERAGE(Table2[1W Return vs Nifty]))/_xlfn.STDEV.P(Table2[1W Return vs Nifty])</f>
        <v>-0.43813278188268867</v>
      </c>
      <c r="O497">
        <v>53.41</v>
      </c>
      <c r="P497">
        <v>55.772963127357997</v>
      </c>
      <c r="Q497">
        <v>57.460074752784202</v>
      </c>
      <c r="R497">
        <v>31.696244382508699</v>
      </c>
      <c r="S497" s="1">
        <f>(Table2[[#This Row],[Close Price]]-Table2[[#This Row],[20D EMA]])/Table2[[#This Row],[20D EMA]]</f>
        <v>-5.4484178992697939E-2</v>
      </c>
      <c r="T497" s="1">
        <f>(Table2[[#This Row],[Close Price]]-Table2[[#This Row],[50D EMA]])/Table2[[#This Row],[50D EMA]]</f>
        <v>-9.4543356344850185E-2</v>
      </c>
      <c r="U497" s="1">
        <f>(Table2[[#This Row],[Close Price]]-Table2[[#This Row],[200D EMA]])/Table2[[#This Row],[200D EMA]]</f>
        <v>-0.1211288844076374</v>
      </c>
      <c r="V497">
        <v>1.0297007763633701</v>
      </c>
      <c r="W497">
        <v>50.2</v>
      </c>
      <c r="X497">
        <v>51.27</v>
      </c>
      <c r="Y497">
        <v>50</v>
      </c>
      <c r="Z497">
        <v>54.4</v>
      </c>
      <c r="AA497">
        <v>50</v>
      </c>
      <c r="AB497">
        <v>57.1</v>
      </c>
      <c r="AC497" s="1">
        <f>(Table2[[#This Row],[Close Price]]/Table2[[#This Row],[Day Low]])-1</f>
        <v>5.9760956175298752E-3</v>
      </c>
      <c r="AD497" s="1">
        <f>(Table2[[#This Row],[Day High]]/Table2[[#This Row],[Close Price]])-1</f>
        <v>1.5247524752475261E-2</v>
      </c>
      <c r="AE497" s="1">
        <f>(Table2[[#This Row],[Close Price]]/Table2[[#This Row],[Current Week Low]])-1</f>
        <v>1.0000000000000009E-2</v>
      </c>
      <c r="AF497" s="1">
        <f>(Table2[[#This Row],[Current Week High]]/Table2[[#This Row],[Close Price]])-1</f>
        <v>7.7227722772277296E-2</v>
      </c>
      <c r="AG497" s="1">
        <f>(Table2[[#This Row],[Close Price]]/Table2[[#This Row],[Current Month Low]])-1</f>
        <v>1.0000000000000009E-2</v>
      </c>
      <c r="AH497" s="1">
        <f>(Table2[[#This Row],[Current Month High]]/Table2[[#This Row],[Close Price]])-1</f>
        <v>0.13069306930693081</v>
      </c>
      <c r="AI497">
        <v>45.5445544554455</v>
      </c>
      <c r="AJ497">
        <v>17.852975495915899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-0.18</v>
      </c>
      <c r="AM497" t="s">
        <v>3161</v>
      </c>
      <c r="AN497">
        <v>-2.92</v>
      </c>
      <c r="AO497" t="s">
        <v>3161</v>
      </c>
      <c r="AP497">
        <v>0.11626298709798299</v>
      </c>
      <c r="AQ497">
        <f>(Table2[[#This Row],[Sharpe Ratio]]-AVERAGE(Table2[Sharpe Ratio]))/_xlfn.STDEV.P(Table2[Sharpe Ratio])</f>
        <v>0.69295106598001754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505</v>
      </c>
      <c r="AT497">
        <f>_xlfn.RANK.AVG(Table2[[#This Row],[6M Return vs Nifty Z-Score]],Table2[6M Return vs Nifty Z-Score])</f>
        <v>682</v>
      </c>
      <c r="AU497">
        <f>_xlfn.RANK.AVG(Table2[[#This Row],[Sharpe Ratio Z-Score]],Table2[Sharpe Ratio Z-Score])</f>
        <v>170</v>
      </c>
      <c r="AV497">
        <f>(Table2[[#This Row],[Rank 1Y]]+Table2[[#This Row],[Rank 6M]]+Table2[[#This Row],[Rank Sharpe]])/3</f>
        <v>452.33333333333331</v>
      </c>
    </row>
    <row r="498" spans="1:48" x14ac:dyDescent="0.3">
      <c r="A498" t="s">
        <v>158</v>
      </c>
      <c r="B498" t="s">
        <v>159</v>
      </c>
      <c r="C498" t="s">
        <v>3123</v>
      </c>
      <c r="D498" t="s">
        <v>160</v>
      </c>
      <c r="E498">
        <v>153769.66979156699</v>
      </c>
      <c r="F498">
        <v>3021.7</v>
      </c>
      <c r="G498">
        <v>1.7874737788306401</v>
      </c>
      <c r="H498">
        <f>(Table2[[#This Row],[1Y Return vs Nifty]]-AVERAGE(Table2[1Y Return vs Nifty]))/_xlfn.STDEV.P(Table2[1Y Return vs Nifty])</f>
        <v>-0.25234954378362845</v>
      </c>
      <c r="I498">
        <v>1.5201618776518999</v>
      </c>
      <c r="J498">
        <f>(Table2[[#This Row],[1M Return vs Nifty]]-AVERAGE(Table2[1M Return vs Nifty]))/_xlfn.STDEV.P(Table2[1M Return vs Nifty])</f>
        <v>0.4185748937587857</v>
      </c>
      <c r="K498">
        <v>-4.7715266621028096</v>
      </c>
      <c r="L498">
        <f>(Table2[[#This Row],[6M Return vs Nifty]]-AVERAGE(Table2[6M Return vs Nifty]))/_xlfn.STDEV.P(Table2[6M Return vs Nifty])</f>
        <v>-0.27884580455628732</v>
      </c>
      <c r="M498">
        <v>-1.6822390892624799</v>
      </c>
      <c r="N498">
        <f>(Table2[[#This Row],[1W Return vs Nifty]]-AVERAGE(Table2[1W Return vs Nifty]))/_xlfn.STDEV.P(Table2[1W Return vs Nifty])</f>
        <v>0.32532650770337357</v>
      </c>
      <c r="O498">
        <v>3114.04</v>
      </c>
      <c r="P498">
        <v>3147.2642248387101</v>
      </c>
      <c r="Q498">
        <v>3024.6048483548002</v>
      </c>
      <c r="R498">
        <v>34.5249447409034</v>
      </c>
      <c r="S498" s="1">
        <f>(Table2[[#This Row],[Close Price]]-Table2[[#This Row],[20D EMA]])/Table2[[#This Row],[20D EMA]]</f>
        <v>-2.9652798294177385E-2</v>
      </c>
      <c r="T498" s="1">
        <f>(Table2[[#This Row],[Close Price]]-Table2[[#This Row],[50D EMA]])/Table2[[#This Row],[50D EMA]]</f>
        <v>-3.989630862503931E-2</v>
      </c>
      <c r="U498" s="1">
        <f>(Table2[[#This Row],[Close Price]]-Table2[[#This Row],[200D EMA]])/Table2[[#This Row],[200D EMA]]</f>
        <v>-9.6040590438795277E-4</v>
      </c>
      <c r="V498">
        <v>0.53099498520551802</v>
      </c>
      <c r="W498">
        <v>2969.65</v>
      </c>
      <c r="X498">
        <v>3039.95</v>
      </c>
      <c r="Y498">
        <v>2968.3</v>
      </c>
      <c r="Z498">
        <v>3129.55</v>
      </c>
      <c r="AA498">
        <v>2968.3</v>
      </c>
      <c r="AB498">
        <v>3220</v>
      </c>
      <c r="AC498" s="1">
        <f>(Table2[[#This Row],[Close Price]]/Table2[[#This Row],[Day Low]])-1</f>
        <v>1.7527318034111561E-2</v>
      </c>
      <c r="AD498" s="1">
        <f>(Table2[[#This Row],[Day High]]/Table2[[#This Row],[Close Price]])-1</f>
        <v>6.0396465565741853E-3</v>
      </c>
      <c r="AE498" s="1">
        <f>(Table2[[#This Row],[Close Price]]/Table2[[#This Row],[Current Week Low]])-1</f>
        <v>1.7990095340767231E-2</v>
      </c>
      <c r="AF498" s="1">
        <f>(Table2[[#This Row],[Current Week High]]/Table2[[#This Row],[Close Price]])-1</f>
        <v>3.5691829102822981E-2</v>
      </c>
      <c r="AG498" s="1">
        <f>(Table2[[#This Row],[Close Price]]/Table2[[#This Row],[Current Month Low]])-1</f>
        <v>1.7990095340767231E-2</v>
      </c>
      <c r="AH498" s="1">
        <f>(Table2[[#This Row],[Current Month High]]/Table2[[#This Row],[Close Price]])-1</f>
        <v>6.5625310255816416E-2</v>
      </c>
      <c r="AI498">
        <v>13.0158520038389</v>
      </c>
      <c r="AJ498">
        <v>24.8197947002086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0.1</v>
      </c>
      <c r="AM498" t="s">
        <v>3160</v>
      </c>
      <c r="AN498">
        <v>-2.81</v>
      </c>
      <c r="AO498" t="s">
        <v>3161</v>
      </c>
      <c r="AP498">
        <v>-8.6101851297799999E-4</v>
      </c>
      <c r="AQ498">
        <f>(Table2[[#This Row],[Sharpe Ratio]]-AVERAGE(Table2[Sharpe Ratio]))/_xlfn.STDEV.P(Table2[Sharpe Ratio])</f>
        <v>-0.6933173982340276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395</v>
      </c>
      <c r="AT498">
        <f>_xlfn.RANK.AVG(Table2[[#This Row],[6M Return vs Nifty Z-Score]],Table2[6M Return vs Nifty Z-Score])</f>
        <v>399</v>
      </c>
      <c r="AU498">
        <f>_xlfn.RANK.AVG(Table2[[#This Row],[Sharpe Ratio Z-Score]],Table2[Sharpe Ratio Z-Score])</f>
        <v>565</v>
      </c>
      <c r="AV498">
        <f>(Table2[[#This Row],[Rank 1Y]]+Table2[[#This Row],[Rank 6M]]+Table2[[#This Row],[Rank Sharpe]])/3</f>
        <v>453</v>
      </c>
    </row>
    <row r="499" spans="1:48" x14ac:dyDescent="0.3">
      <c r="A499" t="s">
        <v>419</v>
      </c>
      <c r="B499" t="s">
        <v>420</v>
      </c>
      <c r="C499" t="s">
        <v>3115</v>
      </c>
      <c r="D499" t="s">
        <v>416</v>
      </c>
      <c r="E499">
        <v>51154.975939076401</v>
      </c>
      <c r="F499">
        <v>120551.75</v>
      </c>
      <c r="G499">
        <v>-10.816673376558301</v>
      </c>
      <c r="H499">
        <f>(Table2[[#This Row],[1Y Return vs Nifty]]-AVERAGE(Table2[1Y Return vs Nifty]))/_xlfn.STDEV.P(Table2[1Y Return vs Nifty])</f>
        <v>-0.50593105352856327</v>
      </c>
      <c r="I499">
        <v>-2.3833177900052198</v>
      </c>
      <c r="J499">
        <f>(Table2[[#This Row],[1M Return vs Nifty]]-AVERAGE(Table2[1M Return vs Nifty]))/_xlfn.STDEV.P(Table2[1M Return vs Nifty])</f>
        <v>4.3175321602954763E-3</v>
      </c>
      <c r="K499">
        <v>-11.3271271563019</v>
      </c>
      <c r="L499">
        <f>(Table2[[#This Row],[6M Return vs Nifty]]-AVERAGE(Table2[6M Return vs Nifty]))/_xlfn.STDEV.P(Table2[6M Return vs Nifty])</f>
        <v>-0.50812710981795306</v>
      </c>
      <c r="M499">
        <v>2.9632199179515801</v>
      </c>
      <c r="N499">
        <f>(Table2[[#This Row],[1W Return vs Nifty]]-AVERAGE(Table2[1W Return vs Nifty]))/_xlfn.STDEV.P(Table2[1W Return vs Nifty])</f>
        <v>1.2940288496941339</v>
      </c>
      <c r="O499">
        <v>123405.45</v>
      </c>
      <c r="P499">
        <v>127854.86053015001</v>
      </c>
      <c r="Q499">
        <v>128797.133747796</v>
      </c>
      <c r="R499">
        <v>40.326322825177201</v>
      </c>
      <c r="S499" s="1">
        <f>(Table2[[#This Row],[Close Price]]-Table2[[#This Row],[20D EMA]])/Table2[[#This Row],[20D EMA]]</f>
        <v>-2.31245864749085E-2</v>
      </c>
      <c r="T499" s="1">
        <f>(Table2[[#This Row],[Close Price]]-Table2[[#This Row],[50D EMA]])/Table2[[#This Row],[50D EMA]]</f>
        <v>-5.7120319867916387E-2</v>
      </c>
      <c r="U499" s="1">
        <f>(Table2[[#This Row],[Close Price]]-Table2[[#This Row],[200D EMA]])/Table2[[#This Row],[200D EMA]]</f>
        <v>-6.4018379197332873E-2</v>
      </c>
      <c r="V499">
        <v>1.31277677089168</v>
      </c>
      <c r="W499">
        <v>120283</v>
      </c>
      <c r="X499">
        <v>121901</v>
      </c>
      <c r="Y499">
        <v>119925.3</v>
      </c>
      <c r="Z499">
        <v>125154.05</v>
      </c>
      <c r="AA499">
        <v>117401.05</v>
      </c>
      <c r="AB499">
        <v>125154.05</v>
      </c>
      <c r="AC499" s="1">
        <f>(Table2[[#This Row],[Close Price]]/Table2[[#This Row],[Day Low]])-1</f>
        <v>2.2343140759708557E-3</v>
      </c>
      <c r="AD499" s="1">
        <f>(Table2[[#This Row],[Day High]]/Table2[[#This Row],[Close Price]])-1</f>
        <v>1.1192288788839599E-2</v>
      </c>
      <c r="AE499" s="1">
        <f>(Table2[[#This Row],[Close Price]]/Table2[[#This Row],[Current Week Low]])-1</f>
        <v>5.2236684002457956E-3</v>
      </c>
      <c r="AF499" s="1">
        <f>(Table2[[#This Row],[Current Week High]]/Table2[[#This Row],[Close Price]])-1</f>
        <v>3.8176965494072013E-2</v>
      </c>
      <c r="AG499" s="1">
        <f>(Table2[[#This Row],[Close Price]]/Table2[[#This Row],[Current Month Low]])-1</f>
        <v>2.6837068322642654E-2</v>
      </c>
      <c r="AH499" s="1">
        <f>(Table2[[#This Row],[Current Month High]]/Table2[[#This Row],[Close Price]])-1</f>
        <v>3.8176965494072013E-2</v>
      </c>
      <c r="AI499">
        <v>25.626546275769499</v>
      </c>
      <c r="AJ499">
        <v>11.816012228626301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-0.01</v>
      </c>
      <c r="AM499" t="s">
        <v>3161</v>
      </c>
      <c r="AN499">
        <v>-1.6</v>
      </c>
      <c r="AO499" t="s">
        <v>3161</v>
      </c>
      <c r="AP499">
        <v>4.9447544213214997E-2</v>
      </c>
      <c r="AQ499">
        <f>(Table2[[#This Row],[Sharpe Ratio]]-AVERAGE(Table2[Sharpe Ratio]))/_xlfn.STDEV.P(Table2[Sharpe Ratio])</f>
        <v>-9.7870089004289063E-2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490</v>
      </c>
      <c r="AT499">
        <f>_xlfn.RANK.AVG(Table2[[#This Row],[6M Return vs Nifty Z-Score]],Table2[6M Return vs Nifty Z-Score])</f>
        <v>493</v>
      </c>
      <c r="AU499">
        <f>_xlfn.RANK.AVG(Table2[[#This Row],[Sharpe Ratio Z-Score]],Table2[Sharpe Ratio Z-Score])</f>
        <v>380</v>
      </c>
      <c r="AV499">
        <f>(Table2[[#This Row],[Rank 1Y]]+Table2[[#This Row],[Rank 6M]]+Table2[[#This Row],[Rank Sharpe]])/3</f>
        <v>454.33333333333331</v>
      </c>
    </row>
    <row r="500" spans="1:48" x14ac:dyDescent="0.3">
      <c r="A500" t="s">
        <v>1155</v>
      </c>
      <c r="B500" t="s">
        <v>1156</v>
      </c>
      <c r="C500" t="s">
        <v>3119</v>
      </c>
      <c r="D500" t="s">
        <v>1157</v>
      </c>
      <c r="E500">
        <v>10192.275260279201</v>
      </c>
      <c r="F500">
        <v>1081.3499999999999</v>
      </c>
      <c r="G500">
        <v>-16.126923615469501</v>
      </c>
      <c r="H500">
        <f>(Table2[[#This Row],[1Y Return vs Nifty]]-AVERAGE(Table2[1Y Return vs Nifty]))/_xlfn.STDEV.P(Table2[1Y Return vs Nifty])</f>
        <v>-0.61276741906010723</v>
      </c>
      <c r="I500">
        <v>2.1873809746000701</v>
      </c>
      <c r="J500">
        <f>(Table2[[#This Row],[1M Return vs Nifty]]-AVERAGE(Table2[1M Return vs Nifty]))/_xlfn.STDEV.P(Table2[1M Return vs Nifty])</f>
        <v>0.48938361988077228</v>
      </c>
      <c r="K500">
        <v>4.9385383920126298</v>
      </c>
      <c r="L500">
        <f>(Table2[[#This Row],[6M Return vs Nifty]]-AVERAGE(Table2[6M Return vs Nifty]))/_xlfn.STDEV.P(Table2[6M Return vs Nifty])</f>
        <v>6.0762503142345527E-2</v>
      </c>
      <c r="M500">
        <v>-3.3045953636090899</v>
      </c>
      <c r="N500">
        <f>(Table2[[#This Row],[1W Return vs Nifty]]-AVERAGE(Table2[1W Return vs Nifty]))/_xlfn.STDEV.P(Table2[1W Return vs Nifty])</f>
        <v>-1.2978129160801898E-2</v>
      </c>
      <c r="O500">
        <v>1110.0899999999999</v>
      </c>
      <c r="P500">
        <v>1135.68483141655</v>
      </c>
      <c r="Q500">
        <v>1079.22477879645</v>
      </c>
      <c r="R500">
        <v>38.143254887863797</v>
      </c>
      <c r="S500" s="1">
        <f>(Table2[[#This Row],[Close Price]]-Table2[[#This Row],[20D EMA]])/Table2[[#This Row],[20D EMA]]</f>
        <v>-2.5889792719509239E-2</v>
      </c>
      <c r="T500" s="1">
        <f>(Table2[[#This Row],[Close Price]]-Table2[[#This Row],[50D EMA]])/Table2[[#This Row],[50D EMA]]</f>
        <v>-4.7843230721658699E-2</v>
      </c>
      <c r="U500" s="1">
        <f>(Table2[[#This Row],[Close Price]]-Table2[[#This Row],[200D EMA]])/Table2[[#This Row],[200D EMA]]</f>
        <v>1.9692109051832286E-3</v>
      </c>
      <c r="V500">
        <v>0.82308619692034002</v>
      </c>
      <c r="W500">
        <v>1065.0999999999999</v>
      </c>
      <c r="X500">
        <v>1132.5</v>
      </c>
      <c r="Y500">
        <v>1049.05</v>
      </c>
      <c r="Z500">
        <v>1143.9000000000001</v>
      </c>
      <c r="AA500">
        <v>1049.05</v>
      </c>
      <c r="AB500">
        <v>1191.05</v>
      </c>
      <c r="AC500" s="1">
        <f>(Table2[[#This Row],[Close Price]]/Table2[[#This Row],[Day Low]])-1</f>
        <v>1.5256783400619645E-2</v>
      </c>
      <c r="AD500" s="1">
        <f>(Table2[[#This Row],[Day High]]/Table2[[#This Row],[Close Price]])-1</f>
        <v>4.7301983631571787E-2</v>
      </c>
      <c r="AE500" s="1">
        <f>(Table2[[#This Row],[Close Price]]/Table2[[#This Row],[Current Week Low]])-1</f>
        <v>3.0789762165768897E-2</v>
      </c>
      <c r="AF500" s="1">
        <f>(Table2[[#This Row],[Current Week High]]/Table2[[#This Row],[Close Price]])-1</f>
        <v>5.7844361215147799E-2</v>
      </c>
      <c r="AG500" s="1">
        <f>(Table2[[#This Row],[Close Price]]/Table2[[#This Row],[Current Month Low]])-1</f>
        <v>3.0789762165768897E-2</v>
      </c>
      <c r="AH500" s="1">
        <f>(Table2[[#This Row],[Current Month High]]/Table2[[#This Row],[Close Price]])-1</f>
        <v>0.10144726499283307</v>
      </c>
      <c r="AI500">
        <v>20.215471401488799</v>
      </c>
      <c r="AJ500">
        <v>32.974667978356997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0.03</v>
      </c>
      <c r="AM500" t="s">
        <v>3160</v>
      </c>
      <c r="AN500">
        <v>-1.07</v>
      </c>
      <c r="AO500" t="s">
        <v>3161</v>
      </c>
      <c r="AQ500">
        <f>(Table2[[#This Row],[Sharpe Ratio]]-AVERAGE(Table2[Sharpe Ratio]))/_xlfn.STDEV.P(Table2[Sharpe Ratio])</f>
        <v>-0.68312646593607884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537</v>
      </c>
      <c r="AT500">
        <f>_xlfn.RANK.AVG(Table2[[#This Row],[6M Return vs Nifty Z-Score]],Table2[6M Return vs Nifty Z-Score])</f>
        <v>288</v>
      </c>
      <c r="AU500">
        <f>_xlfn.RANK.AVG(Table2[[#This Row],[Sharpe Ratio Z-Score]],Table2[Sharpe Ratio Z-Score])</f>
        <v>539</v>
      </c>
      <c r="AV500">
        <f>(Table2[[#This Row],[Rank 1Y]]+Table2[[#This Row],[Rank 6M]]+Table2[[#This Row],[Rank Sharpe]])/3</f>
        <v>454.66666666666669</v>
      </c>
    </row>
    <row r="501" spans="1:48" x14ac:dyDescent="0.3">
      <c r="A501" t="s">
        <v>304</v>
      </c>
      <c r="B501" t="s">
        <v>305</v>
      </c>
      <c r="C501" t="s">
        <v>3109</v>
      </c>
      <c r="D501" t="s">
        <v>306</v>
      </c>
      <c r="E501">
        <v>82902.180636742007</v>
      </c>
      <c r="F501">
        <v>77.06</v>
      </c>
      <c r="G501">
        <v>-4.5380623563105704</v>
      </c>
      <c r="H501">
        <f>(Table2[[#This Row],[1Y Return vs Nifty]]-AVERAGE(Table2[1Y Return vs Nifty]))/_xlfn.STDEV.P(Table2[1Y Return vs Nifty])</f>
        <v>-0.37961233937939681</v>
      </c>
      <c r="I501">
        <v>-0.58385881541362505</v>
      </c>
      <c r="J501">
        <f>(Table2[[#This Row],[1M Return vs Nifty]]-AVERAGE(Table2[1M Return vs Nifty]))/_xlfn.STDEV.P(Table2[1M Return vs Nifty])</f>
        <v>0.19528538407342033</v>
      </c>
      <c r="K501">
        <v>-14.3977993406544</v>
      </c>
      <c r="L501">
        <f>(Table2[[#This Row],[6M Return vs Nifty]]-AVERAGE(Table2[6M Return vs Nifty]))/_xlfn.STDEV.P(Table2[6M Return vs Nifty])</f>
        <v>-0.61552348442650762</v>
      </c>
      <c r="M501">
        <v>-6.8946052924807502</v>
      </c>
      <c r="N501">
        <f>(Table2[[#This Row],[1W Return vs Nifty]]-AVERAGE(Table2[1W Return vs Nifty]))/_xlfn.STDEV.P(Table2[1W Return vs Nifty])</f>
        <v>-0.76159113391824806</v>
      </c>
      <c r="O501">
        <v>81.790000000000006</v>
      </c>
      <c r="P501">
        <v>84.543231960478906</v>
      </c>
      <c r="Q501">
        <v>83.939894989669995</v>
      </c>
      <c r="R501">
        <v>29.199473217468299</v>
      </c>
      <c r="S501" s="1">
        <f>(Table2[[#This Row],[Close Price]]-Table2[[#This Row],[20D EMA]])/Table2[[#This Row],[20D EMA]]</f>
        <v>-5.7831030688348252E-2</v>
      </c>
      <c r="T501" s="1">
        <f>(Table2[[#This Row],[Close Price]]-Table2[[#This Row],[50D EMA]])/Table2[[#This Row],[50D EMA]]</f>
        <v>-8.8513672673136756E-2</v>
      </c>
      <c r="U501" s="1">
        <f>(Table2[[#This Row],[Close Price]]-Table2[[#This Row],[200D EMA]])/Table2[[#This Row],[200D EMA]]</f>
        <v>-8.1962158643594463E-2</v>
      </c>
      <c r="V501">
        <v>0.63511928565738496</v>
      </c>
      <c r="W501">
        <v>76.77</v>
      </c>
      <c r="X501">
        <v>78.95</v>
      </c>
      <c r="Y501">
        <v>76.510000000000005</v>
      </c>
      <c r="Z501">
        <v>83.19</v>
      </c>
      <c r="AA501">
        <v>76.510000000000005</v>
      </c>
      <c r="AB501">
        <v>87.45</v>
      </c>
      <c r="AC501" s="1">
        <f>(Table2[[#This Row],[Close Price]]/Table2[[#This Row],[Day Low]])-1</f>
        <v>3.7775172593461637E-3</v>
      </c>
      <c r="AD501" s="1">
        <f>(Table2[[#This Row],[Day High]]/Table2[[#This Row],[Close Price]])-1</f>
        <v>2.4526343109265492E-2</v>
      </c>
      <c r="AE501" s="1">
        <f>(Table2[[#This Row],[Close Price]]/Table2[[#This Row],[Current Week Low]])-1</f>
        <v>7.1886027970200495E-3</v>
      </c>
      <c r="AF501" s="1">
        <f>(Table2[[#This Row],[Current Week High]]/Table2[[#This Row],[Close Price]])-1</f>
        <v>7.9548403841162685E-2</v>
      </c>
      <c r="AG501" s="1">
        <f>(Table2[[#This Row],[Close Price]]/Table2[[#This Row],[Current Month Low]])-1</f>
        <v>7.1886027970200495E-3</v>
      </c>
      <c r="AH501" s="1">
        <f>(Table2[[#This Row],[Current Month High]]/Table2[[#This Row],[Close Price]])-1</f>
        <v>0.13483000259538014</v>
      </c>
      <c r="AI501">
        <v>40.0207630417856</v>
      </c>
      <c r="AJ501">
        <v>29.512605042016801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-0.18</v>
      </c>
      <c r="AM501" t="s">
        <v>3161</v>
      </c>
      <c r="AN501">
        <v>-6.76</v>
      </c>
      <c r="AO501" t="s">
        <v>3161</v>
      </c>
      <c r="AP501">
        <v>4.2927040169119003E-2</v>
      </c>
      <c r="AQ501">
        <f>(Table2[[#This Row],[Sharpe Ratio]]-AVERAGE(Table2[Sharpe Ratio]))/_xlfn.STDEV.P(Table2[Sharpe Ratio])</f>
        <v>-0.1750461476607435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443</v>
      </c>
      <c r="AT501">
        <f>_xlfn.RANK.AVG(Table2[[#This Row],[6M Return vs Nifty Z-Score]],Table2[6M Return vs Nifty Z-Score])</f>
        <v>530</v>
      </c>
      <c r="AU501">
        <f>_xlfn.RANK.AVG(Table2[[#This Row],[Sharpe Ratio Z-Score]],Table2[Sharpe Ratio Z-Score])</f>
        <v>393</v>
      </c>
      <c r="AV501">
        <f>(Table2[[#This Row],[Rank 1Y]]+Table2[[#This Row],[Rank 6M]]+Table2[[#This Row],[Rank Sharpe]])/3</f>
        <v>455.33333333333331</v>
      </c>
    </row>
    <row r="502" spans="1:48" x14ac:dyDescent="0.3">
      <c r="A502" t="s">
        <v>414</v>
      </c>
      <c r="B502" t="s">
        <v>415</v>
      </c>
      <c r="C502" t="s">
        <v>3115</v>
      </c>
      <c r="D502" t="s">
        <v>416</v>
      </c>
      <c r="E502">
        <v>52972.001793068397</v>
      </c>
      <c r="F502">
        <v>2738.7</v>
      </c>
      <c r="G502">
        <v>-17.0875083952055</v>
      </c>
      <c r="H502">
        <f>(Table2[[#This Row],[1Y Return vs Nifty]]-AVERAGE(Table2[1Y Return vs Nifty]))/_xlfn.STDEV.P(Table2[1Y Return vs Nifty])</f>
        <v>-0.63209332312013045</v>
      </c>
      <c r="I502">
        <v>-2.83976675020986</v>
      </c>
      <c r="J502">
        <f>(Table2[[#This Row],[1M Return vs Nifty]]-AVERAGE(Table2[1M Return vs Nifty]))/_xlfn.STDEV.P(Table2[1M Return vs Nifty])</f>
        <v>-4.4123181781539733E-2</v>
      </c>
      <c r="K502">
        <v>2.9074099839196399</v>
      </c>
      <c r="L502">
        <f>(Table2[[#This Row],[6M Return vs Nifty]]-AVERAGE(Table2[6M Return vs Nifty]))/_xlfn.STDEV.P(Table2[6M Return vs Nifty])</f>
        <v>-1.0275958242495963E-2</v>
      </c>
      <c r="M502">
        <v>-1.7052391758354499</v>
      </c>
      <c r="N502">
        <f>(Table2[[#This Row],[1W Return vs Nifty]]-AVERAGE(Table2[1W Return vs Nifty]))/_xlfn.STDEV.P(Table2[1W Return vs Nifty])</f>
        <v>0.32053037502958892</v>
      </c>
      <c r="O502">
        <v>2840.81</v>
      </c>
      <c r="P502">
        <v>2916.3774540935301</v>
      </c>
      <c r="Q502">
        <v>2832.6468908123302</v>
      </c>
      <c r="R502">
        <v>38.395543667469397</v>
      </c>
      <c r="S502" s="1">
        <f>(Table2[[#This Row],[Close Price]]-Table2[[#This Row],[20D EMA]])/Table2[[#This Row],[20D EMA]]</f>
        <v>-3.5943973725803602E-2</v>
      </c>
      <c r="T502" s="1">
        <f>(Table2[[#This Row],[Close Price]]-Table2[[#This Row],[50D EMA]])/Table2[[#This Row],[50D EMA]]</f>
        <v>-6.0924025401491139E-2</v>
      </c>
      <c r="U502" s="1">
        <f>(Table2[[#This Row],[Close Price]]-Table2[[#This Row],[200D EMA]])/Table2[[#This Row],[200D EMA]]</f>
        <v>-3.3165761365119818E-2</v>
      </c>
      <c r="V502">
        <v>0.81202794240337595</v>
      </c>
      <c r="W502">
        <v>2661.15</v>
      </c>
      <c r="X502">
        <v>2760</v>
      </c>
      <c r="Y502">
        <v>2644.35</v>
      </c>
      <c r="Z502">
        <v>2877.95</v>
      </c>
      <c r="AA502">
        <v>2644.35</v>
      </c>
      <c r="AB502">
        <v>2893.3</v>
      </c>
      <c r="AC502" s="1">
        <f>(Table2[[#This Row],[Close Price]]/Table2[[#This Row],[Day Low]])-1</f>
        <v>2.9141536553745517E-2</v>
      </c>
      <c r="AD502" s="1">
        <f>(Table2[[#This Row],[Day High]]/Table2[[#This Row],[Close Price]])-1</f>
        <v>7.7774126410341538E-3</v>
      </c>
      <c r="AE502" s="1">
        <f>(Table2[[#This Row],[Close Price]]/Table2[[#This Row],[Current Week Low]])-1</f>
        <v>3.5679845708775249E-2</v>
      </c>
      <c r="AF502" s="1">
        <f>(Table2[[#This Row],[Current Week High]]/Table2[[#This Row],[Close Price]])-1</f>
        <v>5.0845291561689931E-2</v>
      </c>
      <c r="AG502" s="1">
        <f>(Table2[[#This Row],[Close Price]]/Table2[[#This Row],[Current Month Low]])-1</f>
        <v>3.5679845708775249E-2</v>
      </c>
      <c r="AH502" s="1">
        <f>(Table2[[#This Row],[Current Month High]]/Table2[[#This Row],[Close Price]])-1</f>
        <v>5.6450140577646524E-2</v>
      </c>
      <c r="AI502">
        <v>23.233651002300299</v>
      </c>
      <c r="AJ502">
        <v>24.8381803263743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0.1</v>
      </c>
      <c r="AM502" t="s">
        <v>3160</v>
      </c>
      <c r="AN502">
        <v>-5.58</v>
      </c>
      <c r="AO502" t="s">
        <v>3161</v>
      </c>
      <c r="AP502">
        <v>2.3972214200680001E-3</v>
      </c>
      <c r="AQ502">
        <f>(Table2[[#This Row],[Sharpe Ratio]]-AVERAGE(Table2[Sharpe Ratio]))/_xlfn.STDEV.P(Table2[Sharpe Ratio])</f>
        <v>-0.65475318379768455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547</v>
      </c>
      <c r="AT502">
        <f>_xlfn.RANK.AVG(Table2[[#This Row],[6M Return vs Nifty Z-Score]],Table2[6M Return vs Nifty Z-Score])</f>
        <v>317</v>
      </c>
      <c r="AU502">
        <f>_xlfn.RANK.AVG(Table2[[#This Row],[Sharpe Ratio Z-Score]],Table2[Sharpe Ratio Z-Score])</f>
        <v>505</v>
      </c>
      <c r="AV502">
        <f>(Table2[[#This Row],[Rank 1Y]]+Table2[[#This Row],[Rank 6M]]+Table2[[#This Row],[Rank Sharpe]])/3</f>
        <v>456.33333333333331</v>
      </c>
    </row>
    <row r="503" spans="1:48" x14ac:dyDescent="0.3">
      <c r="A503" t="s">
        <v>38</v>
      </c>
      <c r="B503" t="s">
        <v>39</v>
      </c>
      <c r="C503" t="s">
        <v>3109</v>
      </c>
      <c r="D503" t="s">
        <v>40</v>
      </c>
      <c r="E503">
        <v>575027.28505067003</v>
      </c>
      <c r="F503">
        <v>908.65</v>
      </c>
      <c r="G503">
        <v>28.713679928532699</v>
      </c>
      <c r="H503">
        <f>(Table2[[#This Row],[1Y Return vs Nifty]]-AVERAGE(Table2[1Y Return vs Nifty]))/_xlfn.STDEV.P(Table2[1Y Return vs Nifty])</f>
        <v>0.28937596314410297</v>
      </c>
      <c r="I503">
        <v>0.83223506825351901</v>
      </c>
      <c r="J503">
        <f>(Table2[[#This Row],[1M Return vs Nifty]]-AVERAGE(Table2[1M Return vs Nifty]))/_xlfn.STDEV.P(Table2[1M Return vs Nifty])</f>
        <v>0.34556855856624558</v>
      </c>
      <c r="K503">
        <v>-14.135161081579099</v>
      </c>
      <c r="L503">
        <f>(Table2[[#This Row],[6M Return vs Nifty]]-AVERAGE(Table2[6M Return vs Nifty]))/_xlfn.STDEV.P(Table2[6M Return vs Nifty])</f>
        <v>-0.60633774424820941</v>
      </c>
      <c r="M503">
        <v>0.20763601218757199</v>
      </c>
      <c r="N503">
        <f>(Table2[[#This Row],[1W Return vs Nifty]]-AVERAGE(Table2[1W Return vs Nifty]))/_xlfn.STDEV.P(Table2[1W Return vs Nifty])</f>
        <v>0.71941596883126335</v>
      </c>
      <c r="O503">
        <v>927.63</v>
      </c>
      <c r="P503">
        <v>961.95155331747605</v>
      </c>
      <c r="Q503">
        <v>959.89639961577495</v>
      </c>
      <c r="R503">
        <v>40.9501793083938</v>
      </c>
      <c r="S503" s="1">
        <f>(Table2[[#This Row],[Close Price]]-Table2[[#This Row],[20D EMA]])/Table2[[#This Row],[20D EMA]]</f>
        <v>-2.0460744046656553E-2</v>
      </c>
      <c r="T503" s="1">
        <f>(Table2[[#This Row],[Close Price]]-Table2[[#This Row],[50D EMA]])/Table2[[#This Row],[50D EMA]]</f>
        <v>-5.5409810539476086E-2</v>
      </c>
      <c r="U503" s="1">
        <f>(Table2[[#This Row],[Close Price]]-Table2[[#This Row],[200D EMA]])/Table2[[#This Row],[200D EMA]]</f>
        <v>-5.3387427681036999E-2</v>
      </c>
      <c r="V503">
        <v>0.79448158834129201</v>
      </c>
      <c r="W503">
        <v>895.6</v>
      </c>
      <c r="X503">
        <v>924.5</v>
      </c>
      <c r="Y503">
        <v>890.05</v>
      </c>
      <c r="Z503">
        <v>958</v>
      </c>
      <c r="AA503">
        <v>890.05</v>
      </c>
      <c r="AB503">
        <v>958</v>
      </c>
      <c r="AC503" s="1">
        <f>(Table2[[#This Row],[Close Price]]/Table2[[#This Row],[Day Low]])-1</f>
        <v>1.4571237159446193E-2</v>
      </c>
      <c r="AD503" s="1">
        <f>(Table2[[#This Row],[Day High]]/Table2[[#This Row],[Close Price]])-1</f>
        <v>1.7443460078137907E-2</v>
      </c>
      <c r="AE503" s="1">
        <f>(Table2[[#This Row],[Close Price]]/Table2[[#This Row],[Current Week Low]])-1</f>
        <v>2.0897702376271088E-2</v>
      </c>
      <c r="AF503" s="1">
        <f>(Table2[[#This Row],[Current Week High]]/Table2[[#This Row],[Close Price]])-1</f>
        <v>5.431134100038526E-2</v>
      </c>
      <c r="AG503" s="1">
        <f>(Table2[[#This Row],[Close Price]]/Table2[[#This Row],[Current Month Low]])-1</f>
        <v>2.0897702376271088E-2</v>
      </c>
      <c r="AH503" s="1">
        <f>(Table2[[#This Row],[Current Month High]]/Table2[[#This Row],[Close Price]])-1</f>
        <v>5.431134100038526E-2</v>
      </c>
      <c r="AI503">
        <v>34.485225334287101</v>
      </c>
      <c r="AJ503">
        <v>50.376499793131899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-0.15</v>
      </c>
      <c r="AM503" t="s">
        <v>3161</v>
      </c>
      <c r="AN503">
        <v>-2.76</v>
      </c>
      <c r="AO503" t="s">
        <v>3161</v>
      </c>
      <c r="AP503">
        <v>-3.2940566657130001E-2</v>
      </c>
      <c r="AQ503">
        <f>(Table2[[#This Row],[Sharpe Ratio]]-AVERAGE(Table2[Sharpe Ratio]))/_xlfn.STDEV.P(Table2[Sharpe Ratio])</f>
        <v>-1.0730078443257409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215</v>
      </c>
      <c r="AT503">
        <f>_xlfn.RANK.AVG(Table2[[#This Row],[6M Return vs Nifty Z-Score]],Table2[6M Return vs Nifty Z-Score])</f>
        <v>523</v>
      </c>
      <c r="AU503">
        <f>_xlfn.RANK.AVG(Table2[[#This Row],[Sharpe Ratio Z-Score]],Table2[Sharpe Ratio Z-Score])</f>
        <v>634</v>
      </c>
      <c r="AV503">
        <f>(Table2[[#This Row],[Rank 1Y]]+Table2[[#This Row],[Rank 6M]]+Table2[[#This Row],[Rank Sharpe]])/3</f>
        <v>457.33333333333331</v>
      </c>
    </row>
    <row r="504" spans="1:48" x14ac:dyDescent="0.3">
      <c r="A504" t="s">
        <v>945</v>
      </c>
      <c r="B504" t="s">
        <v>946</v>
      </c>
      <c r="C504" t="s">
        <v>3120</v>
      </c>
      <c r="D504" t="s">
        <v>947</v>
      </c>
      <c r="E504">
        <v>15125.2307482012</v>
      </c>
      <c r="F504">
        <v>193.37</v>
      </c>
      <c r="G504">
        <v>3.52306354332464</v>
      </c>
      <c r="H504">
        <f>(Table2[[#This Row],[1Y Return vs Nifty]]-AVERAGE(Table2[1Y Return vs Nifty]))/_xlfn.STDEV.P(Table2[1Y Return vs Nifty])</f>
        <v>-0.21743139602223285</v>
      </c>
      <c r="I504">
        <v>12.2176569792941</v>
      </c>
      <c r="J504">
        <f>(Table2[[#This Row],[1M Return vs Nifty]]-AVERAGE(Table2[1M Return vs Nifty]))/_xlfn.STDEV.P(Table2[1M Return vs Nifty])</f>
        <v>1.5538481560322075</v>
      </c>
      <c r="K504">
        <v>-16.103776637979198</v>
      </c>
      <c r="L504">
        <f>(Table2[[#This Row],[6M Return vs Nifty]]-AVERAGE(Table2[6M Return vs Nifty]))/_xlfn.STDEV.P(Table2[6M Return vs Nifty])</f>
        <v>-0.67518982648373305</v>
      </c>
      <c r="M504">
        <v>0.92713656351530804</v>
      </c>
      <c r="N504">
        <f>(Table2[[#This Row],[1W Return vs Nifty]]-AVERAGE(Table2[1W Return vs Nifty]))/_xlfn.STDEV.P(Table2[1W Return vs Nifty])</f>
        <v>0.86945106074628387</v>
      </c>
      <c r="O504">
        <v>186.89</v>
      </c>
      <c r="P504">
        <v>187.735153488826</v>
      </c>
      <c r="Q504">
        <v>193.21410347229701</v>
      </c>
      <c r="R504">
        <v>59.4799118067371</v>
      </c>
      <c r="S504" s="1">
        <f>(Table2[[#This Row],[Close Price]]-Table2[[#This Row],[20D EMA]])/Table2[[#This Row],[20D EMA]]</f>
        <v>3.4672802183102459E-2</v>
      </c>
      <c r="T504" s="1">
        <f>(Table2[[#This Row],[Close Price]]-Table2[[#This Row],[50D EMA]])/Table2[[#This Row],[50D EMA]]</f>
        <v>3.0014871516907408E-2</v>
      </c>
      <c r="U504" s="1">
        <f>(Table2[[#This Row],[Close Price]]-Table2[[#This Row],[200D EMA]])/Table2[[#This Row],[200D EMA]]</f>
        <v>8.068589450839186E-4</v>
      </c>
      <c r="V504">
        <v>2.3622815252002001</v>
      </c>
      <c r="W504">
        <v>186.15</v>
      </c>
      <c r="X504">
        <v>198</v>
      </c>
      <c r="Y504">
        <v>182.36</v>
      </c>
      <c r="Z504">
        <v>198</v>
      </c>
      <c r="AA504">
        <v>182.36</v>
      </c>
      <c r="AB504">
        <v>202.73</v>
      </c>
      <c r="AC504" s="1">
        <f>(Table2[[#This Row],[Close Price]]/Table2[[#This Row],[Day Low]])-1</f>
        <v>3.8785925329035686E-2</v>
      </c>
      <c r="AD504" s="1">
        <f>(Table2[[#This Row],[Day High]]/Table2[[#This Row],[Close Price]])-1</f>
        <v>2.394373480891554E-2</v>
      </c>
      <c r="AE504" s="1">
        <f>(Table2[[#This Row],[Close Price]]/Table2[[#This Row],[Current Week Low]])-1</f>
        <v>6.0375082254880308E-2</v>
      </c>
      <c r="AF504" s="1">
        <f>(Table2[[#This Row],[Current Week High]]/Table2[[#This Row],[Close Price]])-1</f>
        <v>2.394373480891554E-2</v>
      </c>
      <c r="AG504" s="1">
        <f>(Table2[[#This Row],[Close Price]]/Table2[[#This Row],[Current Month Low]])-1</f>
        <v>6.0375082254880308E-2</v>
      </c>
      <c r="AH504" s="1">
        <f>(Table2[[#This Row],[Current Month High]]/Table2[[#This Row],[Close Price]])-1</f>
        <v>4.8404612918239609E-2</v>
      </c>
      <c r="AI504">
        <v>22.8473910120494</v>
      </c>
      <c r="AJ504">
        <v>26.3856209150326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-0.04</v>
      </c>
      <c r="AM504" t="s">
        <v>3161</v>
      </c>
      <c r="AN504">
        <v>16.05</v>
      </c>
      <c r="AO504" t="s">
        <v>3160</v>
      </c>
      <c r="AP504">
        <v>2.5893719256578001E-2</v>
      </c>
      <c r="AQ504">
        <f>(Table2[[#This Row],[Sharpe Ratio]]-AVERAGE(Table2[Sharpe Ratio]))/_xlfn.STDEV.P(Table2[Sharpe Ratio])</f>
        <v>-0.37665089554074094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381</v>
      </c>
      <c r="AT504">
        <f>_xlfn.RANK.AVG(Table2[[#This Row],[6M Return vs Nifty Z-Score]],Table2[6M Return vs Nifty Z-Score])</f>
        <v>551</v>
      </c>
      <c r="AU504">
        <f>_xlfn.RANK.AVG(Table2[[#This Row],[Sharpe Ratio Z-Score]],Table2[Sharpe Ratio Z-Score])</f>
        <v>441</v>
      </c>
      <c r="AV504">
        <f>(Table2[[#This Row],[Rank 1Y]]+Table2[[#This Row],[Rank 6M]]+Table2[[#This Row],[Rank Sharpe]])/3</f>
        <v>457.66666666666669</v>
      </c>
    </row>
    <row r="505" spans="1:48" x14ac:dyDescent="0.3">
      <c r="A505" t="s">
        <v>1760</v>
      </c>
      <c r="B505" t="s">
        <v>1761</v>
      </c>
      <c r="C505" t="s">
        <v>3123</v>
      </c>
      <c r="D505" t="s">
        <v>280</v>
      </c>
      <c r="E505">
        <v>4434.4845616797202</v>
      </c>
      <c r="F505">
        <v>265.55</v>
      </c>
      <c r="G505">
        <v>-2.40233580499959</v>
      </c>
      <c r="H505">
        <f>(Table2[[#This Row],[1Y Return vs Nifty]]-AVERAGE(Table2[1Y Return vs Nifty]))/_xlfn.STDEV.P(Table2[1Y Return vs Nifty])</f>
        <v>-0.33664388172756537</v>
      </c>
      <c r="I505">
        <v>-1.9560496767049</v>
      </c>
      <c r="J505">
        <f>(Table2[[#This Row],[1M Return vs Nifty]]-AVERAGE(Table2[1M Return vs Nifty]))/_xlfn.STDEV.P(Table2[1M Return vs Nifty])</f>
        <v>4.9661424374595281E-2</v>
      </c>
      <c r="K505">
        <v>-1.9641823571653201</v>
      </c>
      <c r="L505">
        <f>(Table2[[#This Row],[6M Return vs Nifty]]-AVERAGE(Table2[6M Return vs Nifty]))/_xlfn.STDEV.P(Table2[6M Return vs Nifty])</f>
        <v>-0.18065928951093913</v>
      </c>
      <c r="M505">
        <v>-2.8777254686962799</v>
      </c>
      <c r="N505">
        <f>(Table2[[#This Row],[1W Return vs Nifty]]-AVERAGE(Table2[1W Return vs Nifty]))/_xlfn.STDEV.P(Table2[1W Return vs Nifty])</f>
        <v>7.603565102437207E-2</v>
      </c>
      <c r="O505">
        <v>276.06</v>
      </c>
      <c r="P505">
        <v>281.13503617219197</v>
      </c>
      <c r="Q505">
        <v>274.972069875697</v>
      </c>
      <c r="R505">
        <v>41.1155177275566</v>
      </c>
      <c r="S505" s="1">
        <f>(Table2[[#This Row],[Close Price]]-Table2[[#This Row],[20D EMA]])/Table2[[#This Row],[20D EMA]]</f>
        <v>-3.8071433746287006E-2</v>
      </c>
      <c r="T505" s="1">
        <f>(Table2[[#This Row],[Close Price]]-Table2[[#This Row],[50D EMA]])/Table2[[#This Row],[50D EMA]]</f>
        <v>-5.5436122030148909E-2</v>
      </c>
      <c r="U505" s="1">
        <f>(Table2[[#This Row],[Close Price]]-Table2[[#This Row],[200D EMA]])/Table2[[#This Row],[200D EMA]]</f>
        <v>-3.4265552424856467E-2</v>
      </c>
      <c r="V505">
        <v>0.62263381977947496</v>
      </c>
      <c r="W505">
        <v>254.95</v>
      </c>
      <c r="X505">
        <v>269.55</v>
      </c>
      <c r="Y505">
        <v>252.35</v>
      </c>
      <c r="Z505">
        <v>279.7</v>
      </c>
      <c r="AA505">
        <v>252.35</v>
      </c>
      <c r="AB505">
        <v>291.2</v>
      </c>
      <c r="AC505" s="1">
        <f>(Table2[[#This Row],[Close Price]]/Table2[[#This Row],[Day Low]])-1</f>
        <v>4.1576779760737592E-2</v>
      </c>
      <c r="AD505" s="1">
        <f>(Table2[[#This Row],[Day High]]/Table2[[#This Row],[Close Price]])-1</f>
        <v>1.5063076633402339E-2</v>
      </c>
      <c r="AE505" s="1">
        <f>(Table2[[#This Row],[Close Price]]/Table2[[#This Row],[Current Week Low]])-1</f>
        <v>5.2308301961561332E-2</v>
      </c>
      <c r="AF505" s="1">
        <f>(Table2[[#This Row],[Current Week High]]/Table2[[#This Row],[Close Price]])-1</f>
        <v>5.3285633590660852E-2</v>
      </c>
      <c r="AG505" s="1">
        <f>(Table2[[#This Row],[Close Price]]/Table2[[#This Row],[Current Month Low]])-1</f>
        <v>5.2308301961561332E-2</v>
      </c>
      <c r="AH505" s="1">
        <f>(Table2[[#This Row],[Current Month High]]/Table2[[#This Row],[Close Price]])-1</f>
        <v>9.6591978911692689E-2</v>
      </c>
      <c r="AI505">
        <v>26.529843720579901</v>
      </c>
      <c r="AJ505">
        <v>21.8398715301674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0.05</v>
      </c>
      <c r="AM505" t="s">
        <v>3160</v>
      </c>
      <c r="AN505">
        <v>-3.47</v>
      </c>
      <c r="AO505" t="s">
        <v>3161</v>
      </c>
      <c r="AP505">
        <v>-1.0590700825148E-2</v>
      </c>
      <c r="AQ505">
        <f>(Table2[[#This Row],[Sharpe Ratio]]-AVERAGE(Table2[Sharpe Ratio]))/_xlfn.STDEV.P(Table2[Sharpe Ratio])</f>
        <v>-0.80847698217947461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425</v>
      </c>
      <c r="AT505">
        <f>_xlfn.RANK.AVG(Table2[[#This Row],[6M Return vs Nifty Z-Score]],Table2[6M Return vs Nifty Z-Score])</f>
        <v>367</v>
      </c>
      <c r="AU505">
        <f>_xlfn.RANK.AVG(Table2[[#This Row],[Sharpe Ratio Z-Score]],Table2[Sharpe Ratio Z-Score])</f>
        <v>586</v>
      </c>
      <c r="AV505">
        <f>(Table2[[#This Row],[Rank 1Y]]+Table2[[#This Row],[Rank 6M]]+Table2[[#This Row],[Rank Sharpe]])/3</f>
        <v>459.33333333333331</v>
      </c>
    </row>
    <row r="506" spans="1:48" x14ac:dyDescent="0.3">
      <c r="A506" t="s">
        <v>1789</v>
      </c>
      <c r="B506" t="s">
        <v>1790</v>
      </c>
      <c r="C506" t="s">
        <v>3113</v>
      </c>
      <c r="D506" t="s">
        <v>475</v>
      </c>
      <c r="E506">
        <v>4248.6676837499999</v>
      </c>
      <c r="F506">
        <v>379.75</v>
      </c>
      <c r="G506">
        <v>-5.6929925642834096</v>
      </c>
      <c r="H506">
        <f>(Table2[[#This Row],[1Y Return vs Nifty]]-AVERAGE(Table2[1Y Return vs Nifty]))/_xlfn.STDEV.P(Table2[1Y Return vs Nifty])</f>
        <v>-0.4028482586508223</v>
      </c>
      <c r="I506">
        <v>-15.2878928212474</v>
      </c>
      <c r="J506">
        <f>(Table2[[#This Row],[1M Return vs Nifty]]-AVERAGE(Table2[1M Return vs Nifty]))/_xlfn.STDEV.P(Table2[1M Return vs Nifty])</f>
        <v>-1.365182416638135</v>
      </c>
      <c r="K506">
        <v>-5.9706278694739101</v>
      </c>
      <c r="L506">
        <f>(Table2[[#This Row],[6M Return vs Nifty]]-AVERAGE(Table2[6M Return vs Nifty]))/_xlfn.STDEV.P(Table2[6M Return vs Nifty])</f>
        <v>-0.3207842189258277</v>
      </c>
      <c r="M506">
        <v>-20.9748385319057</v>
      </c>
      <c r="N506">
        <f>(Table2[[#This Row],[1W Return vs Nifty]]-AVERAGE(Table2[1W Return vs Nifty]))/_xlfn.STDEV.P(Table2[1W Return vs Nifty])</f>
        <v>-3.6976960255179501</v>
      </c>
      <c r="O506">
        <v>448.56</v>
      </c>
      <c r="P506">
        <v>460.28961241400202</v>
      </c>
      <c r="Q506">
        <v>418.49006815037001</v>
      </c>
      <c r="R506">
        <v>19.9632846890702</v>
      </c>
      <c r="S506" s="1">
        <f>(Table2[[#This Row],[Close Price]]-Table2[[#This Row],[20D EMA]])/Table2[[#This Row],[20D EMA]]</f>
        <v>-0.15340199750312111</v>
      </c>
      <c r="T506" s="1">
        <f>(Table2[[#This Row],[Close Price]]-Table2[[#This Row],[50D EMA]])/Table2[[#This Row],[50D EMA]]</f>
        <v>-0.17497595044913075</v>
      </c>
      <c r="U506" s="1">
        <f>(Table2[[#This Row],[Close Price]]-Table2[[#This Row],[200D EMA]])/Table2[[#This Row],[200D EMA]]</f>
        <v>-9.2571057472384491E-2</v>
      </c>
      <c r="V506">
        <v>0.67292866417921804</v>
      </c>
      <c r="W506">
        <v>369.3</v>
      </c>
      <c r="X506">
        <v>390.7</v>
      </c>
      <c r="Y506">
        <v>369.3</v>
      </c>
      <c r="Z506">
        <v>468</v>
      </c>
      <c r="AA506">
        <v>369.3</v>
      </c>
      <c r="AB506">
        <v>505.7</v>
      </c>
      <c r="AC506" s="1">
        <f>(Table2[[#This Row],[Close Price]]/Table2[[#This Row],[Day Low]])-1</f>
        <v>2.8296777687516927E-2</v>
      </c>
      <c r="AD506" s="1">
        <f>(Table2[[#This Row],[Day High]]/Table2[[#This Row],[Close Price]])-1</f>
        <v>2.8834759710335778E-2</v>
      </c>
      <c r="AE506" s="1">
        <f>(Table2[[#This Row],[Close Price]]/Table2[[#This Row],[Current Week Low]])-1</f>
        <v>2.8296777687516927E-2</v>
      </c>
      <c r="AF506" s="1">
        <f>(Table2[[#This Row],[Current Week High]]/Table2[[#This Row],[Close Price]])-1</f>
        <v>0.23238973008558261</v>
      </c>
      <c r="AG506" s="1">
        <f>(Table2[[#This Row],[Close Price]]/Table2[[#This Row],[Current Month Low]])-1</f>
        <v>2.8296777687516927E-2</v>
      </c>
      <c r="AH506" s="1">
        <f>(Table2[[#This Row],[Current Month High]]/Table2[[#This Row],[Close Price]])-1</f>
        <v>0.33166556945358794</v>
      </c>
      <c r="AI506">
        <v>50.362080315997297</v>
      </c>
      <c r="AJ506">
        <v>21.325878594249101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-0.12</v>
      </c>
      <c r="AM506" t="s">
        <v>3161</v>
      </c>
      <c r="AN506">
        <v>-15.17</v>
      </c>
      <c r="AO506" t="s">
        <v>3161</v>
      </c>
      <c r="AP506">
        <v>5.2033817031700005E-4</v>
      </c>
      <c r="AQ506">
        <f>(Table2[[#This Row],[Sharpe Ratio]]-AVERAGE(Table2[Sharpe Ratio]))/_xlfn.STDEV.P(Table2[Sharpe Ratio])</f>
        <v>-0.67696779340370961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452</v>
      </c>
      <c r="AT506">
        <f>_xlfn.RANK.AVG(Table2[[#This Row],[6M Return vs Nifty Z-Score]],Table2[6M Return vs Nifty Z-Score])</f>
        <v>418</v>
      </c>
      <c r="AU506">
        <f>_xlfn.RANK.AVG(Table2[[#This Row],[Sharpe Ratio Z-Score]],Table2[Sharpe Ratio Z-Score])</f>
        <v>512</v>
      </c>
      <c r="AV506">
        <f>(Table2[[#This Row],[Rank 1Y]]+Table2[[#This Row],[Rank 6M]]+Table2[[#This Row],[Rank Sharpe]])/3</f>
        <v>460.66666666666669</v>
      </c>
    </row>
    <row r="507" spans="1:48" x14ac:dyDescent="0.3">
      <c r="A507" t="s">
        <v>1014</v>
      </c>
      <c r="B507" t="s">
        <v>1015</v>
      </c>
      <c r="C507" t="s">
        <v>3126</v>
      </c>
      <c r="D507" t="s">
        <v>1016</v>
      </c>
      <c r="E507">
        <v>13086.2163615804</v>
      </c>
      <c r="F507">
        <v>84.82</v>
      </c>
      <c r="G507">
        <v>-19.5715515627321</v>
      </c>
      <c r="H507">
        <f>(Table2[[#This Row],[1Y Return vs Nifty]]-AVERAGE(Table2[1Y Return vs Nifty]))/_xlfn.STDEV.P(Table2[1Y Return vs Nifty])</f>
        <v>-0.68206952610532545</v>
      </c>
      <c r="I507">
        <v>13.417430323741399</v>
      </c>
      <c r="J507">
        <f>(Table2[[#This Row],[1M Return vs Nifty]]-AVERAGE(Table2[1M Return vs Nifty]))/_xlfn.STDEV.P(Table2[1M Return vs Nifty])</f>
        <v>1.6811742810547172</v>
      </c>
      <c r="K507">
        <v>-0.55152973707827402</v>
      </c>
      <c r="L507">
        <f>(Table2[[#This Row],[6M Return vs Nifty]]-AVERAGE(Table2[6M Return vs Nifty]))/_xlfn.STDEV.P(Table2[6M Return vs Nifty])</f>
        <v>-0.13125194125939793</v>
      </c>
      <c r="M507">
        <v>4.0445322929577401</v>
      </c>
      <c r="N507">
        <f>(Table2[[#This Row],[1W Return vs Nifty]]-AVERAGE(Table2[1W Return vs Nifty]))/_xlfn.STDEV.P(Table2[1W Return vs Nifty])</f>
        <v>1.5195113754177305</v>
      </c>
      <c r="O507">
        <v>82.07</v>
      </c>
      <c r="P507">
        <v>83.388361496885395</v>
      </c>
      <c r="Q507">
        <v>85.630095411734203</v>
      </c>
      <c r="R507">
        <v>57.6158232775648</v>
      </c>
      <c r="S507" s="1">
        <f>(Table2[[#This Row],[Close Price]]-Table2[[#This Row],[20D EMA]])/Table2[[#This Row],[20D EMA]]</f>
        <v>3.3507980991836238E-2</v>
      </c>
      <c r="T507" s="1">
        <f>(Table2[[#This Row],[Close Price]]-Table2[[#This Row],[50D EMA]])/Table2[[#This Row],[50D EMA]]</f>
        <v>1.7168325140530204E-2</v>
      </c>
      <c r="U507" s="1">
        <f>(Table2[[#This Row],[Close Price]]-Table2[[#This Row],[200D EMA]])/Table2[[#This Row],[200D EMA]]</f>
        <v>-9.4604053380886403E-3</v>
      </c>
      <c r="V507">
        <v>0.69184522147563199</v>
      </c>
      <c r="W507">
        <v>78.58</v>
      </c>
      <c r="X507">
        <v>85.99</v>
      </c>
      <c r="Y507">
        <v>77.11</v>
      </c>
      <c r="Z507">
        <v>85.99</v>
      </c>
      <c r="AA507">
        <v>77.11</v>
      </c>
      <c r="AB507">
        <v>87.5</v>
      </c>
      <c r="AC507" s="1">
        <f>(Table2[[#This Row],[Close Price]]/Table2[[#This Row],[Day Low]])-1</f>
        <v>7.9409518961567782E-2</v>
      </c>
      <c r="AD507" s="1">
        <f>(Table2[[#This Row],[Day High]]/Table2[[#This Row],[Close Price]])-1</f>
        <v>1.3793916529120542E-2</v>
      </c>
      <c r="AE507" s="1">
        <f>(Table2[[#This Row],[Close Price]]/Table2[[#This Row],[Current Week Low]])-1</f>
        <v>9.9987031513422364E-2</v>
      </c>
      <c r="AF507" s="1">
        <f>(Table2[[#This Row],[Current Week High]]/Table2[[#This Row],[Close Price]])-1</f>
        <v>1.3793916529120542E-2</v>
      </c>
      <c r="AG507" s="1">
        <f>(Table2[[#This Row],[Close Price]]/Table2[[#This Row],[Current Month Low]])-1</f>
        <v>9.9987031513422364E-2</v>
      </c>
      <c r="AH507" s="1">
        <f>(Table2[[#This Row],[Current Month High]]/Table2[[#This Row],[Close Price]])-1</f>
        <v>3.1596321622259005E-2</v>
      </c>
      <c r="AI507">
        <v>59.985852393303396</v>
      </c>
      <c r="AJ507">
        <v>17.723802914642501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-0.03</v>
      </c>
      <c r="AM507" t="s">
        <v>3161</v>
      </c>
      <c r="AN507">
        <v>7.89</v>
      </c>
      <c r="AO507" t="s">
        <v>3160</v>
      </c>
      <c r="AP507">
        <v>1.7008529768779999E-2</v>
      </c>
      <c r="AQ507">
        <f>(Table2[[#This Row],[Sharpe Ratio]]-AVERAGE(Table2[Sharpe Ratio]))/_xlfn.STDEV.P(Table2[Sharpe Ratio])</f>
        <v>-0.48181514364896827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564</v>
      </c>
      <c r="AT507">
        <f>_xlfn.RANK.AVG(Table2[[#This Row],[6M Return vs Nifty Z-Score]],Table2[6M Return vs Nifty Z-Score])</f>
        <v>352</v>
      </c>
      <c r="AU507">
        <f>_xlfn.RANK.AVG(Table2[[#This Row],[Sharpe Ratio Z-Score]],Table2[Sharpe Ratio Z-Score])</f>
        <v>467</v>
      </c>
      <c r="AV507">
        <f>(Table2[[#This Row],[Rank 1Y]]+Table2[[#This Row],[Rank 6M]]+Table2[[#This Row],[Rank Sharpe]])/3</f>
        <v>461</v>
      </c>
    </row>
    <row r="508" spans="1:48" x14ac:dyDescent="0.3">
      <c r="A508" t="s">
        <v>1630</v>
      </c>
      <c r="B508" t="s">
        <v>1631</v>
      </c>
      <c r="C508" t="s">
        <v>3115</v>
      </c>
      <c r="D508" t="s">
        <v>266</v>
      </c>
      <c r="E508">
        <v>5513.4620356322403</v>
      </c>
      <c r="F508">
        <v>2023.45</v>
      </c>
      <c r="G508">
        <v>-30.742630401110102</v>
      </c>
      <c r="H508">
        <f>(Table2[[#This Row],[1Y Return vs Nifty]]-AVERAGE(Table2[1Y Return vs Nifty]))/_xlfn.STDEV.P(Table2[1Y Return vs Nifty])</f>
        <v>-0.90681928524348532</v>
      </c>
      <c r="I508">
        <v>-7.3526048144588501</v>
      </c>
      <c r="J508">
        <f>(Table2[[#This Row],[1M Return vs Nifty]]-AVERAGE(Table2[1M Return vs Nifty]))/_xlfn.STDEV.P(Table2[1M Return vs Nifty])</f>
        <v>-0.52304879405175553</v>
      </c>
      <c r="K508">
        <v>-8.5477954372624598</v>
      </c>
      <c r="L508">
        <f>(Table2[[#This Row],[6M Return vs Nifty]]-AVERAGE(Table2[6M Return vs Nifty]))/_xlfn.STDEV.P(Table2[6M Return vs Nifty])</f>
        <v>-0.41092033145182166</v>
      </c>
      <c r="M508">
        <v>-5.4808148557943701</v>
      </c>
      <c r="N508">
        <f>(Table2[[#This Row],[1W Return vs Nifty]]-AVERAGE(Table2[1W Return vs Nifty]))/_xlfn.STDEV.P(Table2[1W Return vs Nifty])</f>
        <v>-0.46677804763862812</v>
      </c>
      <c r="O508">
        <v>2142.65</v>
      </c>
      <c r="P508">
        <v>2253.0582295017198</v>
      </c>
      <c r="Q508">
        <v>2276.5757477243301</v>
      </c>
      <c r="R508">
        <v>35.863613671087002</v>
      </c>
      <c r="S508" s="1">
        <f>(Table2[[#This Row],[Close Price]]-Table2[[#This Row],[20D EMA]])/Table2[[#This Row],[20D EMA]]</f>
        <v>-5.5632044430961682E-2</v>
      </c>
      <c r="T508" s="1">
        <f>(Table2[[#This Row],[Close Price]]-Table2[[#This Row],[50D EMA]])/Table2[[#This Row],[50D EMA]]</f>
        <v>-0.10190958515639396</v>
      </c>
      <c r="U508" s="1">
        <f>(Table2[[#This Row],[Close Price]]-Table2[[#This Row],[200D EMA]])/Table2[[#This Row],[200D EMA]]</f>
        <v>-0.11118705273802336</v>
      </c>
      <c r="V508">
        <v>0.75685287176531402</v>
      </c>
      <c r="W508">
        <v>1965.9</v>
      </c>
      <c r="X508">
        <v>2039.65</v>
      </c>
      <c r="Y508">
        <v>1910.25</v>
      </c>
      <c r="Z508">
        <v>2081.9499999999998</v>
      </c>
      <c r="AA508">
        <v>1910.25</v>
      </c>
      <c r="AB508">
        <v>2319.9499999999998</v>
      </c>
      <c r="AC508" s="1">
        <f>(Table2[[#This Row],[Close Price]]/Table2[[#This Row],[Day Low]])-1</f>
        <v>2.9274123810977049E-2</v>
      </c>
      <c r="AD508" s="1">
        <f>(Table2[[#This Row],[Day High]]/Table2[[#This Row],[Close Price]])-1</f>
        <v>8.0061281474710366E-3</v>
      </c>
      <c r="AE508" s="1">
        <f>(Table2[[#This Row],[Close Price]]/Table2[[#This Row],[Current Week Low]])-1</f>
        <v>5.9259259259259345E-2</v>
      </c>
      <c r="AF508" s="1">
        <f>(Table2[[#This Row],[Current Week High]]/Table2[[#This Row],[Close Price]])-1</f>
        <v>2.8911018310311398E-2</v>
      </c>
      <c r="AG508" s="1">
        <f>(Table2[[#This Row],[Close Price]]/Table2[[#This Row],[Current Month Low]])-1</f>
        <v>5.9259259259259345E-2</v>
      </c>
      <c r="AH508" s="1">
        <f>(Table2[[#This Row],[Current Month High]]/Table2[[#This Row],[Close Price]])-1</f>
        <v>0.14653191331636539</v>
      </c>
      <c r="AI508">
        <v>38.081000271812897</v>
      </c>
      <c r="AJ508">
        <v>17.642441860465102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-0.09</v>
      </c>
      <c r="AM508" t="s">
        <v>3161</v>
      </c>
      <c r="AN508">
        <v>-2.6</v>
      </c>
      <c r="AO508" t="s">
        <v>3161</v>
      </c>
      <c r="AP508">
        <v>7.1297730814474006E-2</v>
      </c>
      <c r="AQ508">
        <f>(Table2[[#This Row],[Sharpe Ratio]]-AVERAGE(Table2[Sharpe Ratio]))/_xlfn.STDEV.P(Table2[Sharpe Ratio])</f>
        <v>0.16074661783145236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630</v>
      </c>
      <c r="AT508">
        <f>_xlfn.RANK.AVG(Table2[[#This Row],[6M Return vs Nifty Z-Score]],Table2[6M Return vs Nifty Z-Score])</f>
        <v>460</v>
      </c>
      <c r="AU508">
        <f>_xlfn.RANK.AVG(Table2[[#This Row],[Sharpe Ratio Z-Score]],Table2[Sharpe Ratio Z-Score])</f>
        <v>297</v>
      </c>
      <c r="AV508">
        <f>(Table2[[#This Row],[Rank 1Y]]+Table2[[#This Row],[Rank 6M]]+Table2[[#This Row],[Rank Sharpe]])/3</f>
        <v>462.33333333333331</v>
      </c>
    </row>
    <row r="509" spans="1:48" x14ac:dyDescent="0.3">
      <c r="A509" t="s">
        <v>2153</v>
      </c>
      <c r="B509" t="s">
        <v>2154</v>
      </c>
      <c r="C509" t="s">
        <v>3111</v>
      </c>
      <c r="D509" t="s">
        <v>547</v>
      </c>
      <c r="E509">
        <v>2663.5900323842302</v>
      </c>
      <c r="F509">
        <v>366.25</v>
      </c>
      <c r="G509">
        <v>-17.247940363116001</v>
      </c>
      <c r="H509">
        <f>(Table2[[#This Row],[1Y Return vs Nifty]]-AVERAGE(Table2[1Y Return vs Nifty]))/_xlfn.STDEV.P(Table2[1Y Return vs Nifty])</f>
        <v>-0.63532103699339326</v>
      </c>
      <c r="I509">
        <v>-9.2426417002253505</v>
      </c>
      <c r="J509">
        <f>(Table2[[#This Row],[1M Return vs Nifty]]-AVERAGE(Table2[1M Return vs Nifty]))/_xlfn.STDEV.P(Table2[1M Return vs Nifty])</f>
        <v>-0.72362924029022502</v>
      </c>
      <c r="K509">
        <v>6.7743183279002297</v>
      </c>
      <c r="L509">
        <f>(Table2[[#This Row],[6M Return vs Nifty]]-AVERAGE(Table2[6M Return vs Nifty]))/_xlfn.STDEV.P(Table2[6M Return vs Nifty])</f>
        <v>0.12496867620703123</v>
      </c>
      <c r="M509">
        <v>-4.6759840000182997</v>
      </c>
      <c r="N509">
        <f>(Table2[[#This Row],[1W Return vs Nifty]]-AVERAGE(Table2[1W Return vs Nifty]))/_xlfn.STDEV.P(Table2[1W Return vs Nifty])</f>
        <v>-0.29894930699405875</v>
      </c>
      <c r="O509">
        <v>395.92</v>
      </c>
      <c r="P509">
        <v>413.485348385208</v>
      </c>
      <c r="Q509">
        <v>394.00209760126</v>
      </c>
      <c r="R509">
        <v>24.890809383143399</v>
      </c>
      <c r="S509" s="1">
        <f>(Table2[[#This Row],[Close Price]]-Table2[[#This Row],[20D EMA]])/Table2[[#This Row],[20D EMA]]</f>
        <v>-7.4939381693271412E-2</v>
      </c>
      <c r="T509" s="1">
        <f>(Table2[[#This Row],[Close Price]]-Table2[[#This Row],[50D EMA]])/Table2[[#This Row],[50D EMA]]</f>
        <v>-0.11423705475823287</v>
      </c>
      <c r="U509" s="1">
        <f>(Table2[[#This Row],[Close Price]]-Table2[[#This Row],[200D EMA]])/Table2[[#This Row],[200D EMA]]</f>
        <v>-7.0436420948565157E-2</v>
      </c>
      <c r="V509">
        <v>0.29428851182337101</v>
      </c>
      <c r="W509">
        <v>359.35</v>
      </c>
      <c r="X509">
        <v>371.9</v>
      </c>
      <c r="Y509">
        <v>359.35</v>
      </c>
      <c r="Z509">
        <v>396.3</v>
      </c>
      <c r="AA509">
        <v>359.35</v>
      </c>
      <c r="AB509">
        <v>408.9</v>
      </c>
      <c r="AC509" s="1">
        <f>(Table2[[#This Row],[Close Price]]/Table2[[#This Row],[Day Low]])-1</f>
        <v>1.9201335745095305E-2</v>
      </c>
      <c r="AD509" s="1">
        <f>(Table2[[#This Row],[Day High]]/Table2[[#This Row],[Close Price]])-1</f>
        <v>1.5426621160409493E-2</v>
      </c>
      <c r="AE509" s="1">
        <f>(Table2[[#This Row],[Close Price]]/Table2[[#This Row],[Current Week Low]])-1</f>
        <v>1.9201335745095305E-2</v>
      </c>
      <c r="AF509" s="1">
        <f>(Table2[[#This Row],[Current Week High]]/Table2[[#This Row],[Close Price]])-1</f>
        <v>8.2047781569965839E-2</v>
      </c>
      <c r="AG509" s="1">
        <f>(Table2[[#This Row],[Close Price]]/Table2[[#This Row],[Current Month Low]])-1</f>
        <v>1.9201335745095305E-2</v>
      </c>
      <c r="AH509" s="1">
        <f>(Table2[[#This Row],[Current Month High]]/Table2[[#This Row],[Close Price]])-1</f>
        <v>0.11645051194539247</v>
      </c>
      <c r="AI509">
        <v>37.883959044368602</v>
      </c>
      <c r="AJ509">
        <v>24.131503135061799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-0.12</v>
      </c>
      <c r="AM509" t="s">
        <v>3161</v>
      </c>
      <c r="AN509">
        <v>-6.21</v>
      </c>
      <c r="AO509" t="s">
        <v>3161</v>
      </c>
      <c r="AP509">
        <v>-5.0247664270510004E-3</v>
      </c>
      <c r="AQ509">
        <f>(Table2[[#This Row],[Sharpe Ratio]]-AVERAGE(Table2[Sharpe Ratio]))/_xlfn.STDEV.P(Table2[Sharpe Ratio])</f>
        <v>-0.74259911803269063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550</v>
      </c>
      <c r="AT509">
        <f>_xlfn.RANK.AVG(Table2[[#This Row],[6M Return vs Nifty Z-Score]],Table2[6M Return vs Nifty Z-Score])</f>
        <v>261</v>
      </c>
      <c r="AU509">
        <f>_xlfn.RANK.AVG(Table2[[#This Row],[Sharpe Ratio Z-Score]],Table2[Sharpe Ratio Z-Score])</f>
        <v>576</v>
      </c>
      <c r="AV509">
        <f>(Table2[[#This Row],[Rank 1Y]]+Table2[[#This Row],[Rank 6M]]+Table2[[#This Row],[Rank Sharpe]])/3</f>
        <v>462.33333333333331</v>
      </c>
    </row>
    <row r="510" spans="1:48" x14ac:dyDescent="0.3">
      <c r="A510" t="s">
        <v>1380</v>
      </c>
      <c r="B510" t="s">
        <v>1381</v>
      </c>
      <c r="C510" t="s">
        <v>3115</v>
      </c>
      <c r="D510" t="s">
        <v>211</v>
      </c>
      <c r="E510">
        <v>7765.6866023540597</v>
      </c>
      <c r="F510">
        <v>508</v>
      </c>
      <c r="G510">
        <v>-14.049729763554</v>
      </c>
      <c r="H510">
        <f>(Table2[[#This Row],[1Y Return vs Nifty]]-AVERAGE(Table2[1Y Return vs Nifty]))/_xlfn.STDEV.P(Table2[1Y Return vs Nifty])</f>
        <v>-0.5709765746255101</v>
      </c>
      <c r="I510">
        <v>-6.6055698013645703</v>
      </c>
      <c r="J510">
        <f>(Table2[[#This Row],[1M Return vs Nifty]]-AVERAGE(Table2[1M Return vs Nifty]))/_xlfn.STDEV.P(Table2[1M Return vs Nifty])</f>
        <v>-0.44376959193108156</v>
      </c>
      <c r="K510">
        <v>-13.056276541082299</v>
      </c>
      <c r="L510">
        <f>(Table2[[#This Row],[6M Return vs Nifty]]-AVERAGE(Table2[6M Return vs Nifty]))/_xlfn.STDEV.P(Table2[6M Return vs Nifty])</f>
        <v>-0.56860389272833267</v>
      </c>
      <c r="M510">
        <v>-1.1331693998977399</v>
      </c>
      <c r="N510">
        <f>(Table2[[#This Row],[1W Return vs Nifty]]-AVERAGE(Table2[1W Return vs Nifty]))/_xlfn.STDEV.P(Table2[1W Return vs Nifty])</f>
        <v>0.43982221053441434</v>
      </c>
      <c r="O510">
        <v>530.54</v>
      </c>
      <c r="P510">
        <v>549.48767772314204</v>
      </c>
      <c r="Q510">
        <v>549.23105166923904</v>
      </c>
      <c r="R510">
        <v>38.717273075559604</v>
      </c>
      <c r="S510" s="1">
        <f>(Table2[[#This Row],[Close Price]]-Table2[[#This Row],[20D EMA]])/Table2[[#This Row],[20D EMA]]</f>
        <v>-4.2485015267463275E-2</v>
      </c>
      <c r="T510" s="1">
        <f>(Table2[[#This Row],[Close Price]]-Table2[[#This Row],[50D EMA]])/Table2[[#This Row],[50D EMA]]</f>
        <v>-7.5502471493174239E-2</v>
      </c>
      <c r="U510" s="1">
        <f>(Table2[[#This Row],[Close Price]]-Table2[[#This Row],[200D EMA]])/Table2[[#This Row],[200D EMA]]</f>
        <v>-7.5070503650382508E-2</v>
      </c>
      <c r="V510">
        <v>0.36491026380312602</v>
      </c>
      <c r="W510">
        <v>500.3</v>
      </c>
      <c r="X510">
        <v>516.95000000000005</v>
      </c>
      <c r="Y510">
        <v>494.1</v>
      </c>
      <c r="Z510">
        <v>550.79999999999995</v>
      </c>
      <c r="AA510">
        <v>494.1</v>
      </c>
      <c r="AB510">
        <v>550.79999999999995</v>
      </c>
      <c r="AC510" s="1">
        <f>(Table2[[#This Row],[Close Price]]/Table2[[#This Row],[Day Low]])-1</f>
        <v>1.5390765540675533E-2</v>
      </c>
      <c r="AD510" s="1">
        <f>(Table2[[#This Row],[Day High]]/Table2[[#This Row],[Close Price]])-1</f>
        <v>1.7618110236220508E-2</v>
      </c>
      <c r="AE510" s="1">
        <f>(Table2[[#This Row],[Close Price]]/Table2[[#This Row],[Current Week Low]])-1</f>
        <v>2.8131957093705751E-2</v>
      </c>
      <c r="AF510" s="1">
        <f>(Table2[[#This Row],[Current Week High]]/Table2[[#This Row],[Close Price]])-1</f>
        <v>8.4251968503936903E-2</v>
      </c>
      <c r="AG510" s="1">
        <f>(Table2[[#This Row],[Close Price]]/Table2[[#This Row],[Current Month Low]])-1</f>
        <v>2.8131957093705751E-2</v>
      </c>
      <c r="AH510" s="1">
        <f>(Table2[[#This Row],[Current Month High]]/Table2[[#This Row],[Close Price]])-1</f>
        <v>8.4251968503936903E-2</v>
      </c>
      <c r="AI510">
        <v>39.330708661417297</v>
      </c>
      <c r="AJ510">
        <v>17.321016166281701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0.02</v>
      </c>
      <c r="AM510" t="s">
        <v>3160</v>
      </c>
      <c r="AN510">
        <v>-0.02</v>
      </c>
      <c r="AO510" t="s">
        <v>3161</v>
      </c>
      <c r="AP510">
        <v>5.4789700617368001E-2</v>
      </c>
      <c r="AQ510">
        <f>(Table2[[#This Row],[Sharpe Ratio]]-AVERAGE(Table2[Sharpe Ratio]))/_xlfn.STDEV.P(Table2[Sharpe Ratio])</f>
        <v>-3.46408396685461E-2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520</v>
      </c>
      <c r="AT510">
        <f>_xlfn.RANK.AVG(Table2[[#This Row],[6M Return vs Nifty Z-Score]],Table2[6M Return vs Nifty Z-Score])</f>
        <v>509</v>
      </c>
      <c r="AU510">
        <f>_xlfn.RANK.AVG(Table2[[#This Row],[Sharpe Ratio Z-Score]],Table2[Sharpe Ratio Z-Score])</f>
        <v>359</v>
      </c>
      <c r="AV510">
        <f>(Table2[[#This Row],[Rank 1Y]]+Table2[[#This Row],[Rank 6M]]+Table2[[#This Row],[Rank Sharpe]])/3</f>
        <v>462.66666666666669</v>
      </c>
    </row>
    <row r="511" spans="1:48" x14ac:dyDescent="0.3">
      <c r="A511" t="s">
        <v>492</v>
      </c>
      <c r="B511" t="s">
        <v>493</v>
      </c>
      <c r="C511" t="s">
        <v>3115</v>
      </c>
      <c r="D511" t="s">
        <v>211</v>
      </c>
      <c r="E511">
        <v>41560.3585980235</v>
      </c>
      <c r="F511">
        <v>668.65</v>
      </c>
      <c r="G511">
        <v>-7.3632233977304899</v>
      </c>
      <c r="H511">
        <f>(Table2[[#This Row],[1Y Return vs Nifty]]-AVERAGE(Table2[1Y Return vs Nifty]))/_xlfn.STDEV.P(Table2[1Y Return vs Nifty])</f>
        <v>-0.436451456959005</v>
      </c>
      <c r="I511">
        <v>7.0943272284234604</v>
      </c>
      <c r="J511">
        <f>(Table2[[#This Row],[1M Return vs Nifty]]-AVERAGE(Table2[1M Return vs Nifty]))/_xlfn.STDEV.P(Table2[1M Return vs Nifty])</f>
        <v>1.0101340225169231</v>
      </c>
      <c r="K511">
        <v>4.6849384331278996</v>
      </c>
      <c r="L511">
        <f>(Table2[[#This Row],[6M Return vs Nifty]]-AVERAGE(Table2[6M Return vs Nifty]))/_xlfn.STDEV.P(Table2[6M Return vs Nifty])</f>
        <v>5.1892876379877682E-2</v>
      </c>
      <c r="M511">
        <v>-2.5288342565087798</v>
      </c>
      <c r="N511">
        <f>(Table2[[#This Row],[1W Return vs Nifty]]-AVERAGE(Table2[1W Return vs Nifty]))/_xlfn.STDEV.P(Table2[1W Return vs Nifty])</f>
        <v>0.14878879206408011</v>
      </c>
      <c r="O511">
        <v>685.88</v>
      </c>
      <c r="P511">
        <v>688.91795194066697</v>
      </c>
      <c r="Q511">
        <v>662.26433981902596</v>
      </c>
      <c r="R511">
        <v>36.619816419853201</v>
      </c>
      <c r="S511" s="1">
        <f>(Table2[[#This Row],[Close Price]]-Table2[[#This Row],[20D EMA]])/Table2[[#This Row],[20D EMA]]</f>
        <v>-2.5121012421998042E-2</v>
      </c>
      <c r="T511" s="1">
        <f>(Table2[[#This Row],[Close Price]]-Table2[[#This Row],[50D EMA]])/Table2[[#This Row],[50D EMA]]</f>
        <v>-2.9419979380088161E-2</v>
      </c>
      <c r="U511" s="1">
        <f>(Table2[[#This Row],[Close Price]]-Table2[[#This Row],[200D EMA]])/Table2[[#This Row],[200D EMA]]</f>
        <v>9.6421621957162827E-3</v>
      </c>
      <c r="V511">
        <v>0.43780670781273001</v>
      </c>
      <c r="W511">
        <v>660.55</v>
      </c>
      <c r="X511">
        <v>682.95</v>
      </c>
      <c r="Y511">
        <v>660.55</v>
      </c>
      <c r="Z511">
        <v>714.6</v>
      </c>
      <c r="AA511">
        <v>660.55</v>
      </c>
      <c r="AB511">
        <v>720.9</v>
      </c>
      <c r="AC511" s="1">
        <f>(Table2[[#This Row],[Close Price]]/Table2[[#This Row],[Day Low]])-1</f>
        <v>1.2262508515630932E-2</v>
      </c>
      <c r="AD511" s="1">
        <f>(Table2[[#This Row],[Day High]]/Table2[[#This Row],[Close Price]])-1</f>
        <v>2.1386375532790103E-2</v>
      </c>
      <c r="AE511" s="1">
        <f>(Table2[[#This Row],[Close Price]]/Table2[[#This Row],[Current Week Low]])-1</f>
        <v>1.2262508515630932E-2</v>
      </c>
      <c r="AF511" s="1">
        <f>(Table2[[#This Row],[Current Week High]]/Table2[[#This Row],[Close Price]])-1</f>
        <v>6.8720556344874062E-2</v>
      </c>
      <c r="AG511" s="1">
        <f>(Table2[[#This Row],[Close Price]]/Table2[[#This Row],[Current Month Low]])-1</f>
        <v>1.2262508515630932E-2</v>
      </c>
      <c r="AH511" s="1">
        <f>(Table2[[#This Row],[Current Month High]]/Table2[[#This Row],[Close Price]])-1</f>
        <v>7.8142525985194E-2</v>
      </c>
      <c r="AI511">
        <v>14.9555073655873</v>
      </c>
      <c r="AJ511">
        <v>25.780662151993901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0.08</v>
      </c>
      <c r="AM511" t="s">
        <v>3160</v>
      </c>
      <c r="AN511">
        <v>-2.56</v>
      </c>
      <c r="AO511" t="s">
        <v>3161</v>
      </c>
      <c r="AP511">
        <v>-3.3073772419839997E-2</v>
      </c>
      <c r="AQ511">
        <f>(Table2[[#This Row],[Sharpe Ratio]]-AVERAGE(Table2[Sharpe Ratio]))/_xlfn.STDEV.P(Table2[Sharpe Ratio])</f>
        <v>-1.0745844549200696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466</v>
      </c>
      <c r="AT511">
        <f>_xlfn.RANK.AVG(Table2[[#This Row],[6M Return vs Nifty Z-Score]],Table2[6M Return vs Nifty Z-Score])</f>
        <v>290</v>
      </c>
      <c r="AU511">
        <f>_xlfn.RANK.AVG(Table2[[#This Row],[Sharpe Ratio Z-Score]],Table2[Sharpe Ratio Z-Score])</f>
        <v>635</v>
      </c>
      <c r="AV511">
        <f>(Table2[[#This Row],[Rank 1Y]]+Table2[[#This Row],[Rank 6M]]+Table2[[#This Row],[Rank Sharpe]])/3</f>
        <v>463.66666666666669</v>
      </c>
    </row>
    <row r="512" spans="1:48" x14ac:dyDescent="0.3">
      <c r="A512" t="s">
        <v>824</v>
      </c>
      <c r="B512" t="s">
        <v>825</v>
      </c>
      <c r="C512" t="s">
        <v>3120</v>
      </c>
      <c r="D512" t="s">
        <v>456</v>
      </c>
      <c r="E512">
        <v>18179.588648000699</v>
      </c>
      <c r="F512">
        <v>7657.6</v>
      </c>
      <c r="G512">
        <v>-8.6892325832083799</v>
      </c>
      <c r="H512">
        <f>(Table2[[#This Row],[1Y Return vs Nifty]]-AVERAGE(Table2[1Y Return vs Nifty]))/_xlfn.STDEV.P(Table2[1Y Return vs Nifty])</f>
        <v>-0.4631292961688851</v>
      </c>
      <c r="I512">
        <v>-3.9309894951679398</v>
      </c>
      <c r="J512">
        <f>(Table2[[#This Row],[1M Return vs Nifty]]-AVERAGE(Table2[1M Return vs Nifty]))/_xlfn.STDEV.P(Table2[1M Return vs Nifty])</f>
        <v>-0.15992935825226703</v>
      </c>
      <c r="K512">
        <v>1.5457863784968</v>
      </c>
      <c r="L512">
        <f>(Table2[[#This Row],[6M Return vs Nifty]]-AVERAGE(Table2[6M Return vs Nifty]))/_xlfn.STDEV.P(Table2[6M Return vs Nifty])</f>
        <v>-5.789857310481078E-2</v>
      </c>
      <c r="M512">
        <v>-0.95465260168920096</v>
      </c>
      <c r="N512">
        <f>(Table2[[#This Row],[1W Return vs Nifty]]-AVERAGE(Table2[1W Return vs Nifty]))/_xlfn.STDEV.P(Table2[1W Return vs Nifty])</f>
        <v>0.4770477334032539</v>
      </c>
      <c r="O512">
        <v>7911.88</v>
      </c>
      <c r="P512">
        <v>8051.6993798759704</v>
      </c>
      <c r="Q512">
        <v>7635.2559337950197</v>
      </c>
      <c r="R512">
        <v>39.540595675341002</v>
      </c>
      <c r="S512" s="1">
        <f>(Table2[[#This Row],[Close Price]]-Table2[[#This Row],[20D EMA]])/Table2[[#This Row],[20D EMA]]</f>
        <v>-3.2139011208461167E-2</v>
      </c>
      <c r="T512" s="1">
        <f>(Table2[[#This Row],[Close Price]]-Table2[[#This Row],[50D EMA]])/Table2[[#This Row],[50D EMA]]</f>
        <v>-4.8946112029587575E-2</v>
      </c>
      <c r="U512" s="1">
        <f>(Table2[[#This Row],[Close Price]]-Table2[[#This Row],[200D EMA]])/Table2[[#This Row],[200D EMA]]</f>
        <v>2.9264331672343553E-3</v>
      </c>
      <c r="V512">
        <v>0.20797609839506701</v>
      </c>
      <c r="W512">
        <v>7335.05</v>
      </c>
      <c r="X512">
        <v>7709.75</v>
      </c>
      <c r="Y512">
        <v>7335.05</v>
      </c>
      <c r="Z512">
        <v>8037.45</v>
      </c>
      <c r="AA512">
        <v>7335.05</v>
      </c>
      <c r="AB512">
        <v>8304</v>
      </c>
      <c r="AC512" s="1">
        <f>(Table2[[#This Row],[Close Price]]/Table2[[#This Row],[Day Low]])-1</f>
        <v>4.3973797042965002E-2</v>
      </c>
      <c r="AD512" s="1">
        <f>(Table2[[#This Row],[Day High]]/Table2[[#This Row],[Close Price]])-1</f>
        <v>6.8102277475972084E-3</v>
      </c>
      <c r="AE512" s="1">
        <f>(Table2[[#This Row],[Close Price]]/Table2[[#This Row],[Current Week Low]])-1</f>
        <v>4.3973797042965002E-2</v>
      </c>
      <c r="AF512" s="1">
        <f>(Table2[[#This Row],[Current Week High]]/Table2[[#This Row],[Close Price]])-1</f>
        <v>4.9604314667780924E-2</v>
      </c>
      <c r="AG512" s="1">
        <f>(Table2[[#This Row],[Close Price]]/Table2[[#This Row],[Current Month Low]])-1</f>
        <v>4.3973797042965002E-2</v>
      </c>
      <c r="AH512" s="1">
        <f>(Table2[[#This Row],[Current Month High]]/Table2[[#This Row],[Close Price]])-1</f>
        <v>8.4412870873380674E-2</v>
      </c>
      <c r="AI512">
        <v>23.912191809444199</v>
      </c>
      <c r="AJ512">
        <v>39.569132067218298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0.03</v>
      </c>
      <c r="AM512" t="s">
        <v>3160</v>
      </c>
      <c r="AN512">
        <v>-0.62</v>
      </c>
      <c r="AO512" t="s">
        <v>3161</v>
      </c>
      <c r="AP512">
        <v>-1.206859856546E-2</v>
      </c>
      <c r="AQ512">
        <f>(Table2[[#This Row],[Sharpe Ratio]]-AVERAGE(Table2[Sharpe Ratio]))/_xlfn.STDEV.P(Table2[Sharpe Ratio])</f>
        <v>-0.82596923767432928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473</v>
      </c>
      <c r="AT512">
        <f>_xlfn.RANK.AVG(Table2[[#This Row],[6M Return vs Nifty Z-Score]],Table2[6M Return vs Nifty Z-Score])</f>
        <v>332</v>
      </c>
      <c r="AU512">
        <f>_xlfn.RANK.AVG(Table2[[#This Row],[Sharpe Ratio Z-Score]],Table2[Sharpe Ratio Z-Score])</f>
        <v>589</v>
      </c>
      <c r="AV512">
        <f>(Table2[[#This Row],[Rank 1Y]]+Table2[[#This Row],[Rank 6M]]+Table2[[#This Row],[Rank Sharpe]])/3</f>
        <v>464.66666666666669</v>
      </c>
    </row>
    <row r="513" spans="1:48" x14ac:dyDescent="0.3">
      <c r="A513" t="s">
        <v>387</v>
      </c>
      <c r="B513" t="s">
        <v>388</v>
      </c>
      <c r="C513" t="s">
        <v>3119</v>
      </c>
      <c r="D513" t="s">
        <v>389</v>
      </c>
      <c r="E513">
        <v>57742.247220924597</v>
      </c>
      <c r="F513">
        <v>4543.25</v>
      </c>
      <c r="G513">
        <v>-11.6037588574222</v>
      </c>
      <c r="H513">
        <f>(Table2[[#This Row],[1Y Return vs Nifty]]-AVERAGE(Table2[1Y Return vs Nifty]))/_xlfn.STDEV.P(Table2[1Y Return vs Nifty])</f>
        <v>-0.52176634345934214</v>
      </c>
      <c r="I513">
        <v>-8.0751119331255108</v>
      </c>
      <c r="J513">
        <f>(Table2[[#This Row],[1M Return vs Nifty]]-AVERAGE(Table2[1M Return vs Nifty]))/_xlfn.STDEV.P(Table2[1M Return vs Nifty])</f>
        <v>-0.59972496972007183</v>
      </c>
      <c r="K513">
        <v>-21.6862396540945</v>
      </c>
      <c r="L513">
        <f>(Table2[[#This Row],[6M Return vs Nifty]]-AVERAGE(Table2[6M Return vs Nifty]))/_xlfn.STDEV.P(Table2[6M Return vs Nifty])</f>
        <v>-0.8704357704735316</v>
      </c>
      <c r="M513">
        <v>0.83139626672377398</v>
      </c>
      <c r="N513">
        <f>(Table2[[#This Row],[1W Return vs Nifty]]-AVERAGE(Table2[1W Return vs Nifty]))/_xlfn.STDEV.P(Table2[1W Return vs Nifty])</f>
        <v>0.84948665043057026</v>
      </c>
      <c r="O513">
        <v>4624.83</v>
      </c>
      <c r="P513">
        <v>4887.9376381764996</v>
      </c>
      <c r="Q513">
        <v>4906.7981867063099</v>
      </c>
      <c r="R513">
        <v>47.586141606915803</v>
      </c>
      <c r="S513" s="1">
        <f>(Table2[[#This Row],[Close Price]]-Table2[[#This Row],[20D EMA]])/Table2[[#This Row],[20D EMA]]</f>
        <v>-1.7639567292203156E-2</v>
      </c>
      <c r="T513" s="1">
        <f>(Table2[[#This Row],[Close Price]]-Table2[[#This Row],[50D EMA]])/Table2[[#This Row],[50D EMA]]</f>
        <v>-7.0518010599065095E-2</v>
      </c>
      <c r="U513" s="1">
        <f>(Table2[[#This Row],[Close Price]]-Table2[[#This Row],[200D EMA]])/Table2[[#This Row],[200D EMA]]</f>
        <v>-7.4090715141138047E-2</v>
      </c>
      <c r="V513">
        <v>1.4174708151934401</v>
      </c>
      <c r="W513">
        <v>4420</v>
      </c>
      <c r="X513">
        <v>4667.75</v>
      </c>
      <c r="Y513">
        <v>4420</v>
      </c>
      <c r="Z513">
        <v>4781</v>
      </c>
      <c r="AA513">
        <v>4162.6000000000004</v>
      </c>
      <c r="AB513">
        <v>4781</v>
      </c>
      <c r="AC513" s="1">
        <f>(Table2[[#This Row],[Close Price]]/Table2[[#This Row],[Day Low]])-1</f>
        <v>2.7884615384615286E-2</v>
      </c>
      <c r="AD513" s="1">
        <f>(Table2[[#This Row],[Day High]]/Table2[[#This Row],[Close Price]])-1</f>
        <v>2.7403290595938934E-2</v>
      </c>
      <c r="AE513" s="1">
        <f>(Table2[[#This Row],[Close Price]]/Table2[[#This Row],[Current Week Low]])-1</f>
        <v>2.7884615384615286E-2</v>
      </c>
      <c r="AF513" s="1">
        <f>(Table2[[#This Row],[Current Week High]]/Table2[[#This Row],[Close Price]])-1</f>
        <v>5.233038023441372E-2</v>
      </c>
      <c r="AG513" s="1">
        <f>(Table2[[#This Row],[Close Price]]/Table2[[#This Row],[Current Month Low]])-1</f>
        <v>9.1445250564550884E-2</v>
      </c>
      <c r="AH513" s="1">
        <f>(Table2[[#This Row],[Current Month High]]/Table2[[#This Row],[Close Price]])-1</f>
        <v>5.233038023441372E-2</v>
      </c>
      <c r="AI513">
        <v>42.188961646398397</v>
      </c>
      <c r="AJ513">
        <v>26.166342682588098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-0.08</v>
      </c>
      <c r="AM513" t="s">
        <v>3161</v>
      </c>
      <c r="AN513">
        <v>4.7699999999999996</v>
      </c>
      <c r="AO513" t="s">
        <v>3160</v>
      </c>
      <c r="AP513">
        <v>8.4192367627794001E-2</v>
      </c>
      <c r="AQ513">
        <f>(Table2[[#This Row],[Sharpe Ratio]]-AVERAGE(Table2[Sharpe Ratio]))/_xlfn.STDEV.P(Table2[Sharpe Ratio])</f>
        <v>0.31336629881447825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498</v>
      </c>
      <c r="AT513">
        <f>_xlfn.RANK.AVG(Table2[[#This Row],[6M Return vs Nifty Z-Score]],Table2[6M Return vs Nifty Z-Score])</f>
        <v>633</v>
      </c>
      <c r="AU513">
        <f>_xlfn.RANK.AVG(Table2[[#This Row],[Sharpe Ratio Z-Score]],Table2[Sharpe Ratio Z-Score])</f>
        <v>266</v>
      </c>
      <c r="AV513">
        <f>(Table2[[#This Row],[Rank 1Y]]+Table2[[#This Row],[Rank 6M]]+Table2[[#This Row],[Rank Sharpe]])/3</f>
        <v>465.66666666666669</v>
      </c>
    </row>
    <row r="514" spans="1:48" x14ac:dyDescent="0.3">
      <c r="A514" t="s">
        <v>593</v>
      </c>
      <c r="B514" t="s">
        <v>594</v>
      </c>
      <c r="C514" t="s">
        <v>3117</v>
      </c>
      <c r="D514" t="s">
        <v>75</v>
      </c>
      <c r="E514">
        <v>30918.364626635499</v>
      </c>
      <c r="F514">
        <v>3999.3</v>
      </c>
      <c r="G514">
        <v>-5.3120697677880901</v>
      </c>
      <c r="H514">
        <f>(Table2[[#This Row],[1Y Return vs Nifty]]-AVERAGE(Table2[1Y Return vs Nifty]))/_xlfn.STDEV.P(Table2[1Y Return vs Nifty])</f>
        <v>-0.39518451300895657</v>
      </c>
      <c r="I514">
        <v>-1.30383424306759</v>
      </c>
      <c r="J514">
        <f>(Table2[[#This Row],[1M Return vs Nifty]]-AVERAGE(Table2[1M Return vs Nifty]))/_xlfn.STDEV.P(Table2[1M Return vs Nifty])</f>
        <v>0.11887788449121045</v>
      </c>
      <c r="K514">
        <v>-3.10425618703557</v>
      </c>
      <c r="L514">
        <f>(Table2[[#This Row],[6M Return vs Nifty]]-AVERAGE(Table2[6M Return vs Nifty]))/_xlfn.STDEV.P(Table2[6M Return vs Nifty])</f>
        <v>-0.22053322875397599</v>
      </c>
      <c r="M514">
        <v>1.28766171479726</v>
      </c>
      <c r="N514">
        <f>(Table2[[#This Row],[1W Return vs Nifty]]-AVERAGE(Table2[1W Return vs Nifty]))/_xlfn.STDEV.P(Table2[1W Return vs Nifty])</f>
        <v>0.94463018897689643</v>
      </c>
      <c r="O514">
        <v>4175.58</v>
      </c>
      <c r="P514">
        <v>4299.1548438987202</v>
      </c>
      <c r="Q514">
        <v>4190.8065262070404</v>
      </c>
      <c r="R514">
        <v>28.436604165575002</v>
      </c>
      <c r="S514" s="1">
        <f>(Table2[[#This Row],[Close Price]]-Table2[[#This Row],[20D EMA]])/Table2[[#This Row],[20D EMA]]</f>
        <v>-4.2216889629704074E-2</v>
      </c>
      <c r="T514" s="1">
        <f>(Table2[[#This Row],[Close Price]]-Table2[[#This Row],[50D EMA]])/Table2[[#This Row],[50D EMA]]</f>
        <v>-6.9747393333428859E-2</v>
      </c>
      <c r="U514" s="1">
        <f>(Table2[[#This Row],[Close Price]]-Table2[[#This Row],[200D EMA]])/Table2[[#This Row],[200D EMA]]</f>
        <v>-4.5696818741085242E-2</v>
      </c>
      <c r="V514">
        <v>0.73668652924203104</v>
      </c>
      <c r="W514">
        <v>3938.45</v>
      </c>
      <c r="X514">
        <v>4011.05</v>
      </c>
      <c r="Y514">
        <v>3938.45</v>
      </c>
      <c r="Z514">
        <v>4128.3999999999996</v>
      </c>
      <c r="AA514">
        <v>3938.45</v>
      </c>
      <c r="AB514">
        <v>4350</v>
      </c>
      <c r="AC514" s="1">
        <f>(Table2[[#This Row],[Close Price]]/Table2[[#This Row],[Day Low]])-1</f>
        <v>1.5450240576876828E-2</v>
      </c>
      <c r="AD514" s="1">
        <f>(Table2[[#This Row],[Day High]]/Table2[[#This Row],[Close Price]])-1</f>
        <v>2.9380141524766312E-3</v>
      </c>
      <c r="AE514" s="1">
        <f>(Table2[[#This Row],[Close Price]]/Table2[[#This Row],[Current Week Low]])-1</f>
        <v>1.5450240576876828E-2</v>
      </c>
      <c r="AF514" s="1">
        <f>(Table2[[#This Row],[Current Week High]]/Table2[[#This Row],[Close Price]])-1</f>
        <v>3.2280649113594739E-2</v>
      </c>
      <c r="AG514" s="1">
        <f>(Table2[[#This Row],[Close Price]]/Table2[[#This Row],[Current Month Low]])-1</f>
        <v>1.5450240576876828E-2</v>
      </c>
      <c r="AH514" s="1">
        <f>(Table2[[#This Row],[Current Month High]]/Table2[[#This Row],[Close Price]])-1</f>
        <v>8.7690345810516712E-2</v>
      </c>
      <c r="AI514">
        <v>22.4089215612732</v>
      </c>
      <c r="AJ514">
        <v>16.597667638483902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</v>
      </c>
      <c r="AM514" t="s">
        <v>3162</v>
      </c>
      <c r="AN514">
        <v>-8.07</v>
      </c>
      <c r="AO514" t="s">
        <v>3161</v>
      </c>
      <c r="AP514">
        <v>-3.6742743205399999E-3</v>
      </c>
      <c r="AQ514">
        <f>(Table2[[#This Row],[Sharpe Ratio]]-AVERAGE(Table2[Sharpe Ratio]))/_xlfn.STDEV.P(Table2[Sharpe Ratio])</f>
        <v>-0.72661482336431404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447</v>
      </c>
      <c r="AT514">
        <f>_xlfn.RANK.AVG(Table2[[#This Row],[6M Return vs Nifty Z-Score]],Table2[6M Return vs Nifty Z-Score])</f>
        <v>379</v>
      </c>
      <c r="AU514">
        <f>_xlfn.RANK.AVG(Table2[[#This Row],[Sharpe Ratio Z-Score]],Table2[Sharpe Ratio Z-Score])</f>
        <v>572</v>
      </c>
      <c r="AV514">
        <f>(Table2[[#This Row],[Rank 1Y]]+Table2[[#This Row],[Rank 6M]]+Table2[[#This Row],[Rank Sharpe]])/3</f>
        <v>466</v>
      </c>
    </row>
    <row r="515" spans="1:48" x14ac:dyDescent="0.3">
      <c r="A515" t="s">
        <v>1515</v>
      </c>
      <c r="B515" t="s">
        <v>1516</v>
      </c>
      <c r="C515" t="s">
        <v>3112</v>
      </c>
      <c r="D515" t="s">
        <v>48</v>
      </c>
      <c r="E515">
        <v>6421.3624107449996</v>
      </c>
      <c r="F515">
        <v>172.53</v>
      </c>
      <c r="G515">
        <v>-5.4328917565240298</v>
      </c>
      <c r="H515">
        <f>(Table2[[#This Row],[1Y Return vs Nifty]]-AVERAGE(Table2[1Y Return vs Nifty]))/_xlfn.STDEV.P(Table2[1Y Return vs Nifty])</f>
        <v>-0.39761531788106141</v>
      </c>
      <c r="I515">
        <v>-1.7531215793656301</v>
      </c>
      <c r="J515">
        <f>(Table2[[#This Row],[1M Return vs Nifty]]-AVERAGE(Table2[1M Return vs Nifty]))/_xlfn.STDEV.P(Table2[1M Return vs Nifty])</f>
        <v>7.1197198954003643E-2</v>
      </c>
      <c r="K515">
        <v>-20.316401669046499</v>
      </c>
      <c r="L515">
        <f>(Table2[[#This Row],[6M Return vs Nifty]]-AVERAGE(Table2[6M Return vs Nifty]))/_xlfn.STDEV.P(Table2[6M Return vs Nifty])</f>
        <v>-0.82252585871384809</v>
      </c>
      <c r="M515">
        <v>-7.32491543225734</v>
      </c>
      <c r="N515">
        <f>(Table2[[#This Row],[1W Return vs Nifty]]-AVERAGE(Table2[1W Return vs Nifty]))/_xlfn.STDEV.P(Table2[1W Return vs Nifty])</f>
        <v>-0.85132229708998797</v>
      </c>
      <c r="O515">
        <v>185.41</v>
      </c>
      <c r="P515">
        <v>188.309409776802</v>
      </c>
      <c r="Q515">
        <v>189.47812643059501</v>
      </c>
      <c r="R515">
        <v>21.161821965467698</v>
      </c>
      <c r="S515" s="1">
        <f>(Table2[[#This Row],[Close Price]]-Table2[[#This Row],[20D EMA]])/Table2[[#This Row],[20D EMA]]</f>
        <v>-6.9467666253168636E-2</v>
      </c>
      <c r="T515" s="1">
        <f>(Table2[[#This Row],[Close Price]]-Table2[[#This Row],[50D EMA]])/Table2[[#This Row],[50D EMA]]</f>
        <v>-8.3795120995307143E-2</v>
      </c>
      <c r="U515" s="1">
        <f>(Table2[[#This Row],[Close Price]]-Table2[[#This Row],[200D EMA]])/Table2[[#This Row],[200D EMA]]</f>
        <v>-8.9446347976229509E-2</v>
      </c>
      <c r="V515">
        <v>0.64503763243248502</v>
      </c>
      <c r="W515">
        <v>167.16</v>
      </c>
      <c r="X515">
        <v>176</v>
      </c>
      <c r="Y515">
        <v>167.16</v>
      </c>
      <c r="Z515">
        <v>188.88</v>
      </c>
      <c r="AA515">
        <v>167.16</v>
      </c>
      <c r="AB515">
        <v>200</v>
      </c>
      <c r="AC515" s="1">
        <f>(Table2[[#This Row],[Close Price]]/Table2[[#This Row],[Day Low]])-1</f>
        <v>3.2124910265613815E-2</v>
      </c>
      <c r="AD515" s="1">
        <f>(Table2[[#This Row],[Day High]]/Table2[[#This Row],[Close Price]])-1</f>
        <v>2.0112444212600611E-2</v>
      </c>
      <c r="AE515" s="1">
        <f>(Table2[[#This Row],[Close Price]]/Table2[[#This Row],[Current Week Low]])-1</f>
        <v>3.2124910265613815E-2</v>
      </c>
      <c r="AF515" s="1">
        <f>(Table2[[#This Row],[Current Week High]]/Table2[[#This Row],[Close Price]])-1</f>
        <v>9.4766127629977381E-2</v>
      </c>
      <c r="AG515" s="1">
        <f>(Table2[[#This Row],[Close Price]]/Table2[[#This Row],[Current Month Low]])-1</f>
        <v>3.2124910265613815E-2</v>
      </c>
      <c r="AH515" s="1">
        <f>(Table2[[#This Row],[Current Month High]]/Table2[[#This Row],[Close Price]])-1</f>
        <v>0.15921868660522809</v>
      </c>
      <c r="AI515">
        <v>44.496609285341599</v>
      </c>
      <c r="AJ515">
        <v>19.979137691237799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-0.03</v>
      </c>
      <c r="AM515" t="s">
        <v>3161</v>
      </c>
      <c r="AN515">
        <v>-6.46</v>
      </c>
      <c r="AO515" t="s">
        <v>3161</v>
      </c>
      <c r="AP515">
        <v>6.2624531609305006E-2</v>
      </c>
      <c r="AQ515">
        <f>(Table2[[#This Row],[Sharpe Ratio]]-AVERAGE(Table2[Sharpe Ratio]))/_xlfn.STDEV.P(Table2[Sharpe Ratio])</f>
        <v>5.8091466317005673E-2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448</v>
      </c>
      <c r="AT515">
        <f>_xlfn.RANK.AVG(Table2[[#This Row],[6M Return vs Nifty Z-Score]],Table2[6M Return vs Nifty Z-Score])</f>
        <v>614</v>
      </c>
      <c r="AU515">
        <f>_xlfn.RANK.AVG(Table2[[#This Row],[Sharpe Ratio Z-Score]],Table2[Sharpe Ratio Z-Score])</f>
        <v>336</v>
      </c>
      <c r="AV515">
        <f>(Table2[[#This Row],[Rank 1Y]]+Table2[[#This Row],[Rank 6M]]+Table2[[#This Row],[Rank Sharpe]])/3</f>
        <v>466</v>
      </c>
    </row>
    <row r="516" spans="1:48" x14ac:dyDescent="0.3">
      <c r="A516" t="s">
        <v>434</v>
      </c>
      <c r="B516" t="s">
        <v>435</v>
      </c>
      <c r="C516" t="s">
        <v>3110</v>
      </c>
      <c r="D516" t="s">
        <v>27</v>
      </c>
      <c r="E516">
        <v>49898.7355613865</v>
      </c>
      <c r="F516">
        <v>1749.9</v>
      </c>
      <c r="G516">
        <v>-17.1360886171556</v>
      </c>
      <c r="H516">
        <f>(Table2[[#This Row],[1Y Return vs Nifty]]-AVERAGE(Table2[1Y Return vs Nifty]))/_xlfn.STDEV.P(Table2[1Y Return vs Nifty])</f>
        <v>-0.63307070349136663</v>
      </c>
      <c r="I516">
        <v>-3.9590262632974</v>
      </c>
      <c r="J516">
        <f>(Table2[[#This Row],[1M Return vs Nifty]]-AVERAGE(Table2[1M Return vs Nifty]))/_xlfn.STDEV.P(Table2[1M Return vs Nifty])</f>
        <v>-0.1629047644492794</v>
      </c>
      <c r="K516">
        <v>-6.9893068870916704</v>
      </c>
      <c r="L516">
        <f>(Table2[[#This Row],[6M Return vs Nifty]]-AVERAGE(Table2[6M Return vs Nifty]))/_xlfn.STDEV.P(Table2[6M Return vs Nifty])</f>
        <v>-0.35641238983232926</v>
      </c>
      <c r="M516">
        <v>-0.34075484659202598</v>
      </c>
      <c r="N516">
        <f>(Table2[[#This Row],[1W Return vs Nifty]]-AVERAGE(Table2[1W Return vs Nifty]))/_xlfn.STDEV.P(Table2[1W Return vs Nifty])</f>
        <v>0.60506182031737854</v>
      </c>
      <c r="O516">
        <v>1802.8</v>
      </c>
      <c r="P516">
        <v>1865.8066189032299</v>
      </c>
      <c r="Q516">
        <v>1848.6256362534</v>
      </c>
      <c r="R516">
        <v>35.013878059569301</v>
      </c>
      <c r="S516" s="1">
        <f>(Table2[[#This Row],[Close Price]]-Table2[[#This Row],[20D EMA]])/Table2[[#This Row],[20D EMA]]</f>
        <v>-2.9343243842910951E-2</v>
      </c>
      <c r="T516" s="1">
        <f>(Table2[[#This Row],[Close Price]]-Table2[[#This Row],[50D EMA]])/Table2[[#This Row],[50D EMA]]</f>
        <v>-6.2121453385862037E-2</v>
      </c>
      <c r="U516" s="1">
        <f>(Table2[[#This Row],[Close Price]]-Table2[[#This Row],[200D EMA]])/Table2[[#This Row],[200D EMA]]</f>
        <v>-5.3404883237195951E-2</v>
      </c>
      <c r="V516">
        <v>0.56763727465981495</v>
      </c>
      <c r="W516">
        <v>1740.2</v>
      </c>
      <c r="X516">
        <v>1777.35</v>
      </c>
      <c r="Y516">
        <v>1737</v>
      </c>
      <c r="Z516">
        <v>1794.85</v>
      </c>
      <c r="AA516">
        <v>1715.05</v>
      </c>
      <c r="AB516">
        <v>1829.1</v>
      </c>
      <c r="AC516" s="1">
        <f>(Table2[[#This Row],[Close Price]]/Table2[[#This Row],[Day Low]])-1</f>
        <v>5.5740719457533228E-3</v>
      </c>
      <c r="AD516" s="1">
        <f>(Table2[[#This Row],[Day High]]/Table2[[#This Row],[Close Price]])-1</f>
        <v>1.5686610663466327E-2</v>
      </c>
      <c r="AE516" s="1">
        <f>(Table2[[#This Row],[Close Price]]/Table2[[#This Row],[Current Week Low]])-1</f>
        <v>7.4265975820380081E-3</v>
      </c>
      <c r="AF516" s="1">
        <f>(Table2[[#This Row],[Current Week High]]/Table2[[#This Row],[Close Price]])-1</f>
        <v>2.5687182124692676E-2</v>
      </c>
      <c r="AG516" s="1">
        <f>(Table2[[#This Row],[Close Price]]/Table2[[#This Row],[Current Month Low]])-1</f>
        <v>2.0320107285501932E-2</v>
      </c>
      <c r="AH516" s="1">
        <f>(Table2[[#This Row],[Current Month High]]/Table2[[#This Row],[Close Price]])-1</f>
        <v>4.5259729127378634E-2</v>
      </c>
      <c r="AI516">
        <v>24.292816732384701</v>
      </c>
      <c r="AJ516">
        <v>10.3654883163571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-7.0000000000000007E-2</v>
      </c>
      <c r="AM516" t="s">
        <v>3161</v>
      </c>
      <c r="AN516">
        <v>-1.91</v>
      </c>
      <c r="AO516" t="s">
        <v>3161</v>
      </c>
      <c r="AP516">
        <v>3.1373136187328003E-2</v>
      </c>
      <c r="AQ516">
        <f>(Table2[[#This Row],[Sharpe Ratio]]-AVERAGE(Table2[Sharpe Ratio]))/_xlfn.STDEV.P(Table2[Sharpe Ratio])</f>
        <v>-0.31179704381533185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549</v>
      </c>
      <c r="AT516">
        <f>_xlfn.RANK.AVG(Table2[[#This Row],[6M Return vs Nifty Z-Score]],Table2[6M Return vs Nifty Z-Score])</f>
        <v>432</v>
      </c>
      <c r="AU516">
        <f>_xlfn.RANK.AVG(Table2[[#This Row],[Sharpe Ratio Z-Score]],Table2[Sharpe Ratio Z-Score])</f>
        <v>421</v>
      </c>
      <c r="AV516">
        <f>(Table2[[#This Row],[Rank 1Y]]+Table2[[#This Row],[Rank 6M]]+Table2[[#This Row],[Rank Sharpe]])/3</f>
        <v>467.33333333333331</v>
      </c>
    </row>
    <row r="517" spans="1:48" x14ac:dyDescent="0.3">
      <c r="A517" t="s">
        <v>1704</v>
      </c>
      <c r="B517" t="s">
        <v>1705</v>
      </c>
      <c r="C517" t="s">
        <v>3117</v>
      </c>
      <c r="D517" t="s">
        <v>75</v>
      </c>
      <c r="E517">
        <v>4894.7318137509001</v>
      </c>
      <c r="F517">
        <v>215.88</v>
      </c>
      <c r="G517">
        <v>-5.2464891077208797</v>
      </c>
      <c r="H517">
        <f>(Table2[[#This Row],[1Y Return vs Nifty]]-AVERAGE(Table2[1Y Return vs Nifty]))/_xlfn.STDEV.P(Table2[1Y Return vs Nifty])</f>
        <v>-0.39386510261292657</v>
      </c>
      <c r="I517">
        <v>3.23388666663097</v>
      </c>
      <c r="J517">
        <f>(Table2[[#This Row],[1M Return vs Nifty]]-AVERAGE(Table2[1M Return vs Nifty]))/_xlfn.STDEV.P(Table2[1M Return vs Nifty])</f>
        <v>0.60044419244389891</v>
      </c>
      <c r="K517">
        <v>5.3030307283282401</v>
      </c>
      <c r="L517">
        <f>(Table2[[#This Row],[6M Return vs Nifty]]-AVERAGE(Table2[6M Return vs Nifty]))/_xlfn.STDEV.P(Table2[6M Return vs Nifty])</f>
        <v>7.3510576900389146E-2</v>
      </c>
      <c r="M517">
        <v>-3.7703958501265902</v>
      </c>
      <c r="N517">
        <f>(Table2[[#This Row],[1W Return vs Nifty]]-AVERAGE(Table2[1W Return vs Nifty]))/_xlfn.STDEV.P(Table2[1W Return vs Nifty])</f>
        <v>-0.11010997802422381</v>
      </c>
      <c r="O517">
        <v>224.97</v>
      </c>
      <c r="P517">
        <v>225.545915215619</v>
      </c>
      <c r="Q517">
        <v>217.743907345341</v>
      </c>
      <c r="R517">
        <v>31.676656748944801</v>
      </c>
      <c r="S517" s="1">
        <f>(Table2[[#This Row],[Close Price]]-Table2[[#This Row],[20D EMA]])/Table2[[#This Row],[20D EMA]]</f>
        <v>-4.0405387384984677E-2</v>
      </c>
      <c r="T517" s="1">
        <f>(Table2[[#This Row],[Close Price]]-Table2[[#This Row],[50D EMA]])/Table2[[#This Row],[50D EMA]]</f>
        <v>-4.2855642969097968E-2</v>
      </c>
      <c r="U517" s="1">
        <f>(Table2[[#This Row],[Close Price]]-Table2[[#This Row],[200D EMA]])/Table2[[#This Row],[200D EMA]]</f>
        <v>-8.5600895476944626E-3</v>
      </c>
      <c r="V517">
        <v>0.320887718975231</v>
      </c>
      <c r="W517">
        <v>213.63</v>
      </c>
      <c r="X517">
        <v>218.5</v>
      </c>
      <c r="Y517">
        <v>213.63</v>
      </c>
      <c r="Z517">
        <v>228.82</v>
      </c>
      <c r="AA517">
        <v>213.63</v>
      </c>
      <c r="AB517">
        <v>240</v>
      </c>
      <c r="AC517" s="1">
        <f>(Table2[[#This Row],[Close Price]]/Table2[[#This Row],[Day Low]])-1</f>
        <v>1.0532228619575923E-2</v>
      </c>
      <c r="AD517" s="1">
        <f>(Table2[[#This Row],[Day High]]/Table2[[#This Row],[Close Price]])-1</f>
        <v>1.2136372058551004E-2</v>
      </c>
      <c r="AE517" s="1">
        <f>(Table2[[#This Row],[Close Price]]/Table2[[#This Row],[Current Week Low]])-1</f>
        <v>1.0532228619575923E-2</v>
      </c>
      <c r="AF517" s="1">
        <f>(Table2[[#This Row],[Current Week High]]/Table2[[#This Row],[Close Price]])-1</f>
        <v>5.9940707800629989E-2</v>
      </c>
      <c r="AG517" s="1">
        <f>(Table2[[#This Row],[Close Price]]/Table2[[#This Row],[Current Month Low]])-1</f>
        <v>1.0532228619575923E-2</v>
      </c>
      <c r="AH517" s="1">
        <f>(Table2[[#This Row],[Current Month High]]/Table2[[#This Row],[Close Price]])-1</f>
        <v>0.1117287381878822</v>
      </c>
      <c r="AI517">
        <v>19.510839355197302</v>
      </c>
      <c r="AJ517">
        <v>15.970991136180499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0.05</v>
      </c>
      <c r="AM517" t="s">
        <v>3160</v>
      </c>
      <c r="AN517">
        <v>-2.41</v>
      </c>
      <c r="AO517" t="s">
        <v>3161</v>
      </c>
      <c r="AP517">
        <v>-5.6036539196027003E-2</v>
      </c>
      <c r="AQ517">
        <f>(Table2[[#This Row],[Sharpe Ratio]]-AVERAGE(Table2[Sharpe Ratio]))/_xlfn.STDEV.P(Table2[Sharpe Ratio])</f>
        <v>-1.3463695536867994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446</v>
      </c>
      <c r="AT517">
        <f>_xlfn.RANK.AVG(Table2[[#This Row],[6M Return vs Nifty Z-Score]],Table2[6M Return vs Nifty Z-Score])</f>
        <v>283</v>
      </c>
      <c r="AU517">
        <f>_xlfn.RANK.AVG(Table2[[#This Row],[Sharpe Ratio Z-Score]],Table2[Sharpe Ratio Z-Score])</f>
        <v>673</v>
      </c>
      <c r="AV517">
        <f>(Table2[[#This Row],[Rank 1Y]]+Table2[[#This Row],[Rank 6M]]+Table2[[#This Row],[Rank Sharpe]])/3</f>
        <v>467.33333333333331</v>
      </c>
    </row>
    <row r="518" spans="1:48" x14ac:dyDescent="0.3">
      <c r="A518" t="s">
        <v>1477</v>
      </c>
      <c r="B518" t="s">
        <v>1478</v>
      </c>
      <c r="C518" t="s">
        <v>582</v>
      </c>
      <c r="D518" t="s">
        <v>582</v>
      </c>
      <c r="E518">
        <v>6740.4095998308503</v>
      </c>
      <c r="F518">
        <v>340.15</v>
      </c>
      <c r="G518">
        <v>-5.6475709871411697</v>
      </c>
      <c r="H518">
        <f>(Table2[[#This Row],[1Y Return vs Nifty]]-AVERAGE(Table2[1Y Return vs Nifty]))/_xlfn.STDEV.P(Table2[1Y Return vs Nifty])</f>
        <v>-0.4019344267219559</v>
      </c>
      <c r="I518">
        <v>0.442560893127665</v>
      </c>
      <c r="J518">
        <f>(Table2[[#This Row],[1M Return vs Nifty]]-AVERAGE(Table2[1M Return vs Nifty]))/_xlfn.STDEV.P(Table2[1M Return vs Nifty])</f>
        <v>0.30421432864461456</v>
      </c>
      <c r="K518">
        <v>-14.3567511409888</v>
      </c>
      <c r="L518">
        <f>(Table2[[#This Row],[6M Return vs Nifty]]-AVERAGE(Table2[6M Return vs Nifty]))/_xlfn.STDEV.P(Table2[6M Return vs Nifty])</f>
        <v>-0.61408782879033852</v>
      </c>
      <c r="M518">
        <v>-5.1010590821637596</v>
      </c>
      <c r="N518">
        <f>(Table2[[#This Row],[1W Return vs Nifty]]-AVERAGE(Table2[1W Return vs Nifty]))/_xlfn.STDEV.P(Table2[1W Return vs Nifty])</f>
        <v>-0.38758882075508239</v>
      </c>
      <c r="O518">
        <v>365.46</v>
      </c>
      <c r="P518">
        <v>375.65115242221998</v>
      </c>
      <c r="Q518">
        <v>358.19614399547402</v>
      </c>
      <c r="R518">
        <v>32.944012184137101</v>
      </c>
      <c r="S518" s="1">
        <f>(Table2[[#This Row],[Close Price]]-Table2[[#This Row],[20D EMA]])/Table2[[#This Row],[20D EMA]]</f>
        <v>-6.9255185245991363E-2</v>
      </c>
      <c r="T518" s="1">
        <f>(Table2[[#This Row],[Close Price]]-Table2[[#This Row],[50D EMA]])/Table2[[#This Row],[50D EMA]]</f>
        <v>-9.4505639589567481E-2</v>
      </c>
      <c r="U518" s="1">
        <f>(Table2[[#This Row],[Close Price]]-Table2[[#This Row],[200D EMA]])/Table2[[#This Row],[200D EMA]]</f>
        <v>-5.0380620500766929E-2</v>
      </c>
      <c r="V518">
        <v>0.79482434201324603</v>
      </c>
      <c r="W518">
        <v>334</v>
      </c>
      <c r="X518">
        <v>345.8</v>
      </c>
      <c r="Y518">
        <v>326.89999999999998</v>
      </c>
      <c r="Z518">
        <v>359.9</v>
      </c>
      <c r="AA518">
        <v>326.89999999999998</v>
      </c>
      <c r="AB518">
        <v>399.5</v>
      </c>
      <c r="AC518" s="1">
        <f>(Table2[[#This Row],[Close Price]]/Table2[[#This Row],[Day Low]])-1</f>
        <v>1.8413173652694459E-2</v>
      </c>
      <c r="AD518" s="1">
        <f>(Table2[[#This Row],[Day High]]/Table2[[#This Row],[Close Price]])-1</f>
        <v>1.6610318976922001E-2</v>
      </c>
      <c r="AE518" s="1">
        <f>(Table2[[#This Row],[Close Price]]/Table2[[#This Row],[Current Week Low]])-1</f>
        <v>4.0532272866319996E-2</v>
      </c>
      <c r="AF518" s="1">
        <f>(Table2[[#This Row],[Current Week High]]/Table2[[#This Row],[Close Price]])-1</f>
        <v>5.8062619432603269E-2</v>
      </c>
      <c r="AG518" s="1">
        <f>(Table2[[#This Row],[Close Price]]/Table2[[#This Row],[Current Month Low]])-1</f>
        <v>4.0532272866319996E-2</v>
      </c>
      <c r="AH518" s="1">
        <f>(Table2[[#This Row],[Current Month High]]/Table2[[#This Row],[Close Price]])-1</f>
        <v>0.17448184624430407</v>
      </c>
      <c r="AI518">
        <v>32.485668087608403</v>
      </c>
      <c r="AJ518">
        <v>33.157173615188803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-0.12</v>
      </c>
      <c r="AM518" t="s">
        <v>3161</v>
      </c>
      <c r="AN518">
        <v>-7.04</v>
      </c>
      <c r="AO518" t="s">
        <v>3161</v>
      </c>
      <c r="AP518">
        <v>3.1100641293894001E-2</v>
      </c>
      <c r="AQ518">
        <f>(Table2[[#This Row],[Sharpe Ratio]]-AVERAGE(Table2[Sharpe Ratio]))/_xlfn.STDEV.P(Table2[Sharpe Ratio])</f>
        <v>-0.3150222671626417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451</v>
      </c>
      <c r="AT518">
        <f>_xlfn.RANK.AVG(Table2[[#This Row],[6M Return vs Nifty Z-Score]],Table2[6M Return vs Nifty Z-Score])</f>
        <v>529</v>
      </c>
      <c r="AU518">
        <f>_xlfn.RANK.AVG(Table2[[#This Row],[Sharpe Ratio Z-Score]],Table2[Sharpe Ratio Z-Score])</f>
        <v>423</v>
      </c>
      <c r="AV518">
        <f>(Table2[[#This Row],[Rank 1Y]]+Table2[[#This Row],[Rank 6M]]+Table2[[#This Row],[Rank Sharpe]])/3</f>
        <v>467.66666666666669</v>
      </c>
    </row>
    <row r="519" spans="1:48" x14ac:dyDescent="0.3">
      <c r="A519" t="s">
        <v>830</v>
      </c>
      <c r="B519" t="s">
        <v>831</v>
      </c>
      <c r="C519" t="s">
        <v>3115</v>
      </c>
      <c r="D519" t="s">
        <v>211</v>
      </c>
      <c r="E519">
        <v>17904.062433561201</v>
      </c>
      <c r="F519">
        <v>471.7</v>
      </c>
      <c r="G519">
        <v>-25.651243651475401</v>
      </c>
      <c r="H519">
        <f>(Table2[[#This Row],[1Y Return vs Nifty]]-AVERAGE(Table2[1Y Return vs Nifty]))/_xlfn.STDEV.P(Table2[1Y Return vs Nifty])</f>
        <v>-0.80438621121231457</v>
      </c>
      <c r="I519">
        <v>-6.7742469838244403</v>
      </c>
      <c r="J519">
        <f>(Table2[[#This Row],[1M Return vs Nifty]]-AVERAGE(Table2[1M Return vs Nifty]))/_xlfn.STDEV.P(Table2[1M Return vs Nifty])</f>
        <v>-0.46167048306333447</v>
      </c>
      <c r="K519">
        <v>-8.2676426094131497</v>
      </c>
      <c r="L519">
        <f>(Table2[[#This Row],[6M Return vs Nifty]]-AVERAGE(Table2[6M Return vs Nifty]))/_xlfn.STDEV.P(Table2[6M Return vs Nifty])</f>
        <v>-0.4011220214268475</v>
      </c>
      <c r="M519">
        <v>-2.6497663401009701</v>
      </c>
      <c r="N519">
        <f>(Table2[[#This Row],[1W Return vs Nifty]]-AVERAGE(Table2[1W Return vs Nifty]))/_xlfn.STDEV.P(Table2[1W Return vs Nifty])</f>
        <v>0.12357122100906572</v>
      </c>
      <c r="O519">
        <v>496.25</v>
      </c>
      <c r="P519">
        <v>521.63092670524202</v>
      </c>
      <c r="Q519">
        <v>523.98028078845198</v>
      </c>
      <c r="R519">
        <v>28.180496825779301</v>
      </c>
      <c r="S519" s="1">
        <f>(Table2[[#This Row],[Close Price]]-Table2[[#This Row],[20D EMA]])/Table2[[#This Row],[20D EMA]]</f>
        <v>-4.9471032745591961E-2</v>
      </c>
      <c r="T519" s="1">
        <f>(Table2[[#This Row],[Close Price]]-Table2[[#This Row],[50D EMA]])/Table2[[#This Row],[50D EMA]]</f>
        <v>-9.5720794433372419E-2</v>
      </c>
      <c r="U519" s="1">
        <f>(Table2[[#This Row],[Close Price]]-Table2[[#This Row],[200D EMA]])/Table2[[#This Row],[200D EMA]]</f>
        <v>-9.9775282973977517E-2</v>
      </c>
      <c r="V519">
        <v>0.79614274405483099</v>
      </c>
      <c r="W519">
        <v>466.75</v>
      </c>
      <c r="X519">
        <v>481.45</v>
      </c>
      <c r="Y519">
        <v>457.7</v>
      </c>
      <c r="Z519">
        <v>481.45</v>
      </c>
      <c r="AA519">
        <v>457.7</v>
      </c>
      <c r="AB519">
        <v>511.25</v>
      </c>
      <c r="AC519" s="1">
        <f>(Table2[[#This Row],[Close Price]]/Table2[[#This Row],[Day Low]])-1</f>
        <v>1.0605249062667355E-2</v>
      </c>
      <c r="AD519" s="1">
        <f>(Table2[[#This Row],[Day High]]/Table2[[#This Row],[Close Price]])-1</f>
        <v>2.0669917320330633E-2</v>
      </c>
      <c r="AE519" s="1">
        <f>(Table2[[#This Row],[Close Price]]/Table2[[#This Row],[Current Week Low]])-1</f>
        <v>3.0587721214769603E-2</v>
      </c>
      <c r="AF519" s="1">
        <f>(Table2[[#This Row],[Current Week High]]/Table2[[#This Row],[Close Price]])-1</f>
        <v>2.0669917320330633E-2</v>
      </c>
      <c r="AG519" s="1">
        <f>(Table2[[#This Row],[Close Price]]/Table2[[#This Row],[Current Month Low]])-1</f>
        <v>3.0587721214769603E-2</v>
      </c>
      <c r="AH519" s="1">
        <f>(Table2[[#This Row],[Current Month High]]/Table2[[#This Row],[Close Price]])-1</f>
        <v>8.3845664617341553E-2</v>
      </c>
      <c r="AI519">
        <v>31.948272206911099</v>
      </c>
      <c r="AJ519">
        <v>15.9537856440511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-0.09</v>
      </c>
      <c r="AM519" t="s">
        <v>3161</v>
      </c>
      <c r="AN519">
        <v>-2.74</v>
      </c>
      <c r="AO519" t="s">
        <v>3161</v>
      </c>
      <c r="AP519">
        <v>5.7205220543366998E-2</v>
      </c>
      <c r="AQ519">
        <f>(Table2[[#This Row],[Sharpe Ratio]]-AVERAGE(Table2[Sharpe Ratio]))/_xlfn.STDEV.P(Table2[Sharpe Ratio])</f>
        <v>-6.0509781740918714E-3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596</v>
      </c>
      <c r="AT519">
        <f>_xlfn.RANK.AVG(Table2[[#This Row],[6M Return vs Nifty Z-Score]],Table2[6M Return vs Nifty Z-Score])</f>
        <v>456</v>
      </c>
      <c r="AU519">
        <f>_xlfn.RANK.AVG(Table2[[#This Row],[Sharpe Ratio Z-Score]],Table2[Sharpe Ratio Z-Score])</f>
        <v>352</v>
      </c>
      <c r="AV519">
        <f>(Table2[[#This Row],[Rank 1Y]]+Table2[[#This Row],[Rank 6M]]+Table2[[#This Row],[Rank Sharpe]])/3</f>
        <v>468</v>
      </c>
    </row>
    <row r="520" spans="1:48" x14ac:dyDescent="0.3">
      <c r="A520" t="s">
        <v>1807</v>
      </c>
      <c r="B520" t="s">
        <v>1808</v>
      </c>
      <c r="C520" t="s">
        <v>3118</v>
      </c>
      <c r="D520" t="s">
        <v>883</v>
      </c>
      <c r="E520">
        <v>4195.4790825081</v>
      </c>
      <c r="F520">
        <v>341.95</v>
      </c>
      <c r="G520">
        <v>-18.049403013304801</v>
      </c>
      <c r="H520">
        <f>(Table2[[#This Row],[1Y Return vs Nifty]]-AVERAGE(Table2[1Y Return vs Nifty]))/_xlfn.STDEV.P(Table2[1Y Return vs Nifty])</f>
        <v>-0.65144557968029448</v>
      </c>
      <c r="I520">
        <v>-11.2539013042093</v>
      </c>
      <c r="J520">
        <f>(Table2[[#This Row],[1M Return vs Nifty]]-AVERAGE(Table2[1M Return vs Nifty]))/_xlfn.STDEV.P(Table2[1M Return vs Nifty])</f>
        <v>-0.93707446556946716</v>
      </c>
      <c r="K520">
        <v>10.0759048011284</v>
      </c>
      <c r="L520">
        <f>(Table2[[#This Row],[6M Return vs Nifty]]-AVERAGE(Table2[6M Return vs Nifty]))/_xlfn.STDEV.P(Table2[6M Return vs Nifty])</f>
        <v>0.24044124911409909</v>
      </c>
      <c r="M520">
        <v>-8.40391647114979</v>
      </c>
      <c r="N520">
        <f>(Table2[[#This Row],[1W Return vs Nifty]]-AVERAGE(Table2[1W Return vs Nifty]))/_xlfn.STDEV.P(Table2[1W Return vs Nifty])</f>
        <v>-1.0763228474688444</v>
      </c>
      <c r="O520">
        <v>372.2</v>
      </c>
      <c r="P520">
        <v>377.44357795938998</v>
      </c>
      <c r="Q520">
        <v>359.69873379394602</v>
      </c>
      <c r="R520">
        <v>22.935115730512901</v>
      </c>
      <c r="S520" s="1">
        <f>(Table2[[#This Row],[Close Price]]-Table2[[#This Row],[20D EMA]])/Table2[[#This Row],[20D EMA]]</f>
        <v>-8.1273508866200966E-2</v>
      </c>
      <c r="T520" s="1">
        <f>(Table2[[#This Row],[Close Price]]-Table2[[#This Row],[50D EMA]])/Table2[[#This Row],[50D EMA]]</f>
        <v>-9.4036778029930684E-2</v>
      </c>
      <c r="U520" s="1">
        <f>(Table2[[#This Row],[Close Price]]-Table2[[#This Row],[200D EMA]])/Table2[[#This Row],[200D EMA]]</f>
        <v>-4.9343331311567588E-2</v>
      </c>
      <c r="V520">
        <v>0.449240091331289</v>
      </c>
      <c r="W520">
        <v>338</v>
      </c>
      <c r="X520">
        <v>348</v>
      </c>
      <c r="Y520">
        <v>338</v>
      </c>
      <c r="Z520">
        <v>370.9</v>
      </c>
      <c r="AA520">
        <v>338</v>
      </c>
      <c r="AB520">
        <v>395.45</v>
      </c>
      <c r="AC520" s="1">
        <f>(Table2[[#This Row],[Close Price]]/Table2[[#This Row],[Day Low]])-1</f>
        <v>1.1686390532544388E-2</v>
      </c>
      <c r="AD520" s="1">
        <f>(Table2[[#This Row],[Day High]]/Table2[[#This Row],[Close Price]])-1</f>
        <v>1.7692645123556172E-2</v>
      </c>
      <c r="AE520" s="1">
        <f>(Table2[[#This Row],[Close Price]]/Table2[[#This Row],[Current Week Low]])-1</f>
        <v>1.1686390532544388E-2</v>
      </c>
      <c r="AF520" s="1">
        <f>(Table2[[#This Row],[Current Week High]]/Table2[[#This Row],[Close Price]])-1</f>
        <v>8.4661500219330277E-2</v>
      </c>
      <c r="AG520" s="1">
        <f>(Table2[[#This Row],[Close Price]]/Table2[[#This Row],[Current Month Low]])-1</f>
        <v>1.1686390532544388E-2</v>
      </c>
      <c r="AH520" s="1">
        <f>(Table2[[#This Row],[Current Month High]]/Table2[[#This Row],[Close Price]])-1</f>
        <v>0.1564556221669835</v>
      </c>
      <c r="AI520">
        <v>31.568942827898798</v>
      </c>
      <c r="AJ520">
        <v>27.617092741183001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-0.04</v>
      </c>
      <c r="AM520" t="s">
        <v>3161</v>
      </c>
      <c r="AN520">
        <v>-8.6999999999999993</v>
      </c>
      <c r="AO520" t="s">
        <v>3161</v>
      </c>
      <c r="AP520">
        <v>-2.5156031860326E-2</v>
      </c>
      <c r="AQ520">
        <f>(Table2[[#This Row],[Sharpe Ratio]]-AVERAGE(Table2[Sharpe Ratio]))/_xlfn.STDEV.P(Table2[Sharpe Ratio])</f>
        <v>-0.98087083926777552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560</v>
      </c>
      <c r="AT520">
        <f>_xlfn.RANK.AVG(Table2[[#This Row],[6M Return vs Nifty Z-Score]],Table2[6M Return vs Nifty Z-Score])</f>
        <v>233</v>
      </c>
      <c r="AU520">
        <f>_xlfn.RANK.AVG(Table2[[#This Row],[Sharpe Ratio Z-Score]],Table2[Sharpe Ratio Z-Score])</f>
        <v>611</v>
      </c>
      <c r="AV520">
        <f>(Table2[[#This Row],[Rank 1Y]]+Table2[[#This Row],[Rank 6M]]+Table2[[#This Row],[Rank Sharpe]])/3</f>
        <v>468</v>
      </c>
    </row>
    <row r="521" spans="1:48" x14ac:dyDescent="0.3">
      <c r="A521" t="s">
        <v>969</v>
      </c>
      <c r="B521" t="s">
        <v>970</v>
      </c>
      <c r="C521" t="s">
        <v>3109</v>
      </c>
      <c r="D521" t="s">
        <v>971</v>
      </c>
      <c r="E521">
        <v>14369.762022733999</v>
      </c>
      <c r="F521">
        <v>161.51</v>
      </c>
      <c r="G521">
        <v>-1.8353097505532201</v>
      </c>
      <c r="H521">
        <f>(Table2[[#This Row],[1Y Return vs Nifty]]-AVERAGE(Table2[1Y Return vs Nifty]))/_xlfn.STDEV.P(Table2[1Y Return vs Nifty])</f>
        <v>-0.32523594423060054</v>
      </c>
      <c r="I521">
        <v>-10.910712977130499</v>
      </c>
      <c r="J521">
        <f>(Table2[[#This Row],[1M Return vs Nifty]]-AVERAGE(Table2[1M Return vs Nifty]))/_xlfn.STDEV.P(Table2[1M Return vs Nifty])</f>
        <v>-0.90065355320119711</v>
      </c>
      <c r="K521">
        <v>5.0473146548298997</v>
      </c>
      <c r="L521">
        <f>(Table2[[#This Row],[6M Return vs Nifty]]-AVERAGE(Table2[6M Return vs Nifty]))/_xlfn.STDEV.P(Table2[6M Return vs Nifty])</f>
        <v>6.4566939294655123E-2</v>
      </c>
      <c r="M521">
        <v>-4.4286691420475801</v>
      </c>
      <c r="N521">
        <f>(Table2[[#This Row],[1W Return vs Nifty]]-AVERAGE(Table2[1W Return vs Nifty]))/_xlfn.STDEV.P(Table2[1W Return vs Nifty])</f>
        <v>-0.24737755019816268</v>
      </c>
      <c r="O521">
        <v>176.64</v>
      </c>
      <c r="P521">
        <v>186.83358419982699</v>
      </c>
      <c r="Q521">
        <v>176.31928219632599</v>
      </c>
      <c r="R521">
        <v>19.138366716434799</v>
      </c>
      <c r="S521" s="1">
        <f>(Table2[[#This Row],[Close Price]]-Table2[[#This Row],[20D EMA]])/Table2[[#This Row],[20D EMA]]</f>
        <v>-8.5654438405797076E-2</v>
      </c>
      <c r="T521" s="1">
        <f>(Table2[[#This Row],[Close Price]]-Table2[[#This Row],[50D EMA]])/Table2[[#This Row],[50D EMA]]</f>
        <v>-0.1355408574335451</v>
      </c>
      <c r="U521" s="1">
        <f>(Table2[[#This Row],[Close Price]]-Table2[[#This Row],[200D EMA]])/Table2[[#This Row],[200D EMA]]</f>
        <v>-8.3991279977174163E-2</v>
      </c>
      <c r="V521">
        <v>0.32512811198930902</v>
      </c>
      <c r="W521">
        <v>161.1</v>
      </c>
      <c r="X521">
        <v>164.2</v>
      </c>
      <c r="Y521">
        <v>161.1</v>
      </c>
      <c r="Z521">
        <v>172.8</v>
      </c>
      <c r="AA521">
        <v>161.1</v>
      </c>
      <c r="AB521">
        <v>180</v>
      </c>
      <c r="AC521" s="1">
        <f>(Table2[[#This Row],[Close Price]]/Table2[[#This Row],[Day Low]])-1</f>
        <v>2.5450031036622356E-3</v>
      </c>
      <c r="AD521" s="1">
        <f>(Table2[[#This Row],[Day High]]/Table2[[#This Row],[Close Price]])-1</f>
        <v>1.6655315460343045E-2</v>
      </c>
      <c r="AE521" s="1">
        <f>(Table2[[#This Row],[Close Price]]/Table2[[#This Row],[Current Week Low]])-1</f>
        <v>2.5450031036622356E-3</v>
      </c>
      <c r="AF521" s="1">
        <f>(Table2[[#This Row],[Current Week High]]/Table2[[#This Row],[Close Price]])-1</f>
        <v>6.9902792396755675E-2</v>
      </c>
      <c r="AG521" s="1">
        <f>(Table2[[#This Row],[Close Price]]/Table2[[#This Row],[Current Month Low]])-1</f>
        <v>2.5450031036622356E-3</v>
      </c>
      <c r="AH521" s="1">
        <f>(Table2[[#This Row],[Current Month High]]/Table2[[#This Row],[Close Price]])-1</f>
        <v>0.11448207541328714</v>
      </c>
      <c r="AI521">
        <v>51.321899572781803</v>
      </c>
      <c r="AJ521">
        <v>24.047619047619001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-7.0000000000000007E-2</v>
      </c>
      <c r="AM521" t="s">
        <v>3161</v>
      </c>
      <c r="AN521">
        <v>-10.220000000000001</v>
      </c>
      <c r="AO521" t="s">
        <v>3161</v>
      </c>
      <c r="AP521">
        <v>-7.7920181555800994E-2</v>
      </c>
      <c r="AQ521">
        <f>(Table2[[#This Row],[Sharpe Ratio]]-AVERAGE(Table2[Sharpe Ratio]))/_xlfn.STDEV.P(Table2[Sharpe Ratio])</f>
        <v>-1.6053822396622035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421</v>
      </c>
      <c r="AT521">
        <f>_xlfn.RANK.AVG(Table2[[#This Row],[6M Return vs Nifty Z-Score]],Table2[6M Return vs Nifty Z-Score])</f>
        <v>286</v>
      </c>
      <c r="AU521">
        <f>_xlfn.RANK.AVG(Table2[[#This Row],[Sharpe Ratio Z-Score]],Table2[Sharpe Ratio Z-Score])</f>
        <v>698</v>
      </c>
      <c r="AV521">
        <f>(Table2[[#This Row],[Rank 1Y]]+Table2[[#This Row],[Rank 6M]]+Table2[[#This Row],[Rank Sharpe]])/3</f>
        <v>468.33333333333331</v>
      </c>
    </row>
    <row r="522" spans="1:48" x14ac:dyDescent="0.3">
      <c r="A522" t="s">
        <v>1823</v>
      </c>
      <c r="B522" t="s">
        <v>1824</v>
      </c>
      <c r="C522" t="s">
        <v>3120</v>
      </c>
      <c r="D522" t="s">
        <v>69</v>
      </c>
      <c r="E522">
        <v>4104.3947816527698</v>
      </c>
      <c r="F522">
        <v>582.70000000000005</v>
      </c>
      <c r="G522">
        <v>10.3113926090659</v>
      </c>
      <c r="H522">
        <f>(Table2[[#This Row],[1Y Return vs Nifty]]-AVERAGE(Table2[1Y Return vs Nifty]))/_xlfn.STDEV.P(Table2[1Y Return vs Nifty])</f>
        <v>-8.0857718175247048E-2</v>
      </c>
      <c r="I522">
        <v>-12.189168165026</v>
      </c>
      <c r="J522">
        <f>(Table2[[#This Row],[1M Return vs Nifty]]-AVERAGE(Table2[1M Return vs Nifty]))/_xlfn.STDEV.P(Table2[1M Return vs Nifty])</f>
        <v>-1.0363298005882793</v>
      </c>
      <c r="K522">
        <v>-40.161627574642701</v>
      </c>
      <c r="L522">
        <f>(Table2[[#This Row],[6M Return vs Nifty]]-AVERAGE(Table2[6M Return vs Nifty]))/_xlfn.STDEV.P(Table2[6M Return vs Nifty])</f>
        <v>-1.5166101463201533</v>
      </c>
      <c r="M522">
        <v>-8.5203928214750508</v>
      </c>
      <c r="N522">
        <f>(Table2[[#This Row],[1W Return vs Nifty]]-AVERAGE(Table2[1W Return vs Nifty]))/_xlfn.STDEV.P(Table2[1W Return vs Nifty])</f>
        <v>-1.1006112790686924</v>
      </c>
      <c r="O522">
        <v>641.15</v>
      </c>
      <c r="P522">
        <v>687.35642305393003</v>
      </c>
      <c r="Q522">
        <v>744.23161068589798</v>
      </c>
      <c r="R522">
        <v>22.516405288740099</v>
      </c>
      <c r="S522" s="1">
        <f>(Table2[[#This Row],[Close Price]]-Table2[[#This Row],[20D EMA]])/Table2[[#This Row],[20D EMA]]</f>
        <v>-9.1164314123060017E-2</v>
      </c>
      <c r="T522" s="1">
        <f>(Table2[[#This Row],[Close Price]]-Table2[[#This Row],[50D EMA]])/Table2[[#This Row],[50D EMA]]</f>
        <v>-0.15225932215624124</v>
      </c>
      <c r="U522" s="1">
        <f>(Table2[[#This Row],[Close Price]]-Table2[[#This Row],[200D EMA]])/Table2[[#This Row],[200D EMA]]</f>
        <v>-0.21704481288698196</v>
      </c>
      <c r="V522">
        <v>0.783794501018101</v>
      </c>
      <c r="W522">
        <v>570</v>
      </c>
      <c r="X522">
        <v>597.75</v>
      </c>
      <c r="Y522">
        <v>570</v>
      </c>
      <c r="Z522">
        <v>630</v>
      </c>
      <c r="AA522">
        <v>570</v>
      </c>
      <c r="AB522">
        <v>676.1</v>
      </c>
      <c r="AC522" s="1">
        <f>(Table2[[#This Row],[Close Price]]/Table2[[#This Row],[Day Low]])-1</f>
        <v>2.2280701754386012E-2</v>
      </c>
      <c r="AD522" s="1">
        <f>(Table2[[#This Row],[Day High]]/Table2[[#This Row],[Close Price]])-1</f>
        <v>2.5828041874034646E-2</v>
      </c>
      <c r="AE522" s="1">
        <f>(Table2[[#This Row],[Close Price]]/Table2[[#This Row],[Current Week Low]])-1</f>
        <v>2.2280701754386012E-2</v>
      </c>
      <c r="AF522" s="1">
        <f>(Table2[[#This Row],[Current Week High]]/Table2[[#This Row],[Close Price]])-1</f>
        <v>8.1173845889823237E-2</v>
      </c>
      <c r="AG522" s="1">
        <f>(Table2[[#This Row],[Close Price]]/Table2[[#This Row],[Current Month Low]])-1</f>
        <v>2.2280701754386012E-2</v>
      </c>
      <c r="AH522" s="1">
        <f>(Table2[[#This Row],[Current Month High]]/Table2[[#This Row],[Close Price]])-1</f>
        <v>0.16028831302557056</v>
      </c>
      <c r="AI522">
        <v>99.931354041530795</v>
      </c>
      <c r="AJ522">
        <v>39.635753654445203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-0.28999999999999998</v>
      </c>
      <c r="AM522" t="s">
        <v>3161</v>
      </c>
      <c r="AN522">
        <v>-9.3000000000000007</v>
      </c>
      <c r="AO522" t="s">
        <v>3161</v>
      </c>
      <c r="AP522">
        <v>5.6600076198645002E-2</v>
      </c>
      <c r="AQ522">
        <f>(Table2[[#This Row],[Sharpe Ratio]]-AVERAGE(Table2[Sharpe Ratio]))/_xlfn.STDEV.P(Table2[Sharpe Ratio])</f>
        <v>-1.3213408429184417E-2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322</v>
      </c>
      <c r="AT522">
        <f>_xlfn.RANK.AVG(Table2[[#This Row],[6M Return vs Nifty Z-Score]],Table2[6M Return vs Nifty Z-Score])</f>
        <v>727</v>
      </c>
      <c r="AU522">
        <f>_xlfn.RANK.AVG(Table2[[#This Row],[Sharpe Ratio Z-Score]],Table2[Sharpe Ratio Z-Score])</f>
        <v>357</v>
      </c>
      <c r="AV522">
        <f>(Table2[[#This Row],[Rank 1Y]]+Table2[[#This Row],[Rank 6M]]+Table2[[#This Row],[Rank Sharpe]])/3</f>
        <v>468.66666666666669</v>
      </c>
    </row>
    <row r="523" spans="1:48" x14ac:dyDescent="0.3">
      <c r="A523" t="s">
        <v>2022</v>
      </c>
      <c r="B523" t="s">
        <v>2023</v>
      </c>
      <c r="C523" t="s">
        <v>3108</v>
      </c>
      <c r="D523" t="s">
        <v>21</v>
      </c>
      <c r="E523">
        <v>3159.2116075429799</v>
      </c>
      <c r="F523">
        <v>534.25</v>
      </c>
      <c r="G523">
        <v>-28.246928944897199</v>
      </c>
      <c r="H523">
        <f>(Table2[[#This Row],[1Y Return vs Nifty]]-AVERAGE(Table2[1Y Return vs Nifty]))/_xlfn.STDEV.P(Table2[1Y Return vs Nifty])</f>
        <v>-0.85660853037551166</v>
      </c>
      <c r="I523">
        <v>-7.0631610335644099</v>
      </c>
      <c r="J523">
        <f>(Table2[[#This Row],[1M Return vs Nifty]]-AVERAGE(Table2[1M Return vs Nifty]))/_xlfn.STDEV.P(Table2[1M Return vs Nifty])</f>
        <v>-0.49233152965867899</v>
      </c>
      <c r="K523">
        <v>-7.8814722527458398</v>
      </c>
      <c r="L523">
        <f>(Table2[[#This Row],[6M Return vs Nifty]]-AVERAGE(Table2[6M Return vs Nifty]))/_xlfn.STDEV.P(Table2[6M Return vs Nifty])</f>
        <v>-0.38761576162526379</v>
      </c>
      <c r="M523">
        <v>-4.7743820756288704</v>
      </c>
      <c r="N523">
        <f>(Table2[[#This Row],[1W Return vs Nifty]]-AVERAGE(Table2[1W Return vs Nifty]))/_xlfn.STDEV.P(Table2[1W Return vs Nifty])</f>
        <v>-0.31946793521644135</v>
      </c>
      <c r="O523">
        <v>570.63</v>
      </c>
      <c r="P523">
        <v>589.34942553179098</v>
      </c>
      <c r="Q523">
        <v>597.86162934915603</v>
      </c>
      <c r="R523">
        <v>23.091786718923402</v>
      </c>
      <c r="S523" s="1">
        <f>(Table2[[#This Row],[Close Price]]-Table2[[#This Row],[20D EMA]])/Table2[[#This Row],[20D EMA]]</f>
        <v>-6.3754096349648626E-2</v>
      </c>
      <c r="T523" s="1">
        <f>(Table2[[#This Row],[Close Price]]-Table2[[#This Row],[50D EMA]])/Table2[[#This Row],[50D EMA]]</f>
        <v>-9.3491947467451611E-2</v>
      </c>
      <c r="U523" s="1">
        <f>(Table2[[#This Row],[Close Price]]-Table2[[#This Row],[200D EMA]])/Table2[[#This Row],[200D EMA]]</f>
        <v>-0.1063985815888618</v>
      </c>
      <c r="V523">
        <v>0.30253456673190399</v>
      </c>
      <c r="W523">
        <v>532.04999999999995</v>
      </c>
      <c r="X523">
        <v>545.35</v>
      </c>
      <c r="Y523">
        <v>532.04999999999995</v>
      </c>
      <c r="Z523">
        <v>582</v>
      </c>
      <c r="AA523">
        <v>532.04999999999995</v>
      </c>
      <c r="AB523">
        <v>595</v>
      </c>
      <c r="AC523" s="1">
        <f>(Table2[[#This Row],[Close Price]]/Table2[[#This Row],[Day Low]])-1</f>
        <v>4.134949722770509E-3</v>
      </c>
      <c r="AD523" s="1">
        <f>(Table2[[#This Row],[Day High]]/Table2[[#This Row],[Close Price]])-1</f>
        <v>2.0776789892372527E-2</v>
      </c>
      <c r="AE523" s="1">
        <f>(Table2[[#This Row],[Close Price]]/Table2[[#This Row],[Current Week Low]])-1</f>
        <v>4.134949722770509E-3</v>
      </c>
      <c r="AF523" s="1">
        <f>(Table2[[#This Row],[Current Week High]]/Table2[[#This Row],[Close Price]])-1</f>
        <v>8.9377632194665324E-2</v>
      </c>
      <c r="AG523" s="1">
        <f>(Table2[[#This Row],[Close Price]]/Table2[[#This Row],[Current Month Low]])-1</f>
        <v>4.134949722770509E-3</v>
      </c>
      <c r="AH523" s="1">
        <f>(Table2[[#This Row],[Current Month High]]/Table2[[#This Row],[Close Price]])-1</f>
        <v>0.11371080954609258</v>
      </c>
      <c r="AI523">
        <v>48.151614412728101</v>
      </c>
      <c r="AJ523">
        <v>18.7222222222222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-0.24</v>
      </c>
      <c r="AM523" t="s">
        <v>3161</v>
      </c>
      <c r="AN523">
        <v>-5.24</v>
      </c>
      <c r="AO523" t="s">
        <v>3161</v>
      </c>
      <c r="AP523">
        <v>5.8982861643276999E-2</v>
      </c>
      <c r="AQ523">
        <f>(Table2[[#This Row],[Sharpe Ratio]]-AVERAGE(Table2[Sharpe Ratio]))/_xlfn.STDEV.P(Table2[Sharpe Ratio])</f>
        <v>1.4989010892550697E-2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612</v>
      </c>
      <c r="AT523">
        <f>_xlfn.RANK.AVG(Table2[[#This Row],[6M Return vs Nifty Z-Score]],Table2[6M Return vs Nifty Z-Score])</f>
        <v>447</v>
      </c>
      <c r="AU523">
        <f>_xlfn.RANK.AVG(Table2[[#This Row],[Sharpe Ratio Z-Score]],Table2[Sharpe Ratio Z-Score])</f>
        <v>347</v>
      </c>
      <c r="AV523">
        <f>(Table2[[#This Row],[Rank 1Y]]+Table2[[#This Row],[Rank 6M]]+Table2[[#This Row],[Rank Sharpe]])/3</f>
        <v>468.66666666666669</v>
      </c>
    </row>
    <row r="524" spans="1:48" x14ac:dyDescent="0.3">
      <c r="A524" t="s">
        <v>653</v>
      </c>
      <c r="B524" t="s">
        <v>654</v>
      </c>
      <c r="C524" t="s">
        <v>3123</v>
      </c>
      <c r="D524" t="s">
        <v>160</v>
      </c>
      <c r="E524">
        <v>26981.6013426756</v>
      </c>
      <c r="F524">
        <v>1058.55</v>
      </c>
      <c r="G524">
        <v>-9.55176001705156</v>
      </c>
      <c r="H524">
        <f>(Table2[[#This Row],[1Y Return vs Nifty]]-AVERAGE(Table2[1Y Return vs Nifty]))/_xlfn.STDEV.P(Table2[1Y Return vs Nifty])</f>
        <v>-0.48048239480966576</v>
      </c>
      <c r="I524">
        <v>1.7004877965796401</v>
      </c>
      <c r="J524">
        <f>(Table2[[#This Row],[1M Return vs Nifty]]-AVERAGE(Table2[1M Return vs Nifty]))/_xlfn.STDEV.P(Table2[1M Return vs Nifty])</f>
        <v>0.43771200878509886</v>
      </c>
      <c r="K524">
        <v>-7.2140870845808998</v>
      </c>
      <c r="L524">
        <f>(Table2[[#This Row],[6M Return vs Nifty]]-AVERAGE(Table2[6M Return vs Nifty]))/_xlfn.STDEV.P(Table2[6M Return vs Nifty])</f>
        <v>-0.36427404905377059</v>
      </c>
      <c r="M524">
        <v>-3.31882079066675</v>
      </c>
      <c r="N524">
        <f>(Table2[[#This Row],[1W Return vs Nifty]]-AVERAGE(Table2[1W Return vs Nifty]))/_xlfn.STDEV.P(Table2[1W Return vs Nifty])</f>
        <v>-1.5944510843467565E-2</v>
      </c>
      <c r="O524">
        <v>1100.53</v>
      </c>
      <c r="P524">
        <v>1095.8060638684201</v>
      </c>
      <c r="Q524">
        <v>1073.2429392443701</v>
      </c>
      <c r="R524">
        <v>36.331954203108801</v>
      </c>
      <c r="S524" s="1">
        <f>(Table2[[#This Row],[Close Price]]-Table2[[#This Row],[20D EMA]])/Table2[[#This Row],[20D EMA]]</f>
        <v>-3.8145257285126272E-2</v>
      </c>
      <c r="T524" s="1">
        <f>(Table2[[#This Row],[Close Price]]-Table2[[#This Row],[50D EMA]])/Table2[[#This Row],[50D EMA]]</f>
        <v>-3.399877505413558E-2</v>
      </c>
      <c r="U524" s="1">
        <f>(Table2[[#This Row],[Close Price]]-Table2[[#This Row],[200D EMA]])/Table2[[#This Row],[200D EMA]]</f>
        <v>-1.3690226794983487E-2</v>
      </c>
      <c r="V524">
        <v>0.44037268023221499</v>
      </c>
      <c r="W524">
        <v>1041.05</v>
      </c>
      <c r="X524">
        <v>1066.95</v>
      </c>
      <c r="Y524">
        <v>1034.8</v>
      </c>
      <c r="Z524">
        <v>1112.45</v>
      </c>
      <c r="AA524">
        <v>1034.8</v>
      </c>
      <c r="AB524">
        <v>1163.8499999999999</v>
      </c>
      <c r="AC524" s="1">
        <f>(Table2[[#This Row],[Close Price]]/Table2[[#This Row],[Day Low]])-1</f>
        <v>1.6809951491282948E-2</v>
      </c>
      <c r="AD524" s="1">
        <f>(Table2[[#This Row],[Day High]]/Table2[[#This Row],[Close Price]])-1</f>
        <v>7.9353833073545488E-3</v>
      </c>
      <c r="AE524" s="1">
        <f>(Table2[[#This Row],[Close Price]]/Table2[[#This Row],[Current Week Low]])-1</f>
        <v>2.2951294936219613E-2</v>
      </c>
      <c r="AF524" s="1">
        <f>(Table2[[#This Row],[Current Week High]]/Table2[[#This Row],[Close Price]])-1</f>
        <v>5.0918709555524133E-2</v>
      </c>
      <c r="AG524" s="1">
        <f>(Table2[[#This Row],[Close Price]]/Table2[[#This Row],[Current Month Low]])-1</f>
        <v>2.2951294936219613E-2</v>
      </c>
      <c r="AH524" s="1">
        <f>(Table2[[#This Row],[Current Month High]]/Table2[[#This Row],[Close Price]])-1</f>
        <v>9.9475697888621095E-2</v>
      </c>
      <c r="AI524">
        <v>27.438477162155699</v>
      </c>
      <c r="AJ524">
        <v>13.4565916398713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0.11</v>
      </c>
      <c r="AM524" t="s">
        <v>3160</v>
      </c>
      <c r="AN524">
        <v>-3.43</v>
      </c>
      <c r="AO524" t="s">
        <v>3161</v>
      </c>
      <c r="AP524">
        <v>5.0823763792859997E-3</v>
      </c>
      <c r="AQ524">
        <f>(Table2[[#This Row],[Sharpe Ratio]]-AVERAGE(Table2[Sharpe Ratio]))/_xlfn.STDEV.P(Table2[Sharpe Ratio])</f>
        <v>-0.62297194798633426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-1.0459608939081393</v>
      </c>
      <c r="AS524">
        <f>_xlfn.RANK.AVG(Table2[[#This Row],[1Y Return vs Nifty Z-Score]],Table2[1Y Return vs Nifty Z-Score])</f>
        <v>479</v>
      </c>
      <c r="AT524">
        <f>_xlfn.RANK.AVG(Table2[[#This Row],[6M Return vs Nifty Z-Score]],Table2[6M Return vs Nifty Z-Score])</f>
        <v>435</v>
      </c>
      <c r="AU524">
        <f>_xlfn.RANK.AVG(Table2[[#This Row],[Sharpe Ratio Z-Score]],Table2[Sharpe Ratio Z-Score])</f>
        <v>494</v>
      </c>
      <c r="AV524">
        <f>(Table2[[#This Row],[Rank 1Y]]+Table2[[#This Row],[Rank 6M]]+Table2[[#This Row],[Rank Sharpe]])/3</f>
        <v>469.33333333333331</v>
      </c>
    </row>
    <row r="525" spans="1:48" x14ac:dyDescent="0.3">
      <c r="A525" t="s">
        <v>1194</v>
      </c>
      <c r="B525" t="s">
        <v>1195</v>
      </c>
      <c r="C525" t="s">
        <v>3121</v>
      </c>
      <c r="D525" t="s">
        <v>227</v>
      </c>
      <c r="E525">
        <v>9646.1670849284892</v>
      </c>
      <c r="F525">
        <v>121.76</v>
      </c>
      <c r="G525">
        <v>-16.470984754791399</v>
      </c>
      <c r="H525">
        <f>(Table2[[#This Row],[1Y Return vs Nifty]]-AVERAGE(Table2[1Y Return vs Nifty]))/_xlfn.STDEV.P(Table2[1Y Return vs Nifty])</f>
        <v>-0.61968954890183214</v>
      </c>
      <c r="I525">
        <v>2.2225240823763199</v>
      </c>
      <c r="J525">
        <f>(Table2[[#This Row],[1M Return vs Nifty]]-AVERAGE(Table2[1M Return vs Nifty]))/_xlfn.STDEV.P(Table2[1M Return vs Nifty])</f>
        <v>0.49311318743209981</v>
      </c>
      <c r="K525">
        <v>-21.742393097556398</v>
      </c>
      <c r="L525">
        <f>(Table2[[#This Row],[6M Return vs Nifty]]-AVERAGE(Table2[6M Return vs Nifty]))/_xlfn.STDEV.P(Table2[6M Return vs Nifty])</f>
        <v>-0.87239973011739247</v>
      </c>
      <c r="M525">
        <v>4.9882433557672101</v>
      </c>
      <c r="N525">
        <f>(Table2[[#This Row],[1W Return vs Nifty]]-AVERAGE(Table2[1W Return vs Nifty]))/_xlfn.STDEV.P(Table2[1W Return vs Nifty])</f>
        <v>1.7163003504762719</v>
      </c>
      <c r="O525">
        <v>119.83</v>
      </c>
      <c r="P525">
        <v>122.835884897951</v>
      </c>
      <c r="Q525">
        <v>128.44682179764399</v>
      </c>
      <c r="R525">
        <v>56.809529150710098</v>
      </c>
      <c r="S525" s="1">
        <f>(Table2[[#This Row],[Close Price]]-Table2[[#This Row],[20D EMA]])/Table2[[#This Row],[20D EMA]]</f>
        <v>1.6106150379704639E-2</v>
      </c>
      <c r="T525" s="1">
        <f>(Table2[[#This Row],[Close Price]]-Table2[[#This Row],[50D EMA]])/Table2[[#This Row],[50D EMA]]</f>
        <v>-8.7587181778746304E-3</v>
      </c>
      <c r="U525" s="1">
        <f>(Table2[[#This Row],[Close Price]]-Table2[[#This Row],[200D EMA]])/Table2[[#This Row],[200D EMA]]</f>
        <v>-5.2059067745393123E-2</v>
      </c>
      <c r="V525">
        <v>0.96138572788257504</v>
      </c>
      <c r="W525">
        <v>117.21</v>
      </c>
      <c r="X525">
        <v>122.79</v>
      </c>
      <c r="Y525">
        <v>115.67</v>
      </c>
      <c r="Z525">
        <v>125.35</v>
      </c>
      <c r="AA525">
        <v>115.4</v>
      </c>
      <c r="AB525">
        <v>125.35</v>
      </c>
      <c r="AC525" s="1">
        <f>(Table2[[#This Row],[Close Price]]/Table2[[#This Row],[Day Low]])-1</f>
        <v>3.8819213377698336E-2</v>
      </c>
      <c r="AD525" s="1">
        <f>(Table2[[#This Row],[Day High]]/Table2[[#This Row],[Close Price]])-1</f>
        <v>8.4592641261498347E-3</v>
      </c>
      <c r="AE525" s="1">
        <f>(Table2[[#This Row],[Close Price]]/Table2[[#This Row],[Current Week Low]])-1</f>
        <v>5.2649779545258069E-2</v>
      </c>
      <c r="AF525" s="1">
        <f>(Table2[[#This Row],[Current Week High]]/Table2[[#This Row],[Close Price]])-1</f>
        <v>2.9484231274638617E-2</v>
      </c>
      <c r="AG525" s="1">
        <f>(Table2[[#This Row],[Close Price]]/Table2[[#This Row],[Current Month Low]])-1</f>
        <v>5.5112651646447075E-2</v>
      </c>
      <c r="AH525" s="1">
        <f>(Table2[[#This Row],[Current Month High]]/Table2[[#This Row],[Close Price]])-1</f>
        <v>2.9484231274638617E-2</v>
      </c>
      <c r="AI525">
        <v>29.763469119579501</v>
      </c>
      <c r="AJ525">
        <v>8.9087656529517094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-0.06</v>
      </c>
      <c r="AM525" t="s">
        <v>3161</v>
      </c>
      <c r="AN525">
        <v>6.26</v>
      </c>
      <c r="AO525" t="s">
        <v>3160</v>
      </c>
      <c r="AP525">
        <v>9.7040735358826999E-2</v>
      </c>
      <c r="AQ525">
        <f>(Table2[[#This Row],[Sharpe Ratio]]-AVERAGE(Table2[Sharpe Ratio]))/_xlfn.STDEV.P(Table2[Sharpe Ratio])</f>
        <v>0.46543834339019374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541</v>
      </c>
      <c r="AT525">
        <f>_xlfn.RANK.AVG(Table2[[#This Row],[6M Return vs Nifty Z-Score]],Table2[6M Return vs Nifty Z-Score])</f>
        <v>634</v>
      </c>
      <c r="AU525">
        <f>_xlfn.RANK.AVG(Table2[[#This Row],[Sharpe Ratio Z-Score]],Table2[Sharpe Ratio Z-Score])</f>
        <v>233</v>
      </c>
      <c r="AV525">
        <f>(Table2[[#This Row],[Rank 1Y]]+Table2[[#This Row],[Rank 6M]]+Table2[[#This Row],[Rank Sharpe]])/3</f>
        <v>469.33333333333331</v>
      </c>
    </row>
    <row r="526" spans="1:48" x14ac:dyDescent="0.3">
      <c r="A526" t="s">
        <v>1080</v>
      </c>
      <c r="B526" t="s">
        <v>1081</v>
      </c>
      <c r="C526" t="s">
        <v>3115</v>
      </c>
      <c r="D526" t="s">
        <v>242</v>
      </c>
      <c r="E526">
        <v>11641.557382074399</v>
      </c>
      <c r="F526">
        <v>1417.55</v>
      </c>
      <c r="G526">
        <v>-0.74662205417265404</v>
      </c>
      <c r="H526">
        <f>(Table2[[#This Row],[1Y Return vs Nifty]]-AVERAGE(Table2[1Y Return vs Nifty]))/_xlfn.STDEV.P(Table2[1Y Return vs Nifty])</f>
        <v>-0.30333275107636287</v>
      </c>
      <c r="I526">
        <v>-12.4723598365405</v>
      </c>
      <c r="J526">
        <f>(Table2[[#This Row],[1M Return vs Nifty]]-AVERAGE(Table2[1M Return vs Nifty]))/_xlfn.STDEV.P(Table2[1M Return vs Nifty])</f>
        <v>-1.066383558941445</v>
      </c>
      <c r="K526">
        <v>-23.005782544497499</v>
      </c>
      <c r="L526">
        <f>(Table2[[#This Row],[6M Return vs Nifty]]-AVERAGE(Table2[6M Return vs Nifty]))/_xlfn.STDEV.P(Table2[6M Return vs Nifty])</f>
        <v>-0.91658661760463234</v>
      </c>
      <c r="M526">
        <v>-9.4738975095521294</v>
      </c>
      <c r="N526">
        <f>(Table2[[#This Row],[1W Return vs Nifty]]-AVERAGE(Table2[1W Return vs Nifty]))/_xlfn.STDEV.P(Table2[1W Return vs Nifty])</f>
        <v>-1.2994424867071745</v>
      </c>
      <c r="O526">
        <v>1583.77</v>
      </c>
      <c r="P526">
        <v>1624.21238887104</v>
      </c>
      <c r="Q526">
        <v>1614.48532844484</v>
      </c>
      <c r="R526">
        <v>15.5694262128406</v>
      </c>
      <c r="S526" s="1">
        <f>(Table2[[#This Row],[Close Price]]-Table2[[#This Row],[20D EMA]])/Table2[[#This Row],[20D EMA]]</f>
        <v>-0.10495210794496677</v>
      </c>
      <c r="T526" s="1">
        <f>(Table2[[#This Row],[Close Price]]-Table2[[#This Row],[50D EMA]])/Table2[[#This Row],[50D EMA]]</f>
        <v>-0.12723852513813622</v>
      </c>
      <c r="U526" s="1">
        <f>(Table2[[#This Row],[Close Price]]-Table2[[#This Row],[200D EMA]])/Table2[[#This Row],[200D EMA]]</f>
        <v>-0.1219802527623703</v>
      </c>
      <c r="V526">
        <v>0.48455292293026198</v>
      </c>
      <c r="W526">
        <v>1412</v>
      </c>
      <c r="X526">
        <v>1452.3</v>
      </c>
      <c r="Y526">
        <v>1412</v>
      </c>
      <c r="Z526">
        <v>1590</v>
      </c>
      <c r="AA526">
        <v>1412</v>
      </c>
      <c r="AB526">
        <v>1665</v>
      </c>
      <c r="AC526" s="1">
        <f>(Table2[[#This Row],[Close Price]]/Table2[[#This Row],[Day Low]])-1</f>
        <v>3.9305949008499041E-3</v>
      </c>
      <c r="AD526" s="1">
        <f>(Table2[[#This Row],[Day High]]/Table2[[#This Row],[Close Price]])-1</f>
        <v>2.4514126485838172E-2</v>
      </c>
      <c r="AE526" s="1">
        <f>(Table2[[#This Row],[Close Price]]/Table2[[#This Row],[Current Week Low]])-1</f>
        <v>3.9305949008499041E-3</v>
      </c>
      <c r="AF526" s="1">
        <f>(Table2[[#This Row],[Current Week High]]/Table2[[#This Row],[Close Price]])-1</f>
        <v>0.12165355719374982</v>
      </c>
      <c r="AG526" s="1">
        <f>(Table2[[#This Row],[Close Price]]/Table2[[#This Row],[Current Month Low]])-1</f>
        <v>3.9305949008499041E-3</v>
      </c>
      <c r="AH526" s="1">
        <f>(Table2[[#This Row],[Current Month High]]/Table2[[#This Row],[Close Price]])-1</f>
        <v>0.17456174385383227</v>
      </c>
      <c r="AI526">
        <v>56.745793799160502</v>
      </c>
      <c r="AJ526">
        <v>20.6374196842687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0.01</v>
      </c>
      <c r="AM526" t="s">
        <v>3160</v>
      </c>
      <c r="AN526">
        <v>-12.51</v>
      </c>
      <c r="AO526" t="s">
        <v>3161</v>
      </c>
      <c r="AP526">
        <v>5.6759818532955003E-2</v>
      </c>
      <c r="AQ526">
        <f>(Table2[[#This Row],[Sharpe Ratio]]-AVERAGE(Table2[Sharpe Ratio]))/_xlfn.STDEV.P(Table2[Sharpe Ratio])</f>
        <v>-1.1322713525959835E-2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415</v>
      </c>
      <c r="AT526">
        <f>_xlfn.RANK.AVG(Table2[[#This Row],[6M Return vs Nifty Z-Score]],Table2[6M Return vs Nifty Z-Score])</f>
        <v>648</v>
      </c>
      <c r="AU526">
        <f>_xlfn.RANK.AVG(Table2[[#This Row],[Sharpe Ratio Z-Score]],Table2[Sharpe Ratio Z-Score])</f>
        <v>353</v>
      </c>
      <c r="AV526">
        <f>(Table2[[#This Row],[Rank 1Y]]+Table2[[#This Row],[Rank 6M]]+Table2[[#This Row],[Rank Sharpe]])/3</f>
        <v>472</v>
      </c>
    </row>
    <row r="527" spans="1:48" x14ac:dyDescent="0.3">
      <c r="A527" t="s">
        <v>792</v>
      </c>
      <c r="B527" t="s">
        <v>793</v>
      </c>
      <c r="C527" t="s">
        <v>3123</v>
      </c>
      <c r="D527" t="s">
        <v>475</v>
      </c>
      <c r="E527">
        <v>19032.2653498611</v>
      </c>
      <c r="F527">
        <v>1834.95</v>
      </c>
      <c r="G527">
        <v>-15.8671140471616</v>
      </c>
      <c r="H527">
        <f>(Table2[[#This Row],[1Y Return vs Nifty]]-AVERAGE(Table2[1Y Return vs Nifty]))/_xlfn.STDEV.P(Table2[1Y Return vs Nifty])</f>
        <v>-0.60754033770621108</v>
      </c>
      <c r="I527">
        <v>-0.26981227634219701</v>
      </c>
      <c r="J527">
        <f>(Table2[[#This Row],[1M Return vs Nifty]]-AVERAGE(Table2[1M Return vs Nifty]))/_xlfn.STDEV.P(Table2[1M Return vs Nifty])</f>
        <v>0.22861361984541578</v>
      </c>
      <c r="K527">
        <v>10.8239625378701</v>
      </c>
      <c r="L527">
        <f>(Table2[[#This Row],[6M Return vs Nifty]]-AVERAGE(Table2[6M Return vs Nifty]))/_xlfn.STDEV.P(Table2[6M Return vs Nifty])</f>
        <v>0.26660447465583165</v>
      </c>
      <c r="M527">
        <v>-2.1922070158120999</v>
      </c>
      <c r="N527">
        <f>(Table2[[#This Row],[1W Return vs Nifty]]-AVERAGE(Table2[1W Return vs Nifty]))/_xlfn.STDEV.P(Table2[1W Return vs Nifty])</f>
        <v>0.21898456732210406</v>
      </c>
      <c r="O527">
        <v>1902.22</v>
      </c>
      <c r="P527">
        <v>1937.0802473742201</v>
      </c>
      <c r="Q527">
        <v>1879.7730599184599</v>
      </c>
      <c r="R527">
        <v>36.189355966264998</v>
      </c>
      <c r="S527" s="1">
        <f>(Table2[[#This Row],[Close Price]]-Table2[[#This Row],[20D EMA]])/Table2[[#This Row],[20D EMA]]</f>
        <v>-3.5363943182176602E-2</v>
      </c>
      <c r="T527" s="1">
        <f>(Table2[[#This Row],[Close Price]]-Table2[[#This Row],[50D EMA]])/Table2[[#This Row],[50D EMA]]</f>
        <v>-5.2723808170911442E-2</v>
      </c>
      <c r="U527" s="1">
        <f>(Table2[[#This Row],[Close Price]]-Table2[[#This Row],[200D EMA]])/Table2[[#This Row],[200D EMA]]</f>
        <v>-2.3844931536791038E-2</v>
      </c>
      <c r="V527">
        <v>0.79583656681993997</v>
      </c>
      <c r="W527">
        <v>1827.9</v>
      </c>
      <c r="X527">
        <v>1888.25</v>
      </c>
      <c r="Y527">
        <v>1805</v>
      </c>
      <c r="Z527">
        <v>1929</v>
      </c>
      <c r="AA527">
        <v>1805</v>
      </c>
      <c r="AB527">
        <v>1973.5</v>
      </c>
      <c r="AC527" s="1">
        <f>(Table2[[#This Row],[Close Price]]/Table2[[#This Row],[Day Low]])-1</f>
        <v>3.8568849499425184E-3</v>
      </c>
      <c r="AD527" s="1">
        <f>(Table2[[#This Row],[Day High]]/Table2[[#This Row],[Close Price]])-1</f>
        <v>2.904711300035423E-2</v>
      </c>
      <c r="AE527" s="1">
        <f>(Table2[[#This Row],[Close Price]]/Table2[[#This Row],[Current Week Low]])-1</f>
        <v>1.6592797783933522E-2</v>
      </c>
      <c r="AF527" s="1">
        <f>(Table2[[#This Row],[Current Week High]]/Table2[[#This Row],[Close Price]])-1</f>
        <v>5.1254802583176717E-2</v>
      </c>
      <c r="AG527" s="1">
        <f>(Table2[[#This Row],[Close Price]]/Table2[[#This Row],[Current Month Low]])-1</f>
        <v>1.6592797783933522E-2</v>
      </c>
      <c r="AH527" s="1">
        <f>(Table2[[#This Row],[Current Month High]]/Table2[[#This Row],[Close Price]])-1</f>
        <v>7.5506144581596102E-2</v>
      </c>
      <c r="AI527">
        <v>26.978936755769901</v>
      </c>
      <c r="AJ527">
        <v>25.492408699220299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0.03</v>
      </c>
      <c r="AM527" t="s">
        <v>3160</v>
      </c>
      <c r="AN527">
        <v>-2.72</v>
      </c>
      <c r="AO527" t="s">
        <v>3161</v>
      </c>
      <c r="AP527">
        <v>-4.3162339351348E-2</v>
      </c>
      <c r="AQ527">
        <f>(Table2[[#This Row],[Sharpe Ratio]]-AVERAGE(Table2[Sharpe Ratio]))/_xlfn.STDEV.P(Table2[Sharpe Ratio])</f>
        <v>-1.1939917626987695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535</v>
      </c>
      <c r="AT527">
        <f>_xlfn.RANK.AVG(Table2[[#This Row],[6M Return vs Nifty Z-Score]],Table2[6M Return vs Nifty Z-Score])</f>
        <v>227</v>
      </c>
      <c r="AU527">
        <f>_xlfn.RANK.AVG(Table2[[#This Row],[Sharpe Ratio Z-Score]],Table2[Sharpe Ratio Z-Score])</f>
        <v>656</v>
      </c>
      <c r="AV527">
        <f>(Table2[[#This Row],[Rank 1Y]]+Table2[[#This Row],[Rank 6M]]+Table2[[#This Row],[Rank Sharpe]])/3</f>
        <v>472.66666666666669</v>
      </c>
    </row>
    <row r="528" spans="1:48" x14ac:dyDescent="0.3">
      <c r="A528" t="s">
        <v>1771</v>
      </c>
      <c r="B528" t="s">
        <v>1772</v>
      </c>
      <c r="C528" t="s">
        <v>3119</v>
      </c>
      <c r="D528" t="s">
        <v>1773</v>
      </c>
      <c r="E528">
        <v>4366.05920850452</v>
      </c>
      <c r="F528">
        <v>64.650000000000006</v>
      </c>
      <c r="G528">
        <v>-19.936276545991301</v>
      </c>
      <c r="H528">
        <f>(Table2[[#This Row],[1Y Return vs Nifty]]-AVERAGE(Table2[1Y Return vs Nifty]))/_xlfn.STDEV.P(Table2[1Y Return vs Nifty])</f>
        <v>-0.6894073896478834</v>
      </c>
      <c r="I528">
        <v>9.1307022930093797</v>
      </c>
      <c r="J528">
        <f>(Table2[[#This Row],[1M Return vs Nifty]]-AVERAGE(Table2[1M Return vs Nifty]))/_xlfn.STDEV.P(Table2[1M Return vs Nifty])</f>
        <v>1.2262446297963607</v>
      </c>
      <c r="K528">
        <v>-10.0692124926505</v>
      </c>
      <c r="L528">
        <f>(Table2[[#This Row],[6M Return vs Nifty]]-AVERAGE(Table2[6M Return vs Nifty]))/_xlfn.STDEV.P(Table2[6M Return vs Nifty])</f>
        <v>-0.46413170218977379</v>
      </c>
      <c r="M528">
        <v>-5.3475193564006096</v>
      </c>
      <c r="N528">
        <f>(Table2[[#This Row],[1W Return vs Nifty]]-AVERAGE(Table2[1W Return vs Nifty]))/_xlfn.STDEV.P(Table2[1W Return vs Nifty])</f>
        <v>-0.43898237400572249</v>
      </c>
      <c r="O528">
        <v>64.39</v>
      </c>
      <c r="P528">
        <v>64.791819533526294</v>
      </c>
      <c r="Q528">
        <v>64.4086939408663</v>
      </c>
      <c r="R528">
        <v>48.741181433472399</v>
      </c>
      <c r="S528" s="1">
        <f>(Table2[[#This Row],[Close Price]]-Table2[[#This Row],[20D EMA]])/Table2[[#This Row],[20D EMA]]</f>
        <v>4.0378940829322117E-3</v>
      </c>
      <c r="T528" s="1">
        <f>(Table2[[#This Row],[Close Price]]-Table2[[#This Row],[50D EMA]])/Table2[[#This Row],[50D EMA]]</f>
        <v>-2.1888493724567179E-3</v>
      </c>
      <c r="U528" s="1">
        <f>(Table2[[#This Row],[Close Price]]-Table2[[#This Row],[200D EMA]])/Table2[[#This Row],[200D EMA]]</f>
        <v>3.7464827241373518E-3</v>
      </c>
      <c r="V528">
        <v>1.2351658445892499</v>
      </c>
      <c r="W528">
        <v>64.3</v>
      </c>
      <c r="X528">
        <v>67.59</v>
      </c>
      <c r="Y528">
        <v>64.16</v>
      </c>
      <c r="Z528">
        <v>69.900000000000006</v>
      </c>
      <c r="AA528">
        <v>62.74</v>
      </c>
      <c r="AB528">
        <v>71.7</v>
      </c>
      <c r="AC528" s="1">
        <f>(Table2[[#This Row],[Close Price]]/Table2[[#This Row],[Day Low]])-1</f>
        <v>5.4432348367030592E-3</v>
      </c>
      <c r="AD528" s="1">
        <f>(Table2[[#This Row],[Day High]]/Table2[[#This Row],[Close Price]])-1</f>
        <v>4.5475638051044154E-2</v>
      </c>
      <c r="AE528" s="1">
        <f>(Table2[[#This Row],[Close Price]]/Table2[[#This Row],[Current Week Low]])-1</f>
        <v>7.6371571072320066E-3</v>
      </c>
      <c r="AF528" s="1">
        <f>(Table2[[#This Row],[Current Week High]]/Table2[[#This Row],[Close Price]])-1</f>
        <v>8.1206496519721671E-2</v>
      </c>
      <c r="AG528" s="1">
        <f>(Table2[[#This Row],[Close Price]]/Table2[[#This Row],[Current Month Low]])-1</f>
        <v>3.0443098501753418E-2</v>
      </c>
      <c r="AH528" s="1">
        <f>(Table2[[#This Row],[Current Month High]]/Table2[[#This Row],[Close Price]])-1</f>
        <v>0.10904872389791187</v>
      </c>
      <c r="AI528">
        <v>30.224284609435401</v>
      </c>
      <c r="AJ528">
        <v>48.279816513761403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-0.03</v>
      </c>
      <c r="AM528" t="s">
        <v>3161</v>
      </c>
      <c r="AN528">
        <v>20.98</v>
      </c>
      <c r="AO528" t="s">
        <v>3160</v>
      </c>
      <c r="AP528">
        <v>5.2202419833005997E-2</v>
      </c>
      <c r="AQ528">
        <f>(Table2[[#This Row],[Sharpe Ratio]]-AVERAGE(Table2[Sharpe Ratio]))/_xlfn.STDEV.P(Table2[Sharpe Ratio])</f>
        <v>-6.5263646160850425E-2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569</v>
      </c>
      <c r="AT528">
        <f>_xlfn.RANK.AVG(Table2[[#This Row],[6M Return vs Nifty Z-Score]],Table2[6M Return vs Nifty Z-Score])</f>
        <v>477</v>
      </c>
      <c r="AU528">
        <f>_xlfn.RANK.AVG(Table2[[#This Row],[Sharpe Ratio Z-Score]],Table2[Sharpe Ratio Z-Score])</f>
        <v>372</v>
      </c>
      <c r="AV528">
        <f>(Table2[[#This Row],[Rank 1Y]]+Table2[[#This Row],[Rank 6M]]+Table2[[#This Row],[Rank Sharpe]])/3</f>
        <v>472.66666666666669</v>
      </c>
    </row>
    <row r="529" spans="1:48" x14ac:dyDescent="0.3">
      <c r="A529" t="s">
        <v>2215</v>
      </c>
      <c r="B529" t="s">
        <v>2216</v>
      </c>
      <c r="C529" t="s">
        <v>3107</v>
      </c>
      <c r="D529" t="s">
        <v>72</v>
      </c>
      <c r="E529">
        <v>2497.687309979</v>
      </c>
      <c r="F529">
        <v>188.77</v>
      </c>
      <c r="G529">
        <v>-12.198365130890799</v>
      </c>
      <c r="H529">
        <f>(Table2[[#This Row],[1Y Return vs Nifty]]-AVERAGE(Table2[1Y Return vs Nifty]))/_xlfn.STDEV.P(Table2[1Y Return vs Nifty])</f>
        <v>-0.53372916447936725</v>
      </c>
      <c r="I529">
        <v>-8.0842009716703096</v>
      </c>
      <c r="J529">
        <f>(Table2[[#This Row],[1M Return vs Nifty]]-AVERAGE(Table2[1M Return vs Nifty]))/_xlfn.STDEV.P(Table2[1M Return vs Nifty])</f>
        <v>-0.60068954529048724</v>
      </c>
      <c r="K529">
        <v>-8.0589950668439503</v>
      </c>
      <c r="L529">
        <f>(Table2[[#This Row],[6M Return vs Nifty]]-AVERAGE(Table2[6M Return vs Nifty]))/_xlfn.STDEV.P(Table2[6M Return vs Nifty])</f>
        <v>-0.39382459978832079</v>
      </c>
      <c r="M529">
        <v>-6.3811546867114197</v>
      </c>
      <c r="N529">
        <f>(Table2[[#This Row],[1W Return vs Nifty]]-AVERAGE(Table2[1W Return vs Nifty]))/_xlfn.STDEV.P(Table2[1W Return vs Nifty])</f>
        <v>-0.65452296185324244</v>
      </c>
      <c r="O529">
        <v>204.96</v>
      </c>
      <c r="P529">
        <v>217.37378517952601</v>
      </c>
      <c r="Q529">
        <v>213.16072936426599</v>
      </c>
      <c r="R529">
        <v>31.312670962145901</v>
      </c>
      <c r="S529" s="1">
        <f>(Table2[[#This Row],[Close Price]]-Table2[[#This Row],[20D EMA]])/Table2[[#This Row],[20D EMA]]</f>
        <v>-7.8991022638563613E-2</v>
      </c>
      <c r="T529" s="1">
        <f>(Table2[[#This Row],[Close Price]]-Table2[[#This Row],[50D EMA]])/Table2[[#This Row],[50D EMA]]</f>
        <v>-0.13158801626379432</v>
      </c>
      <c r="U529" s="1">
        <f>(Table2[[#This Row],[Close Price]]-Table2[[#This Row],[200D EMA]])/Table2[[#This Row],[200D EMA]]</f>
        <v>-0.11442412229029843</v>
      </c>
      <c r="V529">
        <v>0.455183182125801</v>
      </c>
      <c r="W529">
        <v>187.42</v>
      </c>
      <c r="X529">
        <v>192.59</v>
      </c>
      <c r="Y529">
        <v>185.16</v>
      </c>
      <c r="Z529">
        <v>209.01</v>
      </c>
      <c r="AA529">
        <v>185.16</v>
      </c>
      <c r="AB529">
        <v>214.99</v>
      </c>
      <c r="AC529" s="1">
        <f>(Table2[[#This Row],[Close Price]]/Table2[[#This Row],[Day Low]])-1</f>
        <v>7.203073311279562E-3</v>
      </c>
      <c r="AD529" s="1">
        <f>(Table2[[#This Row],[Day High]]/Table2[[#This Row],[Close Price]])-1</f>
        <v>2.0236266355882826E-2</v>
      </c>
      <c r="AE529" s="1">
        <f>(Table2[[#This Row],[Close Price]]/Table2[[#This Row],[Current Week Low]])-1</f>
        <v>1.9496651544610222E-2</v>
      </c>
      <c r="AF529" s="1">
        <f>(Table2[[#This Row],[Current Week High]]/Table2[[#This Row],[Close Price]])-1</f>
        <v>0.10722042697462508</v>
      </c>
      <c r="AG529" s="1">
        <f>(Table2[[#This Row],[Close Price]]/Table2[[#This Row],[Current Month Low]])-1</f>
        <v>1.9496651544610222E-2</v>
      </c>
      <c r="AH529" s="1">
        <f>(Table2[[#This Row],[Current Month High]]/Table2[[#This Row],[Close Price]])-1</f>
        <v>0.13889918948985547</v>
      </c>
      <c r="AI529">
        <v>55.506701276685902</v>
      </c>
      <c r="AJ529">
        <v>20.427432216905899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-0.15</v>
      </c>
      <c r="AM529" t="s">
        <v>3161</v>
      </c>
      <c r="AN529">
        <v>-7.54</v>
      </c>
      <c r="AO529" t="s">
        <v>3161</v>
      </c>
      <c r="AP529">
        <v>1.7185612132522E-2</v>
      </c>
      <c r="AQ529">
        <f>(Table2[[#This Row],[Sharpe Ratio]]-AVERAGE(Table2[Sharpe Ratio]))/_xlfn.STDEV.P(Table2[Sharpe Ratio])</f>
        <v>-0.47971921382532973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506</v>
      </c>
      <c r="AT529">
        <f>_xlfn.RANK.AVG(Table2[[#This Row],[6M Return vs Nifty Z-Score]],Table2[6M Return vs Nifty Z-Score])</f>
        <v>449</v>
      </c>
      <c r="AU529">
        <f>_xlfn.RANK.AVG(Table2[[#This Row],[Sharpe Ratio Z-Score]],Table2[Sharpe Ratio Z-Score])</f>
        <v>465</v>
      </c>
      <c r="AV529">
        <f>(Table2[[#This Row],[Rank 1Y]]+Table2[[#This Row],[Rank 6M]]+Table2[[#This Row],[Rank Sharpe]])/3</f>
        <v>473.33333333333331</v>
      </c>
    </row>
    <row r="530" spans="1:48" x14ac:dyDescent="0.3">
      <c r="A530" t="s">
        <v>436</v>
      </c>
      <c r="B530" t="s">
        <v>437</v>
      </c>
      <c r="C530" t="s">
        <v>3111</v>
      </c>
      <c r="D530" t="s">
        <v>232</v>
      </c>
      <c r="E530">
        <v>49828.5800230924</v>
      </c>
      <c r="F530">
        <v>1883.55</v>
      </c>
      <c r="G530">
        <v>2.7669614506180499E-2</v>
      </c>
      <c r="H530">
        <f>(Table2[[#This Row],[1Y Return vs Nifty]]-AVERAGE(Table2[1Y Return vs Nifty]))/_xlfn.STDEV.P(Table2[1Y Return vs Nifty])</f>
        <v>-0.28775485850609439</v>
      </c>
      <c r="I530">
        <v>-3.1679809890284698</v>
      </c>
      <c r="J530">
        <f>(Table2[[#This Row],[1M Return vs Nifty]]-AVERAGE(Table2[1M Return vs Nifty]))/_xlfn.STDEV.P(Table2[1M Return vs Nifty])</f>
        <v>-7.8954966801099161E-2</v>
      </c>
      <c r="K530">
        <v>-6.1113975882311102</v>
      </c>
      <c r="L530">
        <f>(Table2[[#This Row],[6M Return vs Nifty]]-AVERAGE(Table2[6M Return vs Nifty]))/_xlfn.STDEV.P(Table2[6M Return vs Nifty])</f>
        <v>-0.32570762218789784</v>
      </c>
      <c r="M530">
        <v>9.5911330695446204E-2</v>
      </c>
      <c r="N530">
        <f>(Table2[[#This Row],[1W Return vs Nifty]]-AVERAGE(Table2[1W Return vs Nifty]))/_xlfn.STDEV.P(Table2[1W Return vs Nifty])</f>
        <v>0.69611838716031893</v>
      </c>
      <c r="O530">
        <v>1942.54</v>
      </c>
      <c r="P530">
        <v>1991.2028846005001</v>
      </c>
      <c r="Q530">
        <v>1932.1842163592601</v>
      </c>
      <c r="R530">
        <v>36.220590603525899</v>
      </c>
      <c r="S530" s="1">
        <f>(Table2[[#This Row],[Close Price]]-Table2[[#This Row],[20D EMA]])/Table2[[#This Row],[20D EMA]]</f>
        <v>-3.0367457040781663E-2</v>
      </c>
      <c r="T530" s="1">
        <f>(Table2[[#This Row],[Close Price]]-Table2[[#This Row],[50D EMA]])/Table2[[#This Row],[50D EMA]]</f>
        <v>-5.4064247010218031E-2</v>
      </c>
      <c r="U530" s="1">
        <f>(Table2[[#This Row],[Close Price]]-Table2[[#This Row],[200D EMA]])/Table2[[#This Row],[200D EMA]]</f>
        <v>-2.517058981617171E-2</v>
      </c>
      <c r="V530">
        <v>0.69720782974889906</v>
      </c>
      <c r="W530">
        <v>1852.15</v>
      </c>
      <c r="X530">
        <v>1890.55</v>
      </c>
      <c r="Y530">
        <v>1850.1</v>
      </c>
      <c r="Z530">
        <v>1934.5</v>
      </c>
      <c r="AA530">
        <v>1850.1</v>
      </c>
      <c r="AB530">
        <v>1986.15</v>
      </c>
      <c r="AC530" s="1">
        <f>(Table2[[#This Row],[Close Price]]/Table2[[#This Row],[Day Low]])-1</f>
        <v>1.695327052344564E-2</v>
      </c>
      <c r="AD530" s="1">
        <f>(Table2[[#This Row],[Day High]]/Table2[[#This Row],[Close Price]])-1</f>
        <v>3.7163866103899768E-3</v>
      </c>
      <c r="AE530" s="1">
        <f>(Table2[[#This Row],[Close Price]]/Table2[[#This Row],[Current Week Low]])-1</f>
        <v>1.808010377817415E-2</v>
      </c>
      <c r="AF530" s="1">
        <f>(Table2[[#This Row],[Current Week High]]/Table2[[#This Row],[Close Price]])-1</f>
        <v>2.7049985399909771E-2</v>
      </c>
      <c r="AG530" s="1">
        <f>(Table2[[#This Row],[Close Price]]/Table2[[#This Row],[Current Month Low]])-1</f>
        <v>1.808010377817415E-2</v>
      </c>
      <c r="AH530" s="1">
        <f>(Table2[[#This Row],[Current Month High]]/Table2[[#This Row],[Close Price]])-1</f>
        <v>5.4471609460858605E-2</v>
      </c>
      <c r="AI530">
        <v>17.060869103554399</v>
      </c>
      <c r="AJ530">
        <v>21.7550096961861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0.01</v>
      </c>
      <c r="AM530" t="s">
        <v>3160</v>
      </c>
      <c r="AN530">
        <v>-2.46</v>
      </c>
      <c r="AO530" t="s">
        <v>3161</v>
      </c>
      <c r="AP530">
        <v>-1.2762391394806999E-2</v>
      </c>
      <c r="AQ530">
        <f>(Table2[[#This Row],[Sharpe Ratio]]-AVERAGE(Table2[Sharpe Ratio]))/_xlfn.STDEV.P(Table2[Sharpe Ratio])</f>
        <v>-0.83418090286631597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409</v>
      </c>
      <c r="AT530">
        <f>_xlfn.RANK.AVG(Table2[[#This Row],[6M Return vs Nifty Z-Score]],Table2[6M Return vs Nifty Z-Score])</f>
        <v>422</v>
      </c>
      <c r="AU530">
        <f>_xlfn.RANK.AVG(Table2[[#This Row],[Sharpe Ratio Z-Score]],Table2[Sharpe Ratio Z-Score])</f>
        <v>591</v>
      </c>
      <c r="AV530">
        <f>(Table2[[#This Row],[Rank 1Y]]+Table2[[#This Row],[Rank 6M]]+Table2[[#This Row],[Rank Sharpe]])/3</f>
        <v>474</v>
      </c>
    </row>
    <row r="531" spans="1:48" x14ac:dyDescent="0.3">
      <c r="A531" t="s">
        <v>1136</v>
      </c>
      <c r="B531" t="s">
        <v>1137</v>
      </c>
      <c r="C531" t="s">
        <v>3116</v>
      </c>
      <c r="D531" t="s">
        <v>128</v>
      </c>
      <c r="E531">
        <v>10520.275100336399</v>
      </c>
      <c r="F531">
        <v>330.65</v>
      </c>
      <c r="G531">
        <v>-35.392446067837099</v>
      </c>
      <c r="H531">
        <f>(Table2[[#This Row],[1Y Return vs Nifty]]-AVERAGE(Table2[1Y Return vs Nifty]))/_xlfn.STDEV.P(Table2[1Y Return vs Nifty])</f>
        <v>-1.0003684371430765</v>
      </c>
      <c r="I531">
        <v>3.61281190839982</v>
      </c>
      <c r="J531">
        <f>(Table2[[#This Row],[1M Return vs Nifty]]-AVERAGE(Table2[1M Return vs Nifty]))/_xlfn.STDEV.P(Table2[1M Return vs Nifty])</f>
        <v>0.6406576902107386</v>
      </c>
      <c r="K531">
        <v>-25.526547594409799</v>
      </c>
      <c r="L531">
        <f>(Table2[[#This Row],[6M Return vs Nifty]]-AVERAGE(Table2[6M Return vs Nifty]))/_xlfn.STDEV.P(Table2[6M Return vs Nifty])</f>
        <v>-1.0047500591403555</v>
      </c>
      <c r="M531">
        <v>-7.3824208491697396</v>
      </c>
      <c r="N531">
        <f>(Table2[[#This Row],[1W Return vs Nifty]]-AVERAGE(Table2[1W Return vs Nifty]))/_xlfn.STDEV.P(Table2[1W Return vs Nifty])</f>
        <v>-0.86331371321349482</v>
      </c>
      <c r="O531">
        <v>352.16</v>
      </c>
      <c r="P531">
        <v>357.23482093208702</v>
      </c>
      <c r="Q531">
        <v>366.29853724609097</v>
      </c>
      <c r="R531">
        <v>30.321142905519601</v>
      </c>
      <c r="S531" s="1">
        <f>(Table2[[#This Row],[Close Price]]-Table2[[#This Row],[20D EMA]])/Table2[[#This Row],[20D EMA]]</f>
        <v>-6.1080190822353608E-2</v>
      </c>
      <c r="T531" s="1">
        <f>(Table2[[#This Row],[Close Price]]-Table2[[#This Row],[50D EMA]])/Table2[[#This Row],[50D EMA]]</f>
        <v>-7.4418335991778953E-2</v>
      </c>
      <c r="U531" s="1">
        <f>(Table2[[#This Row],[Close Price]]-Table2[[#This Row],[200D EMA]])/Table2[[#This Row],[200D EMA]]</f>
        <v>-9.7320992636509437E-2</v>
      </c>
      <c r="V531">
        <v>0.79531417612886002</v>
      </c>
      <c r="W531">
        <v>329.7</v>
      </c>
      <c r="X531">
        <v>336.9</v>
      </c>
      <c r="Y531">
        <v>327.7</v>
      </c>
      <c r="Z531">
        <v>361.5</v>
      </c>
      <c r="AA531">
        <v>327.7</v>
      </c>
      <c r="AB531">
        <v>377.45</v>
      </c>
      <c r="AC531" s="1">
        <f>(Table2[[#This Row],[Close Price]]/Table2[[#This Row],[Day Low]])-1</f>
        <v>2.8814073400060813E-3</v>
      </c>
      <c r="AD531" s="1">
        <f>(Table2[[#This Row],[Day High]]/Table2[[#This Row],[Close Price]])-1</f>
        <v>1.8902162407379297E-2</v>
      </c>
      <c r="AE531" s="1">
        <f>(Table2[[#This Row],[Close Price]]/Table2[[#This Row],[Current Week Low]])-1</f>
        <v>9.0021361000915956E-3</v>
      </c>
      <c r="AF531" s="1">
        <f>(Table2[[#This Row],[Current Week High]]/Table2[[#This Row],[Close Price]])-1</f>
        <v>9.3301073642824806E-2</v>
      </c>
      <c r="AG531" s="1">
        <f>(Table2[[#This Row],[Close Price]]/Table2[[#This Row],[Current Month Low]])-1</f>
        <v>9.0021361000915956E-3</v>
      </c>
      <c r="AH531" s="1">
        <f>(Table2[[#This Row],[Current Month High]]/Table2[[#This Row],[Close Price]])-1</f>
        <v>0.14153939210645694</v>
      </c>
      <c r="AI531">
        <v>53.031906850143599</v>
      </c>
      <c r="AJ531">
        <v>7.0757772020725298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-0.05</v>
      </c>
      <c r="AM531" t="s">
        <v>3161</v>
      </c>
      <c r="AN531">
        <v>-9.89</v>
      </c>
      <c r="AO531" t="s">
        <v>3161</v>
      </c>
      <c r="AP531">
        <v>0.149248001454588</v>
      </c>
      <c r="AQ531">
        <f>(Table2[[#This Row],[Sharpe Ratio]]-AVERAGE(Table2[Sharpe Ratio]))/_xlfn.STDEV.P(Table2[Sharpe Ratio])</f>
        <v>1.0833585230652267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654</v>
      </c>
      <c r="AT531">
        <f>_xlfn.RANK.AVG(Table2[[#This Row],[6M Return vs Nifty Z-Score]],Table2[6M Return vs Nifty Z-Score])</f>
        <v>668</v>
      </c>
      <c r="AU531">
        <f>_xlfn.RANK.AVG(Table2[[#This Row],[Sharpe Ratio Z-Score]],Table2[Sharpe Ratio Z-Score])</f>
        <v>105</v>
      </c>
      <c r="AV531">
        <f>(Table2[[#This Row],[Rank 1Y]]+Table2[[#This Row],[Rank 6M]]+Table2[[#This Row],[Rank Sharpe]])/3</f>
        <v>475.66666666666669</v>
      </c>
    </row>
    <row r="532" spans="1:48" x14ac:dyDescent="0.3">
      <c r="A532" t="s">
        <v>583</v>
      </c>
      <c r="B532" t="s">
        <v>584</v>
      </c>
      <c r="C532" t="s">
        <v>3119</v>
      </c>
      <c r="D532" t="s">
        <v>266</v>
      </c>
      <c r="E532">
        <v>32034.353335444299</v>
      </c>
      <c r="F532">
        <v>3430.9</v>
      </c>
      <c r="G532">
        <v>-25.3333516168762</v>
      </c>
      <c r="H532">
        <f>(Table2[[#This Row],[1Y Return vs Nifty]]-AVERAGE(Table2[1Y Return vs Nifty]))/_xlfn.STDEV.P(Table2[1Y Return vs Nifty])</f>
        <v>-0.79799057483360969</v>
      </c>
      <c r="I532">
        <v>-10.1746060208863</v>
      </c>
      <c r="J532">
        <f>(Table2[[#This Row],[1M Return vs Nifty]]-AVERAGE(Table2[1M Return vs Nifty]))/_xlfn.STDEV.P(Table2[1M Return vs Nifty])</f>
        <v>-0.82253409274271805</v>
      </c>
      <c r="K532">
        <v>-14.560096169184501</v>
      </c>
      <c r="L532">
        <f>(Table2[[#This Row],[6M Return vs Nifty]]-AVERAGE(Table2[6M Return vs Nifty]))/_xlfn.STDEV.P(Table2[6M Return vs Nifty])</f>
        <v>-0.62119979565354755</v>
      </c>
      <c r="M532">
        <v>-3.9368613445848899</v>
      </c>
      <c r="N532">
        <f>(Table2[[#This Row],[1W Return vs Nifty]]-AVERAGE(Table2[1W Return vs Nifty]))/_xlfn.STDEV.P(Table2[1W Return vs Nifty])</f>
        <v>-0.1448224820183365</v>
      </c>
      <c r="O532">
        <v>3775.31</v>
      </c>
      <c r="P532">
        <v>3992.51231938712</v>
      </c>
      <c r="Q532">
        <v>3993.6581469238899</v>
      </c>
      <c r="R532">
        <v>6.7008996032922701</v>
      </c>
      <c r="S532" s="1">
        <f>(Table2[[#This Row],[Close Price]]-Table2[[#This Row],[20D EMA]])/Table2[[#This Row],[20D EMA]]</f>
        <v>-9.1226945601818085E-2</v>
      </c>
      <c r="T532" s="1">
        <f>(Table2[[#This Row],[Close Price]]-Table2[[#This Row],[50D EMA]])/Table2[[#This Row],[50D EMA]]</f>
        <v>-0.14066639610853637</v>
      </c>
      <c r="U532" s="1">
        <f>(Table2[[#This Row],[Close Price]]-Table2[[#This Row],[200D EMA]])/Table2[[#This Row],[200D EMA]]</f>
        <v>-0.14091294903579907</v>
      </c>
      <c r="V532">
        <v>1.4867384437662901</v>
      </c>
      <c r="W532">
        <v>3418.25</v>
      </c>
      <c r="X532">
        <v>3526.75</v>
      </c>
      <c r="Y532">
        <v>3418.25</v>
      </c>
      <c r="Z532">
        <v>3658.15</v>
      </c>
      <c r="AA532">
        <v>3418.25</v>
      </c>
      <c r="AB532">
        <v>3870</v>
      </c>
      <c r="AC532" s="1">
        <f>(Table2[[#This Row],[Close Price]]/Table2[[#This Row],[Day Low]])-1</f>
        <v>3.7007240547064502E-3</v>
      </c>
      <c r="AD532" s="1">
        <f>(Table2[[#This Row],[Day High]]/Table2[[#This Row],[Close Price]])-1</f>
        <v>2.7937275933428429E-2</v>
      </c>
      <c r="AE532" s="1">
        <f>(Table2[[#This Row],[Close Price]]/Table2[[#This Row],[Current Week Low]])-1</f>
        <v>3.7007240547064502E-3</v>
      </c>
      <c r="AF532" s="1">
        <f>(Table2[[#This Row],[Current Week High]]/Table2[[#This Row],[Close Price]])-1</f>
        <v>6.6236264537002043E-2</v>
      </c>
      <c r="AG532" s="1">
        <f>(Table2[[#This Row],[Close Price]]/Table2[[#This Row],[Current Month Low]])-1</f>
        <v>3.7007240547064502E-3</v>
      </c>
      <c r="AH532" s="1">
        <f>(Table2[[#This Row],[Current Month High]]/Table2[[#This Row],[Close Price]])-1</f>
        <v>0.12798391092716188</v>
      </c>
      <c r="AI532">
        <v>44.275554519222297</v>
      </c>
      <c r="AJ532">
        <v>0.772484285966057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-0.11</v>
      </c>
      <c r="AM532" t="s">
        <v>3161</v>
      </c>
      <c r="AN532">
        <v>-12.04</v>
      </c>
      <c r="AO532" t="s">
        <v>3161</v>
      </c>
      <c r="AP532">
        <v>7.0268172596825995E-2</v>
      </c>
      <c r="AQ532">
        <f>(Table2[[#This Row],[Sharpe Ratio]]-AVERAGE(Table2[Sharpe Ratio]))/_xlfn.STDEV.P(Table2[Sharpe Ratio])</f>
        <v>0.14856086580091996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595</v>
      </c>
      <c r="AT532">
        <f>_xlfn.RANK.AVG(Table2[[#This Row],[6M Return vs Nifty Z-Score]],Table2[6M Return vs Nifty Z-Score])</f>
        <v>532</v>
      </c>
      <c r="AU532">
        <f>_xlfn.RANK.AVG(Table2[[#This Row],[Sharpe Ratio Z-Score]],Table2[Sharpe Ratio Z-Score])</f>
        <v>301</v>
      </c>
      <c r="AV532">
        <f>(Table2[[#This Row],[Rank 1Y]]+Table2[[#This Row],[Rank 6M]]+Table2[[#This Row],[Rank Sharpe]])/3</f>
        <v>476</v>
      </c>
    </row>
    <row r="533" spans="1:48" x14ac:dyDescent="0.3">
      <c r="A533" t="s">
        <v>294</v>
      </c>
      <c r="B533" t="s">
        <v>295</v>
      </c>
      <c r="C533" t="s">
        <v>3109</v>
      </c>
      <c r="D533" t="s">
        <v>34</v>
      </c>
      <c r="E533">
        <v>86993.116951034201</v>
      </c>
      <c r="F533">
        <v>113.9</v>
      </c>
      <c r="G533">
        <v>-19.876352398990299</v>
      </c>
      <c r="H533">
        <f>(Table2[[#This Row],[1Y Return vs Nifty]]-AVERAGE(Table2[1Y Return vs Nifty]))/_xlfn.STDEV.P(Table2[1Y Return vs Nifty])</f>
        <v>-0.68820178204275517</v>
      </c>
      <c r="I533">
        <v>5.6510366691312202</v>
      </c>
      <c r="J533">
        <f>(Table2[[#This Row],[1M Return vs Nifty]]-AVERAGE(Table2[1M Return vs Nifty]))/_xlfn.STDEV.P(Table2[1M Return vs Nifty])</f>
        <v>0.85696459676933856</v>
      </c>
      <c r="K533">
        <v>-23.946057014641301</v>
      </c>
      <c r="L533">
        <f>(Table2[[#This Row],[6M Return vs Nifty]]-AVERAGE(Table2[6M Return vs Nifty]))/_xlfn.STDEV.P(Table2[6M Return vs Nifty])</f>
        <v>-0.94947259929457217</v>
      </c>
      <c r="M533">
        <v>-2.5888122685538901</v>
      </c>
      <c r="N533">
        <f>(Table2[[#This Row],[1W Return vs Nifty]]-AVERAGE(Table2[1W Return vs Nifty]))/_xlfn.STDEV.P(Table2[1W Return vs Nifty])</f>
        <v>0.13628177378110268</v>
      </c>
      <c r="O533">
        <v>116.42</v>
      </c>
      <c r="P533">
        <v>118.50220160758199</v>
      </c>
      <c r="Q533">
        <v>124.82888432963399</v>
      </c>
      <c r="R533">
        <v>38.297298027289003</v>
      </c>
      <c r="S533" s="1">
        <f>(Table2[[#This Row],[Close Price]]-Table2[[#This Row],[20D EMA]])/Table2[[#This Row],[20D EMA]]</f>
        <v>-2.1645765332417077E-2</v>
      </c>
      <c r="T533" s="1">
        <f>(Table2[[#This Row],[Close Price]]-Table2[[#This Row],[50D EMA]])/Table2[[#This Row],[50D EMA]]</f>
        <v>-3.8836422827164853E-2</v>
      </c>
      <c r="U533" s="1">
        <f>(Table2[[#This Row],[Close Price]]-Table2[[#This Row],[200D EMA]])/Table2[[#This Row],[200D EMA]]</f>
        <v>-8.7550925319289291E-2</v>
      </c>
      <c r="V533">
        <v>0.72360699113388305</v>
      </c>
      <c r="W533">
        <v>113.25</v>
      </c>
      <c r="X533">
        <v>117.64</v>
      </c>
      <c r="Y533">
        <v>113.25</v>
      </c>
      <c r="Z533">
        <v>120.64</v>
      </c>
      <c r="AA533">
        <v>113.16</v>
      </c>
      <c r="AB533">
        <v>122.41</v>
      </c>
      <c r="AC533" s="1">
        <f>(Table2[[#This Row],[Close Price]]/Table2[[#This Row],[Day Low]])-1</f>
        <v>5.7395143487859457E-3</v>
      </c>
      <c r="AD533" s="1">
        <f>(Table2[[#This Row],[Day High]]/Table2[[#This Row],[Close Price]])-1</f>
        <v>3.2835820895522394E-2</v>
      </c>
      <c r="AE533" s="1">
        <f>(Table2[[#This Row],[Close Price]]/Table2[[#This Row],[Current Week Low]])-1</f>
        <v>5.7395143487859457E-3</v>
      </c>
      <c r="AF533" s="1">
        <f>(Table2[[#This Row],[Current Week High]]/Table2[[#This Row],[Close Price]])-1</f>
        <v>5.9174714661984096E-2</v>
      </c>
      <c r="AG533" s="1">
        <f>(Table2[[#This Row],[Close Price]]/Table2[[#This Row],[Current Month Low]])-1</f>
        <v>6.5394132202192257E-3</v>
      </c>
      <c r="AH533" s="1">
        <f>(Table2[[#This Row],[Current Month High]]/Table2[[#This Row],[Close Price]])-1</f>
        <v>7.4714661984196518E-2</v>
      </c>
      <c r="AI533">
        <v>51.448639157155299</v>
      </c>
      <c r="AJ533">
        <v>7.9620853080568796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-0.06</v>
      </c>
      <c r="AM533" t="s">
        <v>3161</v>
      </c>
      <c r="AN533">
        <v>-1.75</v>
      </c>
      <c r="AO533" t="s">
        <v>3161</v>
      </c>
      <c r="AP533">
        <v>0.105863454011509</v>
      </c>
      <c r="AQ533">
        <f>(Table2[[#This Row],[Sharpe Ratio]]-AVERAGE(Table2[Sharpe Ratio]))/_xlfn.STDEV.P(Table2[Sharpe Ratio])</f>
        <v>0.56986319270307861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568</v>
      </c>
      <c r="AT533">
        <f>_xlfn.RANK.AVG(Table2[[#This Row],[6M Return vs Nifty Z-Score]],Table2[6M Return vs Nifty Z-Score])</f>
        <v>658</v>
      </c>
      <c r="AU533">
        <f>_xlfn.RANK.AVG(Table2[[#This Row],[Sharpe Ratio Z-Score]],Table2[Sharpe Ratio Z-Score])</f>
        <v>205</v>
      </c>
      <c r="AV533">
        <f>(Table2[[#This Row],[Rank 1Y]]+Table2[[#This Row],[Rank 6M]]+Table2[[#This Row],[Rank Sharpe]])/3</f>
        <v>477</v>
      </c>
    </row>
    <row r="534" spans="1:48" x14ac:dyDescent="0.3">
      <c r="A534" t="s">
        <v>438</v>
      </c>
      <c r="B534" t="s">
        <v>439</v>
      </c>
      <c r="C534" t="s">
        <v>3109</v>
      </c>
      <c r="D534" t="s">
        <v>34</v>
      </c>
      <c r="E534">
        <v>49368.542472012901</v>
      </c>
      <c r="F534">
        <v>41.27</v>
      </c>
      <c r="G534">
        <v>-17.3374143695893</v>
      </c>
      <c r="H534">
        <f>(Table2[[#This Row],[1Y Return vs Nifty]]-AVERAGE(Table2[1Y Return vs Nifty]))/_xlfn.STDEV.P(Table2[1Y Return vs Nifty])</f>
        <v>-0.63712115511044709</v>
      </c>
      <c r="I534">
        <v>-2.5879435632721099</v>
      </c>
      <c r="J534">
        <f>(Table2[[#This Row],[1M Return vs Nifty]]-AVERAGE(Table2[1M Return vs Nifty]))/_xlfn.STDEV.P(Table2[1M Return vs Nifty])</f>
        <v>-1.7398408529993973E-2</v>
      </c>
      <c r="K534">
        <v>-27.6810225397629</v>
      </c>
      <c r="L534">
        <f>(Table2[[#This Row],[6M Return vs Nifty]]-AVERAGE(Table2[6M Return vs Nifty]))/_xlfn.STDEV.P(Table2[6M Return vs Nifty])</f>
        <v>-1.0801025501991424</v>
      </c>
      <c r="M534">
        <v>-8.4542961437204696</v>
      </c>
      <c r="N534">
        <f>(Table2[[#This Row],[1W Return vs Nifty]]-AVERAGE(Table2[1W Return vs Nifty]))/_xlfn.STDEV.P(Table2[1W Return vs Nifty])</f>
        <v>-1.0868283554783129</v>
      </c>
      <c r="O534">
        <v>44.77</v>
      </c>
      <c r="P534">
        <v>46.5828837811748</v>
      </c>
      <c r="Q534">
        <v>48.4382912299886</v>
      </c>
      <c r="R534">
        <v>22.6581046140988</v>
      </c>
      <c r="S534" s="1">
        <f>(Table2[[#This Row],[Close Price]]-Table2[[#This Row],[20D EMA]])/Table2[[#This Row],[20D EMA]]</f>
        <v>-7.8177350904623633E-2</v>
      </c>
      <c r="T534" s="1">
        <f>(Table2[[#This Row],[Close Price]]-Table2[[#This Row],[50D EMA]])/Table2[[#This Row],[50D EMA]]</f>
        <v>-0.11405227306519512</v>
      </c>
      <c r="U534" s="1">
        <f>(Table2[[#This Row],[Close Price]]-Table2[[#This Row],[200D EMA]])/Table2[[#This Row],[200D EMA]]</f>
        <v>-0.14798811122285505</v>
      </c>
      <c r="V534">
        <v>0.84992513048189899</v>
      </c>
      <c r="W534">
        <v>40.200000000000003</v>
      </c>
      <c r="X534">
        <v>42.2</v>
      </c>
      <c r="Y534">
        <v>40.200000000000003</v>
      </c>
      <c r="Z534">
        <v>45.55</v>
      </c>
      <c r="AA534">
        <v>40.200000000000003</v>
      </c>
      <c r="AB534">
        <v>47.79</v>
      </c>
      <c r="AC534" s="1">
        <f>(Table2[[#This Row],[Close Price]]/Table2[[#This Row],[Day Low]])-1</f>
        <v>2.6616915422885468E-2</v>
      </c>
      <c r="AD534" s="1">
        <f>(Table2[[#This Row],[Day High]]/Table2[[#This Row],[Close Price]])-1</f>
        <v>2.2534528713351154E-2</v>
      </c>
      <c r="AE534" s="1">
        <f>(Table2[[#This Row],[Close Price]]/Table2[[#This Row],[Current Week Low]])-1</f>
        <v>2.6616915422885468E-2</v>
      </c>
      <c r="AF534" s="1">
        <f>(Table2[[#This Row],[Current Week High]]/Table2[[#This Row],[Close Price]])-1</f>
        <v>0.10370729343348661</v>
      </c>
      <c r="AG534" s="1">
        <f>(Table2[[#This Row],[Close Price]]/Table2[[#This Row],[Current Month Low]])-1</f>
        <v>2.6616915422885468E-2</v>
      </c>
      <c r="AH534" s="1">
        <f>(Table2[[#This Row],[Current Month High]]/Table2[[#This Row],[Close Price]])-1</f>
        <v>0.15798400775381616</v>
      </c>
      <c r="AI534">
        <v>71.189726193360798</v>
      </c>
      <c r="AJ534">
        <v>12.299319727891101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-0.18</v>
      </c>
      <c r="AM534" t="s">
        <v>3161</v>
      </c>
      <c r="AN534">
        <v>-8.25</v>
      </c>
      <c r="AO534" t="s">
        <v>3161</v>
      </c>
      <c r="AP534">
        <v>0.107477769703996</v>
      </c>
      <c r="AQ534">
        <f>(Table2[[#This Row],[Sharpe Ratio]]-AVERAGE(Table2[Sharpe Ratio]))/_xlfn.STDEV.P(Table2[Sharpe Ratio])</f>
        <v>0.58897007795778811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552</v>
      </c>
      <c r="AT534">
        <f>_xlfn.RANK.AVG(Table2[[#This Row],[6M Return vs Nifty Z-Score]],Table2[6M Return vs Nifty Z-Score])</f>
        <v>681</v>
      </c>
      <c r="AU534">
        <f>_xlfn.RANK.AVG(Table2[[#This Row],[Sharpe Ratio Z-Score]],Table2[Sharpe Ratio Z-Score])</f>
        <v>199</v>
      </c>
      <c r="AV534">
        <f>(Table2[[#This Row],[Rank 1Y]]+Table2[[#This Row],[Rank 6M]]+Table2[[#This Row],[Rank Sharpe]])/3</f>
        <v>477.33333333333331</v>
      </c>
    </row>
    <row r="535" spans="1:48" x14ac:dyDescent="0.3">
      <c r="A535" t="s">
        <v>1598</v>
      </c>
      <c r="B535" t="s">
        <v>1599</v>
      </c>
      <c r="C535" t="s">
        <v>3123</v>
      </c>
      <c r="D535" t="s">
        <v>280</v>
      </c>
      <c r="E535">
        <v>5757.2178831789697</v>
      </c>
      <c r="F535">
        <v>783.55</v>
      </c>
      <c r="G535">
        <v>-13.6511366055464</v>
      </c>
      <c r="H535">
        <f>(Table2[[#This Row],[1Y Return vs Nifty]]-AVERAGE(Table2[1Y Return vs Nifty]))/_xlfn.STDEV.P(Table2[1Y Return vs Nifty])</f>
        <v>-0.56295732084058792</v>
      </c>
      <c r="I535">
        <v>-3.7999923250210301</v>
      </c>
      <c r="J535">
        <f>(Table2[[#This Row],[1M Return vs Nifty]]-AVERAGE(Table2[1M Return vs Nifty]))/_xlfn.STDEV.P(Table2[1M Return vs Nifty])</f>
        <v>-0.1460272640434612</v>
      </c>
      <c r="K535">
        <v>-8.9019551911888595</v>
      </c>
      <c r="L535">
        <f>(Table2[[#This Row],[6M Return vs Nifty]]-AVERAGE(Table2[6M Return vs Nifty]))/_xlfn.STDEV.P(Table2[6M Return vs Nifty])</f>
        <v>-0.4233070244364307</v>
      </c>
      <c r="M535">
        <v>-5.0628209994459104</v>
      </c>
      <c r="N535">
        <f>(Table2[[#This Row],[1W Return vs Nifty]]-AVERAGE(Table2[1W Return vs Nifty]))/_xlfn.STDEV.P(Table2[1W Return vs Nifty])</f>
        <v>-0.37961515868541507</v>
      </c>
      <c r="O535">
        <v>822.27</v>
      </c>
      <c r="P535">
        <v>819.20259967006302</v>
      </c>
      <c r="Q535">
        <v>787.62216253967301</v>
      </c>
      <c r="R535">
        <v>31.0647669027958</v>
      </c>
      <c r="S535" s="1">
        <f>(Table2[[#This Row],[Close Price]]-Table2[[#This Row],[20D EMA]])/Table2[[#This Row],[20D EMA]]</f>
        <v>-4.7089155630145853E-2</v>
      </c>
      <c r="T535" s="1">
        <f>(Table2[[#This Row],[Close Price]]-Table2[[#This Row],[50D EMA]])/Table2[[#This Row],[50D EMA]]</f>
        <v>-4.3521101720651628E-2</v>
      </c>
      <c r="U535" s="1">
        <f>(Table2[[#This Row],[Close Price]]-Table2[[#This Row],[200D EMA]])/Table2[[#This Row],[200D EMA]]</f>
        <v>-5.170198012892941E-3</v>
      </c>
      <c r="V535">
        <v>0.64750922826660295</v>
      </c>
      <c r="W535">
        <v>773.15</v>
      </c>
      <c r="X535">
        <v>800</v>
      </c>
      <c r="Y535">
        <v>760.5</v>
      </c>
      <c r="Z535">
        <v>816.4</v>
      </c>
      <c r="AA535">
        <v>760.5</v>
      </c>
      <c r="AB535">
        <v>894.2</v>
      </c>
      <c r="AC535" s="1">
        <f>(Table2[[#This Row],[Close Price]]/Table2[[#This Row],[Day Low]])-1</f>
        <v>1.3451464786910616E-2</v>
      </c>
      <c r="AD535" s="1">
        <f>(Table2[[#This Row],[Day High]]/Table2[[#This Row],[Close Price]])-1</f>
        <v>2.0994193095526859E-2</v>
      </c>
      <c r="AE535" s="1">
        <f>(Table2[[#This Row],[Close Price]]/Table2[[#This Row],[Current Week Low]])-1</f>
        <v>3.0309007232084184E-2</v>
      </c>
      <c r="AF535" s="1">
        <f>(Table2[[#This Row],[Current Week High]]/Table2[[#This Row],[Close Price]])-1</f>
        <v>4.1924574053985086E-2</v>
      </c>
      <c r="AG535" s="1">
        <f>(Table2[[#This Row],[Close Price]]/Table2[[#This Row],[Current Month Low]])-1</f>
        <v>3.0309007232084184E-2</v>
      </c>
      <c r="AH535" s="1">
        <f>(Table2[[#This Row],[Current Month High]]/Table2[[#This Row],[Close Price]])-1</f>
        <v>0.14121625933252524</v>
      </c>
      <c r="AI535">
        <v>14.8618467232467</v>
      </c>
      <c r="AJ535">
        <v>21.4806201550387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0.13</v>
      </c>
      <c r="AM535" t="s">
        <v>3160</v>
      </c>
      <c r="AN535">
        <v>-4.76</v>
      </c>
      <c r="AO535" t="s">
        <v>3161</v>
      </c>
      <c r="AP535">
        <v>2.1887204880759001E-2</v>
      </c>
      <c r="AQ535">
        <f>(Table2[[#This Row],[Sharpe Ratio]]-AVERAGE(Table2[Sharpe Ratio]))/_xlfn.STDEV.P(Table2[Sharpe Ratio])</f>
        <v>-0.4240716143049762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-1.9359783823108712</v>
      </c>
      <c r="AS535">
        <f>_xlfn.RANK.AVG(Table2[[#This Row],[1Y Return vs Nifty Z-Score]],Table2[1Y Return vs Nifty Z-Score])</f>
        <v>518</v>
      </c>
      <c r="AT535">
        <f>_xlfn.RANK.AVG(Table2[[#This Row],[6M Return vs Nifty Z-Score]],Table2[6M Return vs Nifty Z-Score])</f>
        <v>463</v>
      </c>
      <c r="AU535">
        <f>_xlfn.RANK.AVG(Table2[[#This Row],[Sharpe Ratio Z-Score]],Table2[Sharpe Ratio Z-Score])</f>
        <v>452</v>
      </c>
      <c r="AV535">
        <f>(Table2[[#This Row],[Rank 1Y]]+Table2[[#This Row],[Rank 6M]]+Table2[[#This Row],[Rank Sharpe]])/3</f>
        <v>477.66666666666669</v>
      </c>
    </row>
    <row r="536" spans="1:48" x14ac:dyDescent="0.3">
      <c r="A536" t="s">
        <v>240</v>
      </c>
      <c r="B536" t="s">
        <v>241</v>
      </c>
      <c r="C536" t="s">
        <v>3118</v>
      </c>
      <c r="D536" t="s">
        <v>242</v>
      </c>
      <c r="E536">
        <v>101546.565307977</v>
      </c>
      <c r="F536">
        <v>1618.85</v>
      </c>
      <c r="G536">
        <v>7.2405813894841202</v>
      </c>
      <c r="H536">
        <f>(Table2[[#This Row],[1Y Return vs Nifty]]-AVERAGE(Table2[1Y Return vs Nifty]))/_xlfn.STDEV.P(Table2[1Y Return vs Nifty])</f>
        <v>-0.14263904582900239</v>
      </c>
      <c r="I536">
        <v>-10.6718412478992</v>
      </c>
      <c r="J536">
        <f>(Table2[[#This Row],[1M Return vs Nifty]]-AVERAGE(Table2[1M Return vs Nifty]))/_xlfn.STDEV.P(Table2[1M Return vs Nifty])</f>
        <v>-0.87530325532934483</v>
      </c>
      <c r="K536">
        <v>-13.63112678139</v>
      </c>
      <c r="L536">
        <f>(Table2[[#This Row],[6M Return vs Nifty]]-AVERAGE(Table2[6M Return vs Nifty]))/_xlfn.STDEV.P(Table2[6M Return vs Nifty])</f>
        <v>-0.58870920780120217</v>
      </c>
      <c r="M536">
        <v>0.41416307261924501</v>
      </c>
      <c r="N536">
        <f>(Table2[[#This Row],[1W Return vs Nifty]]-AVERAGE(Table2[1W Return vs Nifty]))/_xlfn.STDEV.P(Table2[1W Return vs Nifty])</f>
        <v>0.76248237988212941</v>
      </c>
      <c r="O536">
        <v>1693.59</v>
      </c>
      <c r="P536">
        <v>1785.33267190949</v>
      </c>
      <c r="Q536">
        <v>1724.6534349609699</v>
      </c>
      <c r="R536">
        <v>31.0289512470092</v>
      </c>
      <c r="S536" s="1">
        <f>(Table2[[#This Row],[Close Price]]-Table2[[#This Row],[20D EMA]])/Table2[[#This Row],[20D EMA]]</f>
        <v>-4.4131106111868879E-2</v>
      </c>
      <c r="T536" s="1">
        <f>(Table2[[#This Row],[Close Price]]-Table2[[#This Row],[50D EMA]])/Table2[[#This Row],[50D EMA]]</f>
        <v>-9.3250224190111169E-2</v>
      </c>
      <c r="U536" s="1">
        <f>(Table2[[#This Row],[Close Price]]-Table2[[#This Row],[200D EMA]])/Table2[[#This Row],[200D EMA]]</f>
        <v>-6.1347649803836897E-2</v>
      </c>
      <c r="V536">
        <v>0.86016207042685</v>
      </c>
      <c r="W536">
        <v>1597.55</v>
      </c>
      <c r="X536">
        <v>1637.25</v>
      </c>
      <c r="Y536">
        <v>1586.75</v>
      </c>
      <c r="Z536">
        <v>1665.55</v>
      </c>
      <c r="AA536">
        <v>1586.75</v>
      </c>
      <c r="AB536">
        <v>1700.05</v>
      </c>
      <c r="AC536" s="1">
        <f>(Table2[[#This Row],[Close Price]]/Table2[[#This Row],[Day Low]])-1</f>
        <v>1.3332916027667396E-2</v>
      </c>
      <c r="AD536" s="1">
        <f>(Table2[[#This Row],[Day High]]/Table2[[#This Row],[Close Price]])-1</f>
        <v>1.1366093214318918E-2</v>
      </c>
      <c r="AE536" s="1">
        <f>(Table2[[#This Row],[Close Price]]/Table2[[#This Row],[Current Week Low]])-1</f>
        <v>2.0230029935402571E-2</v>
      </c>
      <c r="AF536" s="1">
        <f>(Table2[[#This Row],[Current Week High]]/Table2[[#This Row],[Close Price]])-1</f>
        <v>2.8847638755906901E-2</v>
      </c>
      <c r="AG536" s="1">
        <f>(Table2[[#This Row],[Close Price]]/Table2[[#This Row],[Current Month Low]])-1</f>
        <v>2.0230029935402571E-2</v>
      </c>
      <c r="AH536" s="1">
        <f>(Table2[[#This Row],[Current Month High]]/Table2[[#This Row],[Close Price]])-1</f>
        <v>5.0159063532754677E-2</v>
      </c>
      <c r="AI536">
        <v>30.092349507366301</v>
      </c>
      <c r="AJ536">
        <v>29.1257876685012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-0.05</v>
      </c>
      <c r="AM536" t="s">
        <v>3161</v>
      </c>
      <c r="AN536">
        <v>-3.19</v>
      </c>
      <c r="AO536" t="s">
        <v>3161</v>
      </c>
      <c r="AP536">
        <v>-5.8580020891660003E-3</v>
      </c>
      <c r="AQ536">
        <f>(Table2[[#This Row],[Sharpe Ratio]]-AVERAGE(Table2[Sharpe Ratio]))/_xlfn.STDEV.P(Table2[Sharpe Ratio])</f>
        <v>-0.75246121518026665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345</v>
      </c>
      <c r="AT536">
        <f>_xlfn.RANK.AVG(Table2[[#This Row],[6M Return vs Nifty Z-Score]],Table2[6M Return vs Nifty Z-Score])</f>
        <v>515</v>
      </c>
      <c r="AU536">
        <f>_xlfn.RANK.AVG(Table2[[#This Row],[Sharpe Ratio Z-Score]],Table2[Sharpe Ratio Z-Score])</f>
        <v>577</v>
      </c>
      <c r="AV536">
        <f>(Table2[[#This Row],[Rank 1Y]]+Table2[[#This Row],[Rank 6M]]+Table2[[#This Row],[Rank Sharpe]])/3</f>
        <v>479</v>
      </c>
    </row>
    <row r="537" spans="1:48" x14ac:dyDescent="0.3">
      <c r="A537" t="s">
        <v>440</v>
      </c>
      <c r="B537" t="s">
        <v>441</v>
      </c>
      <c r="C537" t="s">
        <v>3109</v>
      </c>
      <c r="D537" t="s">
        <v>404</v>
      </c>
      <c r="E537">
        <v>49245.817633503597</v>
      </c>
      <c r="F537">
        <v>188.92</v>
      </c>
      <c r="G537">
        <v>-17.057298877434</v>
      </c>
      <c r="H537">
        <f>(Table2[[#This Row],[1Y Return vs Nifty]]-AVERAGE(Table2[1Y Return vs Nifty]))/_xlfn.STDEV.P(Table2[1Y Return vs Nifty])</f>
        <v>-0.63148554101232723</v>
      </c>
      <c r="I537">
        <v>-9.9845297524576608</v>
      </c>
      <c r="J537">
        <f>(Table2[[#This Row],[1M Return vs Nifty]]-AVERAGE(Table2[1M Return vs Nifty]))/_xlfn.STDEV.P(Table2[1M Return vs Nifty])</f>
        <v>-0.80236222042219574</v>
      </c>
      <c r="K537">
        <v>-20.220552303849502</v>
      </c>
      <c r="L537">
        <f>(Table2[[#This Row],[6M Return vs Nifty]]-AVERAGE(Table2[6M Return vs Nifty]))/_xlfn.STDEV.P(Table2[6M Return vs Nifty])</f>
        <v>-0.8191735391848719</v>
      </c>
      <c r="M537">
        <v>-4.4097931052415502</v>
      </c>
      <c r="N537">
        <f>(Table2[[#This Row],[1W Return vs Nifty]]-AVERAGE(Table2[1W Return vs Nifty]))/_xlfn.STDEV.P(Table2[1W Return vs Nifty])</f>
        <v>-0.24344139210633381</v>
      </c>
      <c r="O537">
        <v>203.87</v>
      </c>
      <c r="P537">
        <v>212.71054907245801</v>
      </c>
      <c r="Q537">
        <v>209.56312806105601</v>
      </c>
      <c r="R537">
        <v>28.2771859572224</v>
      </c>
      <c r="S537" s="1">
        <f>(Table2[[#This Row],[Close Price]]-Table2[[#This Row],[20D EMA]])/Table2[[#This Row],[20D EMA]]</f>
        <v>-7.3331044292931857E-2</v>
      </c>
      <c r="T537" s="1">
        <f>(Table2[[#This Row],[Close Price]]-Table2[[#This Row],[50D EMA]])/Table2[[#This Row],[50D EMA]]</f>
        <v>-0.11184470716755085</v>
      </c>
      <c r="U537" s="1">
        <f>(Table2[[#This Row],[Close Price]]-Table2[[#This Row],[200D EMA]])/Table2[[#This Row],[200D EMA]]</f>
        <v>-9.8505535072189149E-2</v>
      </c>
      <c r="V537">
        <v>1.0031221177921199</v>
      </c>
      <c r="W537">
        <v>187.01</v>
      </c>
      <c r="X537">
        <v>190.8</v>
      </c>
      <c r="Y537">
        <v>186.72</v>
      </c>
      <c r="Z537">
        <v>202.98</v>
      </c>
      <c r="AA537">
        <v>186.72</v>
      </c>
      <c r="AB537">
        <v>208.8</v>
      </c>
      <c r="AC537" s="1">
        <f>(Table2[[#This Row],[Close Price]]/Table2[[#This Row],[Day Low]])-1</f>
        <v>1.0213357574461179E-2</v>
      </c>
      <c r="AD537" s="1">
        <f>(Table2[[#This Row],[Day High]]/Table2[[#This Row],[Close Price]])-1</f>
        <v>9.9513021384713962E-3</v>
      </c>
      <c r="AE537" s="1">
        <f>(Table2[[#This Row],[Close Price]]/Table2[[#This Row],[Current Week Low]])-1</f>
        <v>1.1782347900599843E-2</v>
      </c>
      <c r="AF537" s="1">
        <f>(Table2[[#This Row],[Current Week High]]/Table2[[#This Row],[Close Price]])-1</f>
        <v>7.4423036205801374E-2</v>
      </c>
      <c r="AG537" s="1">
        <f>(Table2[[#This Row],[Close Price]]/Table2[[#This Row],[Current Month Low]])-1</f>
        <v>1.1782347900599843E-2</v>
      </c>
      <c r="AH537" s="1">
        <f>(Table2[[#This Row],[Current Month High]]/Table2[[#This Row],[Close Price]])-1</f>
        <v>0.10522972686851584</v>
      </c>
      <c r="AI537">
        <v>30.6902392547109</v>
      </c>
      <c r="AJ537">
        <v>21.883870967741899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-0.14000000000000001</v>
      </c>
      <c r="AM537" t="s">
        <v>3161</v>
      </c>
      <c r="AN537">
        <v>-7.62</v>
      </c>
      <c r="AO537" t="s">
        <v>3161</v>
      </c>
      <c r="AP537">
        <v>8.0523843787851004E-2</v>
      </c>
      <c r="AQ537">
        <f>(Table2[[#This Row],[Sharpe Ratio]]-AVERAGE(Table2[Sharpe Ratio]))/_xlfn.STDEV.P(Table2[Sharpe Ratio])</f>
        <v>0.2699460035214486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546</v>
      </c>
      <c r="AT537">
        <f>_xlfn.RANK.AVG(Table2[[#This Row],[6M Return vs Nifty Z-Score]],Table2[6M Return vs Nifty Z-Score])</f>
        <v>611</v>
      </c>
      <c r="AU537">
        <f>_xlfn.RANK.AVG(Table2[[#This Row],[Sharpe Ratio Z-Score]],Table2[Sharpe Ratio Z-Score])</f>
        <v>282</v>
      </c>
      <c r="AV537">
        <f>(Table2[[#This Row],[Rank 1Y]]+Table2[[#This Row],[Rank 6M]]+Table2[[#This Row],[Rank Sharpe]])/3</f>
        <v>479.66666666666669</v>
      </c>
    </row>
    <row r="538" spans="1:48" x14ac:dyDescent="0.3">
      <c r="A538" t="s">
        <v>689</v>
      </c>
      <c r="B538" t="s">
        <v>690</v>
      </c>
      <c r="C538" t="s">
        <v>3115</v>
      </c>
      <c r="D538" t="s">
        <v>211</v>
      </c>
      <c r="E538">
        <v>24986.0184404586</v>
      </c>
      <c r="F538">
        <v>1188.45</v>
      </c>
      <c r="G538">
        <v>-25.779619383599002</v>
      </c>
      <c r="H538">
        <f>(Table2[[#This Row],[1Y Return vs Nifty]]-AVERAGE(Table2[1Y Return vs Nifty]))/_xlfn.STDEV.P(Table2[1Y Return vs Nifty])</f>
        <v>-0.80696898905243175</v>
      </c>
      <c r="I538">
        <v>-10.772032828178199</v>
      </c>
      <c r="J538">
        <f>(Table2[[#This Row],[1M Return vs Nifty]]-AVERAGE(Table2[1M Return vs Nifty]))/_xlfn.STDEV.P(Table2[1M Return vs Nifty])</f>
        <v>-0.88593610172141357</v>
      </c>
      <c r="K538">
        <v>-7.7557691612192201</v>
      </c>
      <c r="L538">
        <f>(Table2[[#This Row],[6M Return vs Nifty]]-AVERAGE(Table2[6M Return vs Nifty]))/_xlfn.STDEV.P(Table2[6M Return vs Nifty])</f>
        <v>-0.38321931176134155</v>
      </c>
      <c r="M538">
        <v>-7.68601794966533</v>
      </c>
      <c r="N538">
        <f>(Table2[[#This Row],[1W Return vs Nifty]]-AVERAGE(Table2[1W Return vs Nifty]))/_xlfn.STDEV.P(Table2[1W Return vs Nifty])</f>
        <v>-0.92662182158663386</v>
      </c>
      <c r="O538">
        <v>1309.9100000000001</v>
      </c>
      <c r="P538">
        <v>1347.94134993021</v>
      </c>
      <c r="Q538">
        <v>1294.88196719861</v>
      </c>
      <c r="R538">
        <v>13.2163926431615</v>
      </c>
      <c r="S538" s="1">
        <f>(Table2[[#This Row],[Close Price]]-Table2[[#This Row],[20D EMA]])/Table2[[#This Row],[20D EMA]]</f>
        <v>-9.2723927598079278E-2</v>
      </c>
      <c r="T538" s="1">
        <f>(Table2[[#This Row],[Close Price]]-Table2[[#This Row],[50D EMA]])/Table2[[#This Row],[50D EMA]]</f>
        <v>-0.11832217324475404</v>
      </c>
      <c r="U538" s="1">
        <f>(Table2[[#This Row],[Close Price]]-Table2[[#This Row],[200D EMA]])/Table2[[#This Row],[200D EMA]]</f>
        <v>-8.219433886230447E-2</v>
      </c>
      <c r="V538">
        <v>0.89954999937069302</v>
      </c>
      <c r="W538">
        <v>1182.5999999999999</v>
      </c>
      <c r="X538">
        <v>1210.8499999999999</v>
      </c>
      <c r="Y538">
        <v>1182.5999999999999</v>
      </c>
      <c r="Z538">
        <v>1301.3</v>
      </c>
      <c r="AA538">
        <v>1182.5999999999999</v>
      </c>
      <c r="AB538">
        <v>1399.9</v>
      </c>
      <c r="AC538" s="1">
        <f>(Table2[[#This Row],[Close Price]]/Table2[[#This Row],[Day Low]])-1</f>
        <v>4.9467275494674556E-3</v>
      </c>
      <c r="AD538" s="1">
        <f>(Table2[[#This Row],[Day High]]/Table2[[#This Row],[Close Price]])-1</f>
        <v>1.8848079431191822E-2</v>
      </c>
      <c r="AE538" s="1">
        <f>(Table2[[#This Row],[Close Price]]/Table2[[#This Row],[Current Week Low]])-1</f>
        <v>4.9467275494674556E-3</v>
      </c>
      <c r="AF538" s="1">
        <f>(Table2[[#This Row],[Current Week High]]/Table2[[#This Row],[Close Price]])-1</f>
        <v>9.4955614455803694E-2</v>
      </c>
      <c r="AG538" s="1">
        <f>(Table2[[#This Row],[Close Price]]/Table2[[#This Row],[Current Month Low]])-1</f>
        <v>4.9467275494674556E-3</v>
      </c>
      <c r="AH538" s="1">
        <f>(Table2[[#This Row],[Current Month High]]/Table2[[#This Row],[Close Price]])-1</f>
        <v>0.17792082123774677</v>
      </c>
      <c r="AI538">
        <v>26.715469729479501</v>
      </c>
      <c r="AJ538">
        <v>18.483624943921001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-0.01</v>
      </c>
      <c r="AM538" t="s">
        <v>3161</v>
      </c>
      <c r="AN538">
        <v>-10.61</v>
      </c>
      <c r="AO538" t="s">
        <v>3161</v>
      </c>
      <c r="AP538">
        <v>4.0711658025248003E-2</v>
      </c>
      <c r="AQ538">
        <f>(Table2[[#This Row],[Sharpe Ratio]]-AVERAGE(Table2[Sharpe Ratio]))/_xlfn.STDEV.P(Table2[Sharpe Ratio])</f>
        <v>-0.20126719761725098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598</v>
      </c>
      <c r="AT538">
        <f>_xlfn.RANK.AVG(Table2[[#This Row],[6M Return vs Nifty Z-Score]],Table2[6M Return vs Nifty Z-Score])</f>
        <v>444</v>
      </c>
      <c r="AU538">
        <f>_xlfn.RANK.AVG(Table2[[#This Row],[Sharpe Ratio Z-Score]],Table2[Sharpe Ratio Z-Score])</f>
        <v>399</v>
      </c>
      <c r="AV538">
        <f>(Table2[[#This Row],[Rank 1Y]]+Table2[[#This Row],[Rank 6M]]+Table2[[#This Row],[Rank Sharpe]])/3</f>
        <v>480.33333333333331</v>
      </c>
    </row>
    <row r="539" spans="1:48" x14ac:dyDescent="0.3">
      <c r="A539" t="s">
        <v>204</v>
      </c>
      <c r="B539" t="s">
        <v>205</v>
      </c>
      <c r="C539" t="s">
        <v>3111</v>
      </c>
      <c r="D539" t="s">
        <v>206</v>
      </c>
      <c r="E539">
        <v>120277.734909259</v>
      </c>
      <c r="F539">
        <v>1175.0999999999999</v>
      </c>
      <c r="G539">
        <v>-2.0695535021828801</v>
      </c>
      <c r="H539">
        <f>(Table2[[#This Row],[1Y Return vs Nifty]]-AVERAGE(Table2[1Y Return vs Nifty]))/_xlfn.STDEV.P(Table2[1Y Return vs Nifty])</f>
        <v>-0.32994866961013325</v>
      </c>
      <c r="I539">
        <v>-4.6186470242186504</v>
      </c>
      <c r="J539">
        <f>(Table2[[#This Row],[1M Return vs Nifty]]-AVERAGE(Table2[1M Return vs Nifty]))/_xlfn.STDEV.P(Table2[1M Return vs Nifty])</f>
        <v>-0.23290711602777059</v>
      </c>
      <c r="K539">
        <v>-14.9378097422334</v>
      </c>
      <c r="L539">
        <f>(Table2[[#This Row],[6M Return vs Nifty]]-AVERAGE(Table2[6M Return vs Nifty]))/_xlfn.STDEV.P(Table2[6M Return vs Nifty])</f>
        <v>-0.63441028050849424</v>
      </c>
      <c r="M539">
        <v>-4.1310693447428299</v>
      </c>
      <c r="N539">
        <f>(Table2[[#This Row],[1W Return vs Nifty]]-AVERAGE(Table2[1W Return vs Nifty]))/_xlfn.STDEV.P(Table2[1W Return vs Nifty])</f>
        <v>-0.18532003980416276</v>
      </c>
      <c r="O539">
        <v>1259.6199999999999</v>
      </c>
      <c r="P539">
        <v>1320.4922947750699</v>
      </c>
      <c r="Q539">
        <v>1305.77560265683</v>
      </c>
      <c r="R539">
        <v>19.357028238199099</v>
      </c>
      <c r="S539" s="1">
        <f>(Table2[[#This Row],[Close Price]]-Table2[[#This Row],[20D EMA]])/Table2[[#This Row],[20D EMA]]</f>
        <v>-6.7099601467109124E-2</v>
      </c>
      <c r="T539" s="1">
        <f>(Table2[[#This Row],[Close Price]]-Table2[[#This Row],[50D EMA]])/Table2[[#This Row],[50D EMA]]</f>
        <v>-0.11010461427935546</v>
      </c>
      <c r="U539" s="1">
        <f>(Table2[[#This Row],[Close Price]]-Table2[[#This Row],[200D EMA]])/Table2[[#This Row],[200D EMA]]</f>
        <v>-0.10007508364450031</v>
      </c>
      <c r="V539">
        <v>0.70711957777232703</v>
      </c>
      <c r="W539">
        <v>1162.25</v>
      </c>
      <c r="X539">
        <v>1194.3</v>
      </c>
      <c r="Y539">
        <v>1162.25</v>
      </c>
      <c r="Z539">
        <v>1250</v>
      </c>
      <c r="AA539">
        <v>1162.25</v>
      </c>
      <c r="AB539">
        <v>1314</v>
      </c>
      <c r="AC539" s="1">
        <f>(Table2[[#This Row],[Close Price]]/Table2[[#This Row],[Day Low]])-1</f>
        <v>1.1056141105614037E-2</v>
      </c>
      <c r="AD539" s="1">
        <f>(Table2[[#This Row],[Day High]]/Table2[[#This Row],[Close Price]])-1</f>
        <v>1.6339034975746847E-2</v>
      </c>
      <c r="AE539" s="1">
        <f>(Table2[[#This Row],[Close Price]]/Table2[[#This Row],[Current Week Low]])-1</f>
        <v>1.1056141105614037E-2</v>
      </c>
      <c r="AF539" s="1">
        <f>(Table2[[#This Row],[Current Week High]]/Table2[[#This Row],[Close Price]])-1</f>
        <v>6.3739256233512176E-2</v>
      </c>
      <c r="AG539" s="1">
        <f>(Table2[[#This Row],[Close Price]]/Table2[[#This Row],[Current Month Low]])-1</f>
        <v>1.1056141105614037E-2</v>
      </c>
      <c r="AH539" s="1">
        <f>(Table2[[#This Row],[Current Month High]]/Table2[[#This Row],[Close Price]])-1</f>
        <v>0.11820270615266804</v>
      </c>
      <c r="AI539">
        <v>31.210109777891201</v>
      </c>
      <c r="AJ539">
        <v>20.6096684799343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-0.11</v>
      </c>
      <c r="AM539" t="s">
        <v>3161</v>
      </c>
      <c r="AN539">
        <v>-8.07</v>
      </c>
      <c r="AO539" t="s">
        <v>3161</v>
      </c>
      <c r="AP539">
        <v>1.0370144193731E-2</v>
      </c>
      <c r="AQ539">
        <f>(Table2[[#This Row],[Sharpe Ratio]]-AVERAGE(Table2[Sharpe Ratio]))/_xlfn.STDEV.P(Table2[Sharpe Ratio])</f>
        <v>-0.56038643676671851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424</v>
      </c>
      <c r="AT539">
        <f>_xlfn.RANK.AVG(Table2[[#This Row],[6M Return vs Nifty Z-Score]],Table2[6M Return vs Nifty Z-Score])</f>
        <v>537</v>
      </c>
      <c r="AU539">
        <f>_xlfn.RANK.AVG(Table2[[#This Row],[Sharpe Ratio Z-Score]],Table2[Sharpe Ratio Z-Score])</f>
        <v>484</v>
      </c>
      <c r="AV539">
        <f>(Table2[[#This Row],[Rank 1Y]]+Table2[[#This Row],[Rank 6M]]+Table2[[#This Row],[Rank Sharpe]])/3</f>
        <v>481.66666666666669</v>
      </c>
    </row>
    <row r="540" spans="1:48" x14ac:dyDescent="0.3">
      <c r="A540" t="s">
        <v>1589</v>
      </c>
      <c r="B540" t="s">
        <v>1590</v>
      </c>
      <c r="C540" t="s">
        <v>3109</v>
      </c>
      <c r="D540" t="s">
        <v>24</v>
      </c>
      <c r="E540">
        <v>5874.0631643092402</v>
      </c>
      <c r="F540">
        <v>22.44</v>
      </c>
      <c r="G540">
        <v>-25.232759640545002</v>
      </c>
      <c r="H540">
        <f>(Table2[[#This Row],[1Y Return vs Nifty]]-AVERAGE(Table2[1Y Return vs Nifty]))/_xlfn.STDEV.P(Table2[1Y Return vs Nifty])</f>
        <v>-0.79596677545140515</v>
      </c>
      <c r="I540">
        <v>-0.69374518678193497</v>
      </c>
      <c r="J540">
        <f>(Table2[[#This Row],[1M Return vs Nifty]]-AVERAGE(Table2[1M Return vs Nifty]))/_xlfn.STDEV.P(Table2[1M Return vs Nifty])</f>
        <v>0.18362367653185396</v>
      </c>
      <c r="K540">
        <v>-24.760665675438101</v>
      </c>
      <c r="L540">
        <f>(Table2[[#This Row],[6M Return vs Nifty]]-AVERAGE(Table2[6M Return vs Nifty]))/_xlfn.STDEV.P(Table2[6M Return vs Nifty])</f>
        <v>-0.97796343506014705</v>
      </c>
      <c r="M540">
        <v>-5.1269473396371499</v>
      </c>
      <c r="N540">
        <f>(Table2[[#This Row],[1W Return vs Nifty]]-AVERAGE(Table2[1W Return vs Nifty]))/_xlfn.STDEV.P(Table2[1W Return vs Nifty])</f>
        <v>-0.39298721424119187</v>
      </c>
      <c r="O540">
        <v>23.84</v>
      </c>
      <c r="P540">
        <v>24.383764227644001</v>
      </c>
      <c r="Q540">
        <v>25.379423604774999</v>
      </c>
      <c r="R540">
        <v>25.737178051149499</v>
      </c>
      <c r="S540" s="1">
        <f>(Table2[[#This Row],[Close Price]]-Table2[[#This Row],[20D EMA]])/Table2[[#This Row],[20D EMA]]</f>
        <v>-5.8724832214765044E-2</v>
      </c>
      <c r="T540" s="1">
        <f>(Table2[[#This Row],[Close Price]]-Table2[[#This Row],[50D EMA]])/Table2[[#This Row],[50D EMA]]</f>
        <v>-7.9715511087510585E-2</v>
      </c>
      <c r="U540" s="1">
        <f>(Table2[[#This Row],[Close Price]]-Table2[[#This Row],[200D EMA]])/Table2[[#This Row],[200D EMA]]</f>
        <v>-0.11581916321464296</v>
      </c>
      <c r="V540">
        <v>0.76697249094452402</v>
      </c>
      <c r="W540">
        <v>22.4</v>
      </c>
      <c r="X540">
        <v>22.99</v>
      </c>
      <c r="Y540">
        <v>22.4</v>
      </c>
      <c r="Z540">
        <v>24.12</v>
      </c>
      <c r="AA540">
        <v>22.4</v>
      </c>
      <c r="AB540">
        <v>24.95</v>
      </c>
      <c r="AC540" s="1">
        <f>(Table2[[#This Row],[Close Price]]/Table2[[#This Row],[Day Low]])-1</f>
        <v>1.7857142857145014E-3</v>
      </c>
      <c r="AD540" s="1">
        <f>(Table2[[#This Row],[Day High]]/Table2[[#This Row],[Close Price]])-1</f>
        <v>2.450980392156854E-2</v>
      </c>
      <c r="AE540" s="1">
        <f>(Table2[[#This Row],[Close Price]]/Table2[[#This Row],[Current Week Low]])-1</f>
        <v>1.7857142857145014E-3</v>
      </c>
      <c r="AF540" s="1">
        <f>(Table2[[#This Row],[Current Week High]]/Table2[[#This Row],[Close Price]])-1</f>
        <v>7.4866310160427885E-2</v>
      </c>
      <c r="AG540" s="1">
        <f>(Table2[[#This Row],[Close Price]]/Table2[[#This Row],[Current Month Low]])-1</f>
        <v>1.7857142857145014E-3</v>
      </c>
      <c r="AH540" s="1">
        <f>(Table2[[#This Row],[Current Month High]]/Table2[[#This Row],[Close Price]])-1</f>
        <v>0.1118538324420677</v>
      </c>
      <c r="AI540">
        <v>64.357063580149003</v>
      </c>
      <c r="AJ540">
        <v>0.94430217669654304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-0.11</v>
      </c>
      <c r="AM540" t="s">
        <v>3161</v>
      </c>
      <c r="AN540">
        <v>-7.31</v>
      </c>
      <c r="AO540" t="s">
        <v>3161</v>
      </c>
      <c r="AP540">
        <v>0.110349961104794</v>
      </c>
      <c r="AQ540">
        <f>(Table2[[#This Row],[Sharpe Ratio]]-AVERAGE(Table2[Sharpe Ratio]))/_xlfn.STDEV.P(Table2[Sharpe Ratio])</f>
        <v>0.62296505910058142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594</v>
      </c>
      <c r="AT540">
        <f>_xlfn.RANK.AVG(Table2[[#This Row],[6M Return vs Nifty Z-Score]],Table2[6M Return vs Nifty Z-Score])</f>
        <v>663</v>
      </c>
      <c r="AU540">
        <f>_xlfn.RANK.AVG(Table2[[#This Row],[Sharpe Ratio Z-Score]],Table2[Sharpe Ratio Z-Score])</f>
        <v>189</v>
      </c>
      <c r="AV540">
        <f>(Table2[[#This Row],[Rank 1Y]]+Table2[[#This Row],[Rank 6M]]+Table2[[#This Row],[Rank Sharpe]])/3</f>
        <v>482</v>
      </c>
    </row>
    <row r="541" spans="1:48" x14ac:dyDescent="0.3">
      <c r="A541" t="s">
        <v>1407</v>
      </c>
      <c r="B541" t="s">
        <v>1408</v>
      </c>
      <c r="C541" t="s">
        <v>3117</v>
      </c>
      <c r="D541" t="s">
        <v>75</v>
      </c>
      <c r="E541">
        <v>7381.8423057610698</v>
      </c>
      <c r="F541">
        <v>182.54</v>
      </c>
      <c r="G541">
        <v>-14.3759006954635</v>
      </c>
      <c r="H541">
        <f>(Table2[[#This Row],[1Y Return vs Nifty]]-AVERAGE(Table2[1Y Return vs Nifty]))/_xlfn.STDEV.P(Table2[1Y Return vs Nifty])</f>
        <v>-0.57753877326765779</v>
      </c>
      <c r="I541">
        <v>-6.3535480979842003</v>
      </c>
      <c r="J541">
        <f>(Table2[[#This Row],[1M Return vs Nifty]]-AVERAGE(Table2[1M Return vs Nifty]))/_xlfn.STDEV.P(Table2[1M Return vs Nifty])</f>
        <v>-0.41702375109247114</v>
      </c>
      <c r="K541">
        <v>-22.471132221550299</v>
      </c>
      <c r="L541">
        <f>(Table2[[#This Row],[6M Return vs Nifty]]-AVERAGE(Table2[6M Return vs Nifty]))/_xlfn.STDEV.P(Table2[6M Return vs Nifty])</f>
        <v>-0.89788728960067932</v>
      </c>
      <c r="M541">
        <v>-7.7647817837596396</v>
      </c>
      <c r="N541">
        <f>(Table2[[#This Row],[1W Return vs Nifty]]-AVERAGE(Table2[1W Return vs Nifty]))/_xlfn.STDEV.P(Table2[1W Return vs Nifty])</f>
        <v>-0.94304618577386334</v>
      </c>
      <c r="O541">
        <v>199.05</v>
      </c>
      <c r="P541">
        <v>204.71936402158801</v>
      </c>
      <c r="Q541">
        <v>203.05865778112701</v>
      </c>
      <c r="R541">
        <v>21.325420624514599</v>
      </c>
      <c r="S541" s="1">
        <f>(Table2[[#This Row],[Close Price]]-Table2[[#This Row],[20D EMA]])/Table2[[#This Row],[20D EMA]]</f>
        <v>-8.2943983923637374E-2</v>
      </c>
      <c r="T541" s="1">
        <f>(Table2[[#This Row],[Close Price]]-Table2[[#This Row],[50D EMA]])/Table2[[#This Row],[50D EMA]]</f>
        <v>-0.10834033276524424</v>
      </c>
      <c r="U541" s="1">
        <f>(Table2[[#This Row],[Close Price]]-Table2[[#This Row],[200D EMA]])/Table2[[#This Row],[200D EMA]]</f>
        <v>-0.10104793366281226</v>
      </c>
      <c r="V541">
        <v>0.96506340471700003</v>
      </c>
      <c r="W541">
        <v>181.95</v>
      </c>
      <c r="X541">
        <v>186.4</v>
      </c>
      <c r="Y541">
        <v>181.95</v>
      </c>
      <c r="Z541">
        <v>198.86</v>
      </c>
      <c r="AA541">
        <v>181.95</v>
      </c>
      <c r="AB541">
        <v>213.45</v>
      </c>
      <c r="AC541" s="1">
        <f>(Table2[[#This Row],[Close Price]]/Table2[[#This Row],[Day Low]])-1</f>
        <v>3.2426490794175145E-3</v>
      </c>
      <c r="AD541" s="1">
        <f>(Table2[[#This Row],[Day High]]/Table2[[#This Row],[Close Price]])-1</f>
        <v>2.1146050180782305E-2</v>
      </c>
      <c r="AE541" s="1">
        <f>(Table2[[#This Row],[Close Price]]/Table2[[#This Row],[Current Week Low]])-1</f>
        <v>3.2426490794175145E-3</v>
      </c>
      <c r="AF541" s="1">
        <f>(Table2[[#This Row],[Current Week High]]/Table2[[#This Row],[Close Price]])-1</f>
        <v>8.9405061904240357E-2</v>
      </c>
      <c r="AG541" s="1">
        <f>(Table2[[#This Row],[Close Price]]/Table2[[#This Row],[Current Month Low]])-1</f>
        <v>3.2426490794175145E-3</v>
      </c>
      <c r="AH541" s="1">
        <f>(Table2[[#This Row],[Current Month High]]/Table2[[#This Row],[Close Price]])-1</f>
        <v>0.16933274898652351</v>
      </c>
      <c r="AI541">
        <v>40.2432343595924</v>
      </c>
      <c r="AJ541">
        <v>14.877281308999301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-0.08</v>
      </c>
      <c r="AM541" t="s">
        <v>3161</v>
      </c>
      <c r="AN541">
        <v>-8.91</v>
      </c>
      <c r="AO541" t="s">
        <v>3161</v>
      </c>
      <c r="AP541">
        <v>7.5419418425598003E-2</v>
      </c>
      <c r="AQ541">
        <f>(Table2[[#This Row],[Sharpe Ratio]]-AVERAGE(Table2[Sharpe Ratio]))/_xlfn.STDEV.P(Table2[Sharpe Ratio])</f>
        <v>0.20953051593020558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523</v>
      </c>
      <c r="AT541">
        <f>_xlfn.RANK.AVG(Table2[[#This Row],[6M Return vs Nifty Z-Score]],Table2[6M Return vs Nifty Z-Score])</f>
        <v>642</v>
      </c>
      <c r="AU541">
        <f>_xlfn.RANK.AVG(Table2[[#This Row],[Sharpe Ratio Z-Score]],Table2[Sharpe Ratio Z-Score])</f>
        <v>288</v>
      </c>
      <c r="AV541">
        <f>(Table2[[#This Row],[Rank 1Y]]+Table2[[#This Row],[Rank 6M]]+Table2[[#This Row],[Rank Sharpe]])/3</f>
        <v>484.33333333333331</v>
      </c>
    </row>
    <row r="542" spans="1:48" x14ac:dyDescent="0.3">
      <c r="A542" t="s">
        <v>1206</v>
      </c>
      <c r="B542" t="s">
        <v>1207</v>
      </c>
      <c r="C542" t="s">
        <v>3120</v>
      </c>
      <c r="D542" t="s">
        <v>1208</v>
      </c>
      <c r="E542">
        <v>9474.7331194997096</v>
      </c>
      <c r="F542">
        <v>637.15</v>
      </c>
      <c r="G542">
        <v>6.3609007589876398</v>
      </c>
      <c r="H542">
        <f>(Table2[[#This Row],[1Y Return vs Nifty]]-AVERAGE(Table2[1Y Return vs Nifty]))/_xlfn.STDEV.P(Table2[1Y Return vs Nifty])</f>
        <v>-0.16033724782748501</v>
      </c>
      <c r="I542">
        <v>-5.1584361100996201</v>
      </c>
      <c r="J542">
        <f>(Table2[[#This Row],[1M Return vs Nifty]]-AVERAGE(Table2[1M Return vs Nifty]))/_xlfn.STDEV.P(Table2[1M Return vs Nifty])</f>
        <v>-0.29019231323002059</v>
      </c>
      <c r="K542">
        <v>-5.9258361942881903</v>
      </c>
      <c r="L542">
        <f>(Table2[[#This Row],[6M Return vs Nifty]]-AVERAGE(Table2[6M Return vs Nifty]))/_xlfn.STDEV.P(Table2[6M Return vs Nifty])</f>
        <v>-0.31921763570274603</v>
      </c>
      <c r="M542">
        <v>-8.1332858287342695</v>
      </c>
      <c r="N542">
        <f>(Table2[[#This Row],[1W Return vs Nifty]]-AVERAGE(Table2[1W Return vs Nifty]))/_xlfn.STDEV.P(Table2[1W Return vs Nifty])</f>
        <v>-1.0198891265566026</v>
      </c>
      <c r="O542">
        <v>700.31</v>
      </c>
      <c r="P542">
        <v>721.63683296257796</v>
      </c>
      <c r="Q542">
        <v>654.31779606961197</v>
      </c>
      <c r="R542">
        <v>23.708347513300399</v>
      </c>
      <c r="S542" s="1">
        <f>(Table2[[#This Row],[Close Price]]-Table2[[#This Row],[20D EMA]])/Table2[[#This Row],[20D EMA]]</f>
        <v>-9.0188630749239579E-2</v>
      </c>
      <c r="T542" s="1">
        <f>(Table2[[#This Row],[Close Price]]-Table2[[#This Row],[50D EMA]])/Table2[[#This Row],[50D EMA]]</f>
        <v>-0.11707666391657039</v>
      </c>
      <c r="U542" s="1">
        <f>(Table2[[#This Row],[Close Price]]-Table2[[#This Row],[200D EMA]])/Table2[[#This Row],[200D EMA]]</f>
        <v>-2.6237703105029923E-2</v>
      </c>
      <c r="V542">
        <v>0.45203885290019202</v>
      </c>
      <c r="W542">
        <v>633.20000000000005</v>
      </c>
      <c r="X542">
        <v>648.70000000000005</v>
      </c>
      <c r="Y542">
        <v>631.95000000000005</v>
      </c>
      <c r="Z542">
        <v>710.2</v>
      </c>
      <c r="AA542">
        <v>631.95000000000005</v>
      </c>
      <c r="AB542">
        <v>739</v>
      </c>
      <c r="AC542" s="1">
        <f>(Table2[[#This Row],[Close Price]]/Table2[[#This Row],[Day Low]])-1</f>
        <v>6.2381554011370355E-3</v>
      </c>
      <c r="AD542" s="1">
        <f>(Table2[[#This Row],[Day High]]/Table2[[#This Row],[Close Price]])-1</f>
        <v>1.8127599466373878E-2</v>
      </c>
      <c r="AE542" s="1">
        <f>(Table2[[#This Row],[Close Price]]/Table2[[#This Row],[Current Week Low]])-1</f>
        <v>8.2284990901178023E-3</v>
      </c>
      <c r="AF542" s="1">
        <f>(Table2[[#This Row],[Current Week High]]/Table2[[#This Row],[Close Price]])-1</f>
        <v>0.11465118104057148</v>
      </c>
      <c r="AG542" s="1">
        <f>(Table2[[#This Row],[Close Price]]/Table2[[#This Row],[Current Month Low]])-1</f>
        <v>8.2284990901178023E-3</v>
      </c>
      <c r="AH542" s="1">
        <f>(Table2[[#This Row],[Current Month High]]/Table2[[#This Row],[Close Price]])-1</f>
        <v>0.15985246802165909</v>
      </c>
      <c r="AI542">
        <v>37.330298987679498</v>
      </c>
      <c r="AJ542">
        <v>38.661588683351397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-0.19</v>
      </c>
      <c r="AM542" t="s">
        <v>3161</v>
      </c>
      <c r="AN542">
        <v>-4.08</v>
      </c>
      <c r="AO542" t="s">
        <v>3161</v>
      </c>
      <c r="AP542">
        <v>-6.7573324490999995E-2</v>
      </c>
      <c r="AQ542">
        <f>(Table2[[#This Row],[Sharpe Ratio]]-AVERAGE(Table2[Sharpe Ratio]))/_xlfn.STDEV.P(Table2[Sharpe Ratio])</f>
        <v>-1.4829178347108622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353</v>
      </c>
      <c r="AT542">
        <f>_xlfn.RANK.AVG(Table2[[#This Row],[6M Return vs Nifty Z-Score]],Table2[6M Return vs Nifty Z-Score])</f>
        <v>415</v>
      </c>
      <c r="AU542">
        <f>_xlfn.RANK.AVG(Table2[[#This Row],[Sharpe Ratio Z-Score]],Table2[Sharpe Ratio Z-Score])</f>
        <v>686</v>
      </c>
      <c r="AV542">
        <f>(Table2[[#This Row],[Rank 1Y]]+Table2[[#This Row],[Rank 6M]]+Table2[[#This Row],[Rank Sharpe]])/3</f>
        <v>484.66666666666669</v>
      </c>
    </row>
    <row r="543" spans="1:48" x14ac:dyDescent="0.3">
      <c r="A543" t="s">
        <v>207</v>
      </c>
      <c r="B543" t="s">
        <v>208</v>
      </c>
      <c r="C543" t="s">
        <v>3111</v>
      </c>
      <c r="D543" t="s">
        <v>125</v>
      </c>
      <c r="E543">
        <v>118464.336228855</v>
      </c>
      <c r="F543">
        <v>4915.6000000000004</v>
      </c>
      <c r="G543">
        <v>-16.6834247987411</v>
      </c>
      <c r="H543">
        <f>(Table2[[#This Row],[1Y Return vs Nifty]]-AVERAGE(Table2[1Y Return vs Nifty]))/_xlfn.STDEV.P(Table2[1Y Return vs Nifty])</f>
        <v>-0.62396360778188997</v>
      </c>
      <c r="I543">
        <v>-11.947468462217801</v>
      </c>
      <c r="J543">
        <f>(Table2[[#This Row],[1M Return vs Nifty]]-AVERAGE(Table2[1M Return vs Nifty]))/_xlfn.STDEV.P(Table2[1M Return vs Nifty])</f>
        <v>-1.0106793835990293</v>
      </c>
      <c r="K543">
        <v>-8.8484790958450503</v>
      </c>
      <c r="L543">
        <f>(Table2[[#This Row],[6M Return vs Nifty]]-AVERAGE(Table2[6M Return vs Nifty]))/_xlfn.STDEV.P(Table2[6M Return vs Nifty])</f>
        <v>-0.42143670470728073</v>
      </c>
      <c r="M543">
        <v>-10.4454246844663</v>
      </c>
      <c r="N543">
        <f>(Table2[[#This Row],[1W Return vs Nifty]]-AVERAGE(Table2[1W Return vs Nifty]))/_xlfn.STDEV.P(Table2[1W Return vs Nifty])</f>
        <v>-1.5020318644598427</v>
      </c>
      <c r="O543">
        <v>5551.45</v>
      </c>
      <c r="P543">
        <v>5745.4211965058003</v>
      </c>
      <c r="Q543">
        <v>5497.4009543714101</v>
      </c>
      <c r="R543">
        <v>15.589043559053099</v>
      </c>
      <c r="S543" s="1">
        <f>(Table2[[#This Row],[Close Price]]-Table2[[#This Row],[20D EMA]])/Table2[[#This Row],[20D EMA]]</f>
        <v>-0.11453764331841221</v>
      </c>
      <c r="T543" s="1">
        <f>(Table2[[#This Row],[Close Price]]-Table2[[#This Row],[50D EMA]])/Table2[[#This Row],[50D EMA]]</f>
        <v>-0.1444317427955453</v>
      </c>
      <c r="U543" s="1">
        <f>(Table2[[#This Row],[Close Price]]-Table2[[#This Row],[200D EMA]])/Table2[[#This Row],[200D EMA]]</f>
        <v>-0.10583200301385597</v>
      </c>
      <c r="V543">
        <v>1.6162881982057</v>
      </c>
      <c r="W543">
        <v>4901</v>
      </c>
      <c r="X543">
        <v>5050.5</v>
      </c>
      <c r="Y543">
        <v>4901</v>
      </c>
      <c r="Z543">
        <v>5902.15</v>
      </c>
      <c r="AA543">
        <v>4901</v>
      </c>
      <c r="AB543">
        <v>5902.15</v>
      </c>
      <c r="AC543" s="1">
        <f>(Table2[[#This Row],[Close Price]]/Table2[[#This Row],[Day Low]])-1</f>
        <v>2.9789838808407243E-3</v>
      </c>
      <c r="AD543" s="1">
        <f>(Table2[[#This Row],[Day High]]/Table2[[#This Row],[Close Price]])-1</f>
        <v>2.7443241923671424E-2</v>
      </c>
      <c r="AE543" s="1">
        <f>(Table2[[#This Row],[Close Price]]/Table2[[#This Row],[Current Week Low]])-1</f>
        <v>2.9789838808407243E-3</v>
      </c>
      <c r="AF543" s="1">
        <f>(Table2[[#This Row],[Current Week High]]/Table2[[#This Row],[Close Price]])-1</f>
        <v>0.20069777850109838</v>
      </c>
      <c r="AG543" s="1">
        <f>(Table2[[#This Row],[Close Price]]/Table2[[#This Row],[Current Month Low]])-1</f>
        <v>2.9789838808407243E-3</v>
      </c>
      <c r="AH543" s="1">
        <f>(Table2[[#This Row],[Current Month High]]/Table2[[#This Row],[Close Price]])-1</f>
        <v>0.20069777850109838</v>
      </c>
      <c r="AI543">
        <v>31.619741231995999</v>
      </c>
      <c r="AJ543">
        <v>6.2602680501513097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-0.03</v>
      </c>
      <c r="AM543" t="s">
        <v>3161</v>
      </c>
      <c r="AN543">
        <v>-13.27</v>
      </c>
      <c r="AO543" t="s">
        <v>3161</v>
      </c>
      <c r="AP543">
        <v>2.2065965192802999E-2</v>
      </c>
      <c r="AQ543">
        <f>(Table2[[#This Row],[Sharpe Ratio]]-AVERAGE(Table2[Sharpe Ratio]))/_xlfn.STDEV.P(Table2[Sharpe Ratio])</f>
        <v>-0.42195582444663771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543</v>
      </c>
      <c r="AT543">
        <f>_xlfn.RANK.AVG(Table2[[#This Row],[6M Return vs Nifty Z-Score]],Table2[6M Return vs Nifty Z-Score])</f>
        <v>462</v>
      </c>
      <c r="AU543">
        <f>_xlfn.RANK.AVG(Table2[[#This Row],[Sharpe Ratio Z-Score]],Table2[Sharpe Ratio Z-Score])</f>
        <v>451</v>
      </c>
      <c r="AV543">
        <f>(Table2[[#This Row],[Rank 1Y]]+Table2[[#This Row],[Rank 6M]]+Table2[[#This Row],[Rank Sharpe]])/3</f>
        <v>485.33333333333331</v>
      </c>
    </row>
    <row r="544" spans="1:48" x14ac:dyDescent="0.3">
      <c r="A544" t="s">
        <v>1286</v>
      </c>
      <c r="B544" t="s">
        <v>1287</v>
      </c>
      <c r="C544" t="s">
        <v>3107</v>
      </c>
      <c r="D544" t="s">
        <v>18</v>
      </c>
      <c r="E544">
        <v>8616.1368559844304</v>
      </c>
      <c r="F544">
        <v>578.29999999999995</v>
      </c>
      <c r="G544">
        <v>-30.5230172411346</v>
      </c>
      <c r="H544">
        <f>(Table2[[#This Row],[1Y Return vs Nifty]]-AVERAGE(Table2[1Y Return vs Nifty]))/_xlfn.STDEV.P(Table2[1Y Return vs Nifty])</f>
        <v>-0.90240091119723864</v>
      </c>
      <c r="I544">
        <v>-29.9620643528798</v>
      </c>
      <c r="J544">
        <f>(Table2[[#This Row],[1M Return vs Nifty]]-AVERAGE(Table2[1M Return vs Nifty]))/_xlfn.STDEV.P(Table2[1M Return vs Nifty])</f>
        <v>-2.9224810578236489</v>
      </c>
      <c r="K544">
        <v>-42.0738736655777</v>
      </c>
      <c r="L544">
        <f>(Table2[[#This Row],[6M Return vs Nifty]]-AVERAGE(Table2[6M Return vs Nifty]))/_xlfn.STDEV.P(Table2[6M Return vs Nifty])</f>
        <v>-1.5834907135693417</v>
      </c>
      <c r="M544">
        <v>-9.18365422081121</v>
      </c>
      <c r="N544">
        <f>(Table2[[#This Row],[1W Return vs Nifty]]-AVERAGE(Table2[1W Return vs Nifty]))/_xlfn.STDEV.P(Table2[1W Return vs Nifty])</f>
        <v>-1.238919004934155</v>
      </c>
      <c r="O544">
        <v>687.11</v>
      </c>
      <c r="P544">
        <v>790.69805105989997</v>
      </c>
      <c r="Q544">
        <v>842.86534152169304</v>
      </c>
      <c r="R544">
        <v>21.552477011314899</v>
      </c>
      <c r="S544" s="1">
        <f>(Table2[[#This Row],[Close Price]]-Table2[[#This Row],[20D EMA]])/Table2[[#This Row],[20D EMA]]</f>
        <v>-0.15835892360757384</v>
      </c>
      <c r="T544" s="1">
        <f>(Table2[[#This Row],[Close Price]]-Table2[[#This Row],[50D EMA]])/Table2[[#This Row],[50D EMA]]</f>
        <v>-0.26862093662073494</v>
      </c>
      <c r="U544" s="1">
        <f>(Table2[[#This Row],[Close Price]]-Table2[[#This Row],[200D EMA]])/Table2[[#This Row],[200D EMA]]</f>
        <v>-0.3138880299005436</v>
      </c>
      <c r="V544">
        <v>1.8871232069739099</v>
      </c>
      <c r="W544">
        <v>569</v>
      </c>
      <c r="X544">
        <v>597.15</v>
      </c>
      <c r="Y544">
        <v>569</v>
      </c>
      <c r="Z544">
        <v>637.04999999999995</v>
      </c>
      <c r="AA544">
        <v>569</v>
      </c>
      <c r="AB544">
        <v>676.9</v>
      </c>
      <c r="AC544" s="1">
        <f>(Table2[[#This Row],[Close Price]]/Table2[[#This Row],[Day Low]])-1</f>
        <v>1.6344463971880385E-2</v>
      </c>
      <c r="AD544" s="1">
        <f>(Table2[[#This Row],[Day High]]/Table2[[#This Row],[Close Price]])-1</f>
        <v>3.2595538647760769E-2</v>
      </c>
      <c r="AE544" s="1">
        <f>(Table2[[#This Row],[Close Price]]/Table2[[#This Row],[Current Week Low]])-1</f>
        <v>1.6344463971880385E-2</v>
      </c>
      <c r="AF544" s="1">
        <f>(Table2[[#This Row],[Current Week High]]/Table2[[#This Row],[Close Price]])-1</f>
        <v>0.10159086979076615</v>
      </c>
      <c r="AG544" s="1">
        <f>(Table2[[#This Row],[Close Price]]/Table2[[#This Row],[Current Month Low]])-1</f>
        <v>1.6344463971880385E-2</v>
      </c>
      <c r="AH544" s="1">
        <f>(Table2[[#This Row],[Current Month High]]/Table2[[#This Row],[Close Price]])-1</f>
        <v>0.17049974061905582</v>
      </c>
      <c r="AI544">
        <v>120.473802524641</v>
      </c>
      <c r="AJ544">
        <v>1.6344463971880301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-0.3</v>
      </c>
      <c r="AM544" t="s">
        <v>3161</v>
      </c>
      <c r="AN544">
        <v>-15.09</v>
      </c>
      <c r="AO544" t="s">
        <v>3161</v>
      </c>
      <c r="AP544">
        <v>0.152271966506</v>
      </c>
      <c r="AQ544">
        <f>(Table2[[#This Row],[Sharpe Ratio]]-AVERAGE(Table2[Sharpe Ratio]))/_xlfn.STDEV.P(Table2[Sharpe Ratio])</f>
        <v>1.1191498825375292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628</v>
      </c>
      <c r="AT544">
        <f>_xlfn.RANK.AVG(Table2[[#This Row],[6M Return vs Nifty Z-Score]],Table2[6M Return vs Nifty Z-Score])</f>
        <v>730</v>
      </c>
      <c r="AU544">
        <f>_xlfn.RANK.AVG(Table2[[#This Row],[Sharpe Ratio Z-Score]],Table2[Sharpe Ratio Z-Score])</f>
        <v>98</v>
      </c>
      <c r="AV544">
        <f>(Table2[[#This Row],[Rank 1Y]]+Table2[[#This Row],[Rank 6M]]+Table2[[#This Row],[Rank Sharpe]])/3</f>
        <v>485.33333333333331</v>
      </c>
    </row>
    <row r="545" spans="1:48" x14ac:dyDescent="0.3">
      <c r="A545" t="s">
        <v>828</v>
      </c>
      <c r="B545" t="s">
        <v>829</v>
      </c>
      <c r="C545" t="s">
        <v>3109</v>
      </c>
      <c r="D545" t="s">
        <v>502</v>
      </c>
      <c r="E545">
        <v>17927.933162363599</v>
      </c>
      <c r="F545">
        <v>422.15</v>
      </c>
      <c r="G545">
        <v>-52.491831882191001</v>
      </c>
      <c r="H545">
        <f>(Table2[[#This Row],[1Y Return vs Nifty]]-AVERAGE(Table2[1Y Return vs Nifty]))/_xlfn.STDEV.P(Table2[1Y Return vs Nifty])</f>
        <v>-1.3443891802411989</v>
      </c>
      <c r="I545">
        <v>-4.0990945506785099</v>
      </c>
      <c r="J545">
        <f>(Table2[[#This Row],[1M Return vs Nifty]]-AVERAGE(Table2[1M Return vs Nifty]))/_xlfn.STDEV.P(Table2[1M Return vs Nifty])</f>
        <v>-0.17776953232674195</v>
      </c>
      <c r="K545">
        <v>0.73941336424336601</v>
      </c>
      <c r="L545">
        <f>(Table2[[#This Row],[6M Return vs Nifty]]-AVERAGE(Table2[6M Return vs Nifty]))/_xlfn.STDEV.P(Table2[6M Return vs Nifty])</f>
        <v>-8.6101368165219502E-2</v>
      </c>
      <c r="M545">
        <v>-4.2093612684460702</v>
      </c>
      <c r="N545">
        <f>(Table2[[#This Row],[1W Return vs Nifty]]-AVERAGE(Table2[1W Return vs Nifty]))/_xlfn.STDEV.P(Table2[1W Return vs Nifty])</f>
        <v>-0.20164599806415695</v>
      </c>
      <c r="O545">
        <v>439.04</v>
      </c>
      <c r="P545">
        <v>449.45617904045997</v>
      </c>
      <c r="Q545">
        <v>467.52848577514499</v>
      </c>
      <c r="R545">
        <v>35.6784945420913</v>
      </c>
      <c r="S545" s="1">
        <f>(Table2[[#This Row],[Close Price]]-Table2[[#This Row],[20D EMA]])/Table2[[#This Row],[20D EMA]]</f>
        <v>-3.847029883381934E-2</v>
      </c>
      <c r="T545" s="1">
        <f>(Table2[[#This Row],[Close Price]]-Table2[[#This Row],[50D EMA]])/Table2[[#This Row],[50D EMA]]</f>
        <v>-6.075381831162209E-2</v>
      </c>
      <c r="U545" s="1">
        <f>(Table2[[#This Row],[Close Price]]-Table2[[#This Row],[200D EMA]])/Table2[[#This Row],[200D EMA]]</f>
        <v>-9.7060365637206367E-2</v>
      </c>
      <c r="V545">
        <v>0.42924442103336202</v>
      </c>
      <c r="W545">
        <v>420.05</v>
      </c>
      <c r="X545">
        <v>431.85</v>
      </c>
      <c r="Y545">
        <v>417</v>
      </c>
      <c r="Z545">
        <v>448.45</v>
      </c>
      <c r="AA545">
        <v>417</v>
      </c>
      <c r="AB545">
        <v>475.3</v>
      </c>
      <c r="AC545" s="1">
        <f>(Table2[[#This Row],[Close Price]]/Table2[[#This Row],[Day Low]])-1</f>
        <v>4.9994048327579588E-3</v>
      </c>
      <c r="AD545" s="1">
        <f>(Table2[[#This Row],[Day High]]/Table2[[#This Row],[Close Price]])-1</f>
        <v>2.2977614591969786E-2</v>
      </c>
      <c r="AE545" s="1">
        <f>(Table2[[#This Row],[Close Price]]/Table2[[#This Row],[Current Week Low]])-1</f>
        <v>1.2350119904076751E-2</v>
      </c>
      <c r="AF545" s="1">
        <f>(Table2[[#This Row],[Current Week High]]/Table2[[#This Row],[Close Price]])-1</f>
        <v>6.2300130285443567E-2</v>
      </c>
      <c r="AG545" s="1">
        <f>(Table2[[#This Row],[Close Price]]/Table2[[#This Row],[Current Month Low]])-1</f>
        <v>1.2350119904076751E-2</v>
      </c>
      <c r="AH545" s="1">
        <f>(Table2[[#This Row],[Current Month High]]/Table2[[#This Row],[Close Price]])-1</f>
        <v>0.12590311500651441</v>
      </c>
      <c r="AI545">
        <v>55.245321531705997</v>
      </c>
      <c r="AJ545">
        <v>38.737347180228703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-0.06</v>
      </c>
      <c r="AM545" t="s">
        <v>3161</v>
      </c>
      <c r="AN545">
        <v>-0.41</v>
      </c>
      <c r="AO545" t="s">
        <v>3161</v>
      </c>
      <c r="AP545">
        <v>3.5372840403919997E-2</v>
      </c>
      <c r="AQ545">
        <f>(Table2[[#This Row],[Sharpe Ratio]]-AVERAGE(Table2[Sharpe Ratio]))/_xlfn.STDEV.P(Table2[Sharpe Ratio])</f>
        <v>-0.26445692944063587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716</v>
      </c>
      <c r="AT545">
        <f>_xlfn.RANK.AVG(Table2[[#This Row],[6M Return vs Nifty Z-Score]],Table2[6M Return vs Nifty Z-Score])</f>
        <v>341</v>
      </c>
      <c r="AU545">
        <f>_xlfn.RANK.AVG(Table2[[#This Row],[Sharpe Ratio Z-Score]],Table2[Sharpe Ratio Z-Score])</f>
        <v>412</v>
      </c>
      <c r="AV545">
        <f>(Table2[[#This Row],[Rank 1Y]]+Table2[[#This Row],[Rank 6M]]+Table2[[#This Row],[Rank Sharpe]])/3</f>
        <v>489.66666666666669</v>
      </c>
    </row>
    <row r="546" spans="1:48" x14ac:dyDescent="0.3">
      <c r="A546" t="s">
        <v>1127</v>
      </c>
      <c r="B546" t="s">
        <v>1128</v>
      </c>
      <c r="C546" t="s">
        <v>3119</v>
      </c>
      <c r="D546" t="s">
        <v>1129</v>
      </c>
      <c r="E546">
        <v>10687.650591371499</v>
      </c>
      <c r="F546">
        <v>1176.9000000000001</v>
      </c>
      <c r="G546">
        <v>4.1779059952006996</v>
      </c>
      <c r="H546">
        <f>(Table2[[#This Row],[1Y Return vs Nifty]]-AVERAGE(Table2[1Y Return vs Nifty]))/_xlfn.STDEV.P(Table2[1Y Return vs Nifty])</f>
        <v>-0.20425668967006144</v>
      </c>
      <c r="I546">
        <v>6.1280759477403297</v>
      </c>
      <c r="J546">
        <f>(Table2[[#This Row],[1M Return vs Nifty]]-AVERAGE(Table2[1M Return vs Nifty]))/_xlfn.STDEV.P(Table2[1M Return vs Nifty])</f>
        <v>0.90759046132112386</v>
      </c>
      <c r="K546">
        <v>-16.453907266345801</v>
      </c>
      <c r="L546">
        <f>(Table2[[#This Row],[6M Return vs Nifty]]-AVERAGE(Table2[6M Return vs Nifty]))/_xlfn.STDEV.P(Table2[6M Return vs Nifty])</f>
        <v>-0.68743560130711012</v>
      </c>
      <c r="M546">
        <v>2.4921141949708399</v>
      </c>
      <c r="N546">
        <f>(Table2[[#This Row],[1W Return vs Nifty]]-AVERAGE(Table2[1W Return vs Nifty]))/_xlfn.STDEV.P(Table2[1W Return vs Nifty])</f>
        <v>1.1957907172581359</v>
      </c>
      <c r="O546">
        <v>1151.04</v>
      </c>
      <c r="P546">
        <v>1159.0289197313</v>
      </c>
      <c r="Q546">
        <v>1176.82712680998</v>
      </c>
      <c r="R546">
        <v>58.935374954982201</v>
      </c>
      <c r="S546" s="1">
        <f>(Table2[[#This Row],[Close Price]]-Table2[[#This Row],[20D EMA]])/Table2[[#This Row],[20D EMA]]</f>
        <v>2.2466638865721547E-2</v>
      </c>
      <c r="T546" s="1">
        <f>(Table2[[#This Row],[Close Price]]-Table2[[#This Row],[50D EMA]])/Table2[[#This Row],[50D EMA]]</f>
        <v>1.5419011522890375E-2</v>
      </c>
      <c r="U546" s="1">
        <f>(Table2[[#This Row],[Close Price]]-Table2[[#This Row],[200D EMA]])/Table2[[#This Row],[200D EMA]]</f>
        <v>6.1923445134762746E-5</v>
      </c>
      <c r="V546">
        <v>1.29494272394219</v>
      </c>
      <c r="W546">
        <v>1159.45</v>
      </c>
      <c r="X546">
        <v>1191.55</v>
      </c>
      <c r="Y546">
        <v>1159.45</v>
      </c>
      <c r="Z546">
        <v>1247</v>
      </c>
      <c r="AA546">
        <v>1103.4000000000001</v>
      </c>
      <c r="AB546">
        <v>1247</v>
      </c>
      <c r="AC546" s="1">
        <f>(Table2[[#This Row],[Close Price]]/Table2[[#This Row],[Day Low]])-1</f>
        <v>1.5050239337617066E-2</v>
      </c>
      <c r="AD546" s="1">
        <f>(Table2[[#This Row],[Day High]]/Table2[[#This Row],[Close Price]])-1</f>
        <v>1.244795649587882E-2</v>
      </c>
      <c r="AE546" s="1">
        <f>(Table2[[#This Row],[Close Price]]/Table2[[#This Row],[Current Week Low]])-1</f>
        <v>1.5050239337617066E-2</v>
      </c>
      <c r="AF546" s="1">
        <f>(Table2[[#This Row],[Current Week High]]/Table2[[#This Row],[Close Price]])-1</f>
        <v>5.9563259410315261E-2</v>
      </c>
      <c r="AG546" s="1">
        <f>(Table2[[#This Row],[Close Price]]/Table2[[#This Row],[Current Month Low]])-1</f>
        <v>6.661228928765639E-2</v>
      </c>
      <c r="AH546" s="1">
        <f>(Table2[[#This Row],[Current Month High]]/Table2[[#This Row],[Close Price]])-1</f>
        <v>5.9563259410315261E-2</v>
      </c>
      <c r="AI546">
        <v>28.039765485597702</v>
      </c>
      <c r="AJ546">
        <v>46.8280207098746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0.11</v>
      </c>
      <c r="AM546" t="s">
        <v>3160</v>
      </c>
      <c r="AN546">
        <v>9.34</v>
      </c>
      <c r="AO546" t="s">
        <v>3160</v>
      </c>
      <c r="AQ546">
        <f>(Table2[[#This Row],[Sharpe Ratio]]-AVERAGE(Table2[Sharpe Ratio]))/_xlfn.STDEV.P(Table2[Sharpe Ratio])</f>
        <v>-0.68312646593607884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373</v>
      </c>
      <c r="AT546">
        <f>_xlfn.RANK.AVG(Table2[[#This Row],[6M Return vs Nifty Z-Score]],Table2[6M Return vs Nifty Z-Score])</f>
        <v>558</v>
      </c>
      <c r="AU546">
        <f>_xlfn.RANK.AVG(Table2[[#This Row],[Sharpe Ratio Z-Score]],Table2[Sharpe Ratio Z-Score])</f>
        <v>539</v>
      </c>
      <c r="AV546">
        <f>(Table2[[#This Row],[Rank 1Y]]+Table2[[#This Row],[Rank 6M]]+Table2[[#This Row],[Rank Sharpe]])/3</f>
        <v>490</v>
      </c>
    </row>
    <row r="547" spans="1:48" x14ac:dyDescent="0.3">
      <c r="A547" t="s">
        <v>587</v>
      </c>
      <c r="B547" t="s">
        <v>588</v>
      </c>
      <c r="C547" t="s">
        <v>3109</v>
      </c>
      <c r="D547" t="s">
        <v>54</v>
      </c>
      <c r="E547">
        <v>31728.1011444531</v>
      </c>
      <c r="F547">
        <v>256.85000000000002</v>
      </c>
      <c r="G547">
        <v>-28.1039641954189</v>
      </c>
      <c r="H547">
        <f>(Table2[[#This Row],[1Y Return vs Nifty]]-AVERAGE(Table2[1Y Return vs Nifty]))/_xlfn.STDEV.P(Table2[1Y Return vs Nifty])</f>
        <v>-0.85373223763106265</v>
      </c>
      <c r="I547">
        <v>-3.4337185711697402</v>
      </c>
      <c r="J547">
        <f>(Table2[[#This Row],[1M Return vs Nifty]]-AVERAGE(Table2[1M Return vs Nifty]))/_xlfn.STDEV.P(Table2[1M Return vs Nifty])</f>
        <v>-0.10715640731775422</v>
      </c>
      <c r="K547">
        <v>-9.6834445910841005</v>
      </c>
      <c r="L547">
        <f>(Table2[[#This Row],[6M Return vs Nifty]]-AVERAGE(Table2[6M Return vs Nifty]))/_xlfn.STDEV.P(Table2[6M Return vs Nifty])</f>
        <v>-0.45063951820487952</v>
      </c>
      <c r="M547">
        <v>-3.76018758939398</v>
      </c>
      <c r="N547">
        <f>(Table2[[#This Row],[1W Return vs Nifty]]-AVERAGE(Table2[1W Return vs Nifty]))/_xlfn.STDEV.P(Table2[1W Return vs Nifty])</f>
        <v>-0.10798128286967068</v>
      </c>
      <c r="O547">
        <v>274.35000000000002</v>
      </c>
      <c r="P547">
        <v>287.876312779861</v>
      </c>
      <c r="Q547">
        <v>290.56291691017799</v>
      </c>
      <c r="R547">
        <v>24.139796515163301</v>
      </c>
      <c r="S547" s="1">
        <f>(Table2[[#This Row],[Close Price]]-Table2[[#This Row],[20D EMA]])/Table2[[#This Row],[20D EMA]]</f>
        <v>-6.3787133223983952E-2</v>
      </c>
      <c r="T547" s="1">
        <f>(Table2[[#This Row],[Close Price]]-Table2[[#This Row],[50D EMA]])/Table2[[#This Row],[50D EMA]]</f>
        <v>-0.10777653944590708</v>
      </c>
      <c r="U547" s="1">
        <f>(Table2[[#This Row],[Close Price]]-Table2[[#This Row],[200D EMA]])/Table2[[#This Row],[200D EMA]]</f>
        <v>-0.11602621996185314</v>
      </c>
      <c r="V547">
        <v>0.387524055861868</v>
      </c>
      <c r="W547">
        <v>255</v>
      </c>
      <c r="X547">
        <v>261.25</v>
      </c>
      <c r="Y547">
        <v>255</v>
      </c>
      <c r="Z547">
        <v>275.35000000000002</v>
      </c>
      <c r="AA547">
        <v>255</v>
      </c>
      <c r="AB547">
        <v>280</v>
      </c>
      <c r="AC547" s="1">
        <f>(Table2[[#This Row],[Close Price]]/Table2[[#This Row],[Day Low]])-1</f>
        <v>7.2549019607843768E-3</v>
      </c>
      <c r="AD547" s="1">
        <f>(Table2[[#This Row],[Day High]]/Table2[[#This Row],[Close Price]])-1</f>
        <v>1.7130620985010614E-2</v>
      </c>
      <c r="AE547" s="1">
        <f>(Table2[[#This Row],[Close Price]]/Table2[[#This Row],[Current Week Low]])-1</f>
        <v>7.2549019607843768E-3</v>
      </c>
      <c r="AF547" s="1">
        <f>(Table2[[#This Row],[Current Week High]]/Table2[[#This Row],[Close Price]])-1</f>
        <v>7.2026474596067702E-2</v>
      </c>
      <c r="AG547" s="1">
        <f>(Table2[[#This Row],[Close Price]]/Table2[[#This Row],[Current Month Low]])-1</f>
        <v>7.2549019607843768E-3</v>
      </c>
      <c r="AH547" s="1">
        <f>(Table2[[#This Row],[Current Month High]]/Table2[[#This Row],[Close Price]])-1</f>
        <v>9.0130426318863144E-2</v>
      </c>
      <c r="AI547">
        <v>33.540977224060697</v>
      </c>
      <c r="AJ547">
        <v>4.3257514216084703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-0.17</v>
      </c>
      <c r="AM547" t="s">
        <v>3161</v>
      </c>
      <c r="AN547">
        <v>-7.91</v>
      </c>
      <c r="AO547" t="s">
        <v>3161</v>
      </c>
      <c r="AP547">
        <v>4.2139322460180997E-2</v>
      </c>
      <c r="AQ547">
        <f>(Table2[[#This Row],[Sharpe Ratio]]-AVERAGE(Table2[Sharpe Ratio]))/_xlfn.STDEV.P(Table2[Sharpe Ratio])</f>
        <v>-0.18436949869290373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610</v>
      </c>
      <c r="AT547">
        <f>_xlfn.RANK.AVG(Table2[[#This Row],[6M Return vs Nifty Z-Score]],Table2[6M Return vs Nifty Z-Score])</f>
        <v>469</v>
      </c>
      <c r="AU547">
        <f>_xlfn.RANK.AVG(Table2[[#This Row],[Sharpe Ratio Z-Score]],Table2[Sharpe Ratio Z-Score])</f>
        <v>396</v>
      </c>
      <c r="AV547">
        <f>(Table2[[#This Row],[Rank 1Y]]+Table2[[#This Row],[Rank 6M]]+Table2[[#This Row],[Rank Sharpe]])/3</f>
        <v>491.66666666666669</v>
      </c>
    </row>
    <row r="548" spans="1:48" x14ac:dyDescent="0.3">
      <c r="A548" t="s">
        <v>1569</v>
      </c>
      <c r="B548" t="s">
        <v>1570</v>
      </c>
      <c r="C548" t="s">
        <v>3121</v>
      </c>
      <c r="D548" t="s">
        <v>1571</v>
      </c>
      <c r="E548">
        <v>5993.1762639199997</v>
      </c>
      <c r="F548">
        <v>440.8</v>
      </c>
      <c r="G548">
        <v>-5.59288249192159</v>
      </c>
      <c r="H548">
        <f>(Table2[[#This Row],[1Y Return vs Nifty]]-AVERAGE(Table2[1Y Return vs Nifty]))/_xlfn.STDEV.P(Table2[1Y Return vs Nifty])</f>
        <v>-0.4008341546438462</v>
      </c>
      <c r="I548">
        <v>-5.6059508686912203</v>
      </c>
      <c r="J548">
        <f>(Table2[[#This Row],[1M Return vs Nifty]]-AVERAGE(Table2[1M Return vs Nifty]))/_xlfn.STDEV.P(Table2[1M Return vs Nifty])</f>
        <v>-0.33768488369390393</v>
      </c>
      <c r="K548">
        <v>-11.122290439676201</v>
      </c>
      <c r="L548">
        <f>(Table2[[#This Row],[6M Return vs Nifty]]-AVERAGE(Table2[6M Return vs Nifty]))/_xlfn.STDEV.P(Table2[6M Return vs Nifty])</f>
        <v>-0.50096297133895129</v>
      </c>
      <c r="M548">
        <v>-2.6122842884111299</v>
      </c>
      <c r="N548">
        <f>(Table2[[#This Row],[1W Return vs Nifty]]-AVERAGE(Table2[1W Return vs Nifty]))/_xlfn.STDEV.P(Table2[1W Return vs Nifty])</f>
        <v>0.1313872304062387</v>
      </c>
      <c r="O548">
        <v>454.41</v>
      </c>
      <c r="P548">
        <v>469.68211481519501</v>
      </c>
      <c r="Q548">
        <v>463.65646988545899</v>
      </c>
      <c r="R548">
        <v>39.696277130311401</v>
      </c>
      <c r="S548" s="1">
        <f>(Table2[[#This Row],[Close Price]]-Table2[[#This Row],[20D EMA]])/Table2[[#This Row],[20D EMA]]</f>
        <v>-2.9950925375762005E-2</v>
      </c>
      <c r="T548" s="1">
        <f>(Table2[[#This Row],[Close Price]]-Table2[[#This Row],[50D EMA]])/Table2[[#This Row],[50D EMA]]</f>
        <v>-6.1492898929224056E-2</v>
      </c>
      <c r="U548" s="1">
        <f>(Table2[[#This Row],[Close Price]]-Table2[[#This Row],[200D EMA]])/Table2[[#This Row],[200D EMA]]</f>
        <v>-4.9296130583717311E-2</v>
      </c>
      <c r="V548">
        <v>0.45042885832857998</v>
      </c>
      <c r="W548">
        <v>430.55</v>
      </c>
      <c r="X548">
        <v>456.4</v>
      </c>
      <c r="Y548">
        <v>430.55</v>
      </c>
      <c r="Z548">
        <v>467.2</v>
      </c>
      <c r="AA548">
        <v>428</v>
      </c>
      <c r="AB548">
        <v>469.55</v>
      </c>
      <c r="AC548" s="1">
        <f>(Table2[[#This Row],[Close Price]]/Table2[[#This Row],[Day Low]])-1</f>
        <v>2.3806758796887761E-2</v>
      </c>
      <c r="AD548" s="1">
        <f>(Table2[[#This Row],[Day High]]/Table2[[#This Row],[Close Price]])-1</f>
        <v>3.5390199637023612E-2</v>
      </c>
      <c r="AE548" s="1">
        <f>(Table2[[#This Row],[Close Price]]/Table2[[#This Row],[Current Week Low]])-1</f>
        <v>2.3806758796887761E-2</v>
      </c>
      <c r="AF548" s="1">
        <f>(Table2[[#This Row],[Current Week High]]/Table2[[#This Row],[Close Price]])-1</f>
        <v>5.9891107078039907E-2</v>
      </c>
      <c r="AG548" s="1">
        <f>(Table2[[#This Row],[Close Price]]/Table2[[#This Row],[Current Month Low]])-1</f>
        <v>2.9906542056074903E-2</v>
      </c>
      <c r="AH548" s="1">
        <f>(Table2[[#This Row],[Current Month High]]/Table2[[#This Row],[Close Price]])-1</f>
        <v>6.5222323049001885E-2</v>
      </c>
      <c r="AI548">
        <v>30.8756805807622</v>
      </c>
      <c r="AJ548">
        <v>18.1769436997319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-0.08</v>
      </c>
      <c r="AM548" t="s">
        <v>3161</v>
      </c>
      <c r="AN548">
        <v>2.14</v>
      </c>
      <c r="AO548" t="s">
        <v>3160</v>
      </c>
      <c r="AQ548">
        <f>(Table2[[#This Row],[Sharpe Ratio]]-AVERAGE(Table2[Sharpe Ratio]))/_xlfn.STDEV.P(Table2[Sharpe Ratio])</f>
        <v>-0.68312646593607884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450</v>
      </c>
      <c r="AT548">
        <f>_xlfn.RANK.AVG(Table2[[#This Row],[6M Return vs Nifty Z-Score]],Table2[6M Return vs Nifty Z-Score])</f>
        <v>488</v>
      </c>
      <c r="AU548">
        <f>_xlfn.RANK.AVG(Table2[[#This Row],[Sharpe Ratio Z-Score]],Table2[Sharpe Ratio Z-Score])</f>
        <v>539</v>
      </c>
      <c r="AV548">
        <f>(Table2[[#This Row],[Rank 1Y]]+Table2[[#This Row],[Rank 6M]]+Table2[[#This Row],[Rank Sharpe]])/3</f>
        <v>492.33333333333331</v>
      </c>
    </row>
    <row r="549" spans="1:48" x14ac:dyDescent="0.3">
      <c r="A549" t="s">
        <v>1460</v>
      </c>
      <c r="B549" t="s">
        <v>1461</v>
      </c>
      <c r="C549" t="s">
        <v>3118</v>
      </c>
      <c r="D549" t="s">
        <v>1462</v>
      </c>
      <c r="E549">
        <v>6928.8485535741302</v>
      </c>
      <c r="F549">
        <v>259.75</v>
      </c>
      <c r="G549">
        <v>-43.179840195707797</v>
      </c>
      <c r="H549">
        <f>(Table2[[#This Row],[1Y Return vs Nifty]]-AVERAGE(Table2[1Y Return vs Nifty]))/_xlfn.STDEV.P(Table2[1Y Return vs Nifty])</f>
        <v>-1.1570421998006306</v>
      </c>
      <c r="I549">
        <v>-0.35048591852873301</v>
      </c>
      <c r="J549">
        <f>(Table2[[#This Row],[1M Return vs Nifty]]-AVERAGE(Table2[1M Return vs Nifty]))/_xlfn.STDEV.P(Table2[1M Return vs Nifty])</f>
        <v>0.2200521175428321</v>
      </c>
      <c r="K549">
        <v>-13.644454728528199</v>
      </c>
      <c r="L549">
        <f>(Table2[[#This Row],[6M Return vs Nifty]]-AVERAGE(Table2[6M Return vs Nifty]))/_xlfn.STDEV.P(Table2[6M Return vs Nifty])</f>
        <v>-0.5891753510811365</v>
      </c>
      <c r="M549">
        <v>-1.74885041121061</v>
      </c>
      <c r="N549">
        <f>(Table2[[#This Row],[1W Return vs Nifty]]-AVERAGE(Table2[1W Return vs Nifty]))/_xlfn.STDEV.P(Table2[1W Return vs Nifty])</f>
        <v>0.31143626704598121</v>
      </c>
      <c r="O549">
        <v>267.14999999999998</v>
      </c>
      <c r="P549">
        <v>271.84560625789601</v>
      </c>
      <c r="Q549">
        <v>279.79577181055799</v>
      </c>
      <c r="R549">
        <v>33.061595623114599</v>
      </c>
      <c r="S549" s="1">
        <f>(Table2[[#This Row],[Close Price]]-Table2[[#This Row],[20D EMA]])/Table2[[#This Row],[20D EMA]]</f>
        <v>-2.7699794123151704E-2</v>
      </c>
      <c r="T549" s="1">
        <f>(Table2[[#This Row],[Close Price]]-Table2[[#This Row],[50D EMA]])/Table2[[#This Row],[50D EMA]]</f>
        <v>-4.4494396743793907E-2</v>
      </c>
      <c r="U549" s="1">
        <f>(Table2[[#This Row],[Close Price]]-Table2[[#This Row],[200D EMA]])/Table2[[#This Row],[200D EMA]]</f>
        <v>-7.1644298556914704E-2</v>
      </c>
      <c r="V549">
        <v>0.75603716346391503</v>
      </c>
      <c r="W549">
        <v>259</v>
      </c>
      <c r="X549">
        <v>268</v>
      </c>
      <c r="Y549">
        <v>259</v>
      </c>
      <c r="Z549">
        <v>278.95</v>
      </c>
      <c r="AA549">
        <v>259</v>
      </c>
      <c r="AB549">
        <v>284.5</v>
      </c>
      <c r="AC549" s="1">
        <f>(Table2[[#This Row],[Close Price]]/Table2[[#This Row],[Day Low]])-1</f>
        <v>2.8957528957529455E-3</v>
      </c>
      <c r="AD549" s="1">
        <f>(Table2[[#This Row],[Day High]]/Table2[[#This Row],[Close Price]])-1</f>
        <v>3.1761308950914335E-2</v>
      </c>
      <c r="AE549" s="1">
        <f>(Table2[[#This Row],[Close Price]]/Table2[[#This Row],[Current Week Low]])-1</f>
        <v>2.8957528957529455E-3</v>
      </c>
      <c r="AF549" s="1">
        <f>(Table2[[#This Row],[Current Week High]]/Table2[[#This Row],[Close Price]])-1</f>
        <v>7.3917228103945964E-2</v>
      </c>
      <c r="AG549" s="1">
        <f>(Table2[[#This Row],[Close Price]]/Table2[[#This Row],[Current Month Low]])-1</f>
        <v>2.8957528957529455E-3</v>
      </c>
      <c r="AH549" s="1">
        <f>(Table2[[#This Row],[Current Month High]]/Table2[[#This Row],[Close Price]])-1</f>
        <v>9.5283926852743006E-2</v>
      </c>
      <c r="AI549">
        <v>38.498556304138503</v>
      </c>
      <c r="AJ549">
        <v>3.8792241551689699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0.05</v>
      </c>
      <c r="AM549" t="s">
        <v>3160</v>
      </c>
      <c r="AN549">
        <v>-3.24</v>
      </c>
      <c r="AO549" t="s">
        <v>3161</v>
      </c>
      <c r="AP549">
        <v>8.2637432111333994E-2</v>
      </c>
      <c r="AQ549">
        <f>(Table2[[#This Row],[Sharpe Ratio]]-AVERAGE(Table2[Sharpe Ratio]))/_xlfn.STDEV.P(Table2[Sharpe Ratio])</f>
        <v>0.29496223161142521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691</v>
      </c>
      <c r="AT549">
        <f>_xlfn.RANK.AVG(Table2[[#This Row],[6M Return vs Nifty Z-Score]],Table2[6M Return vs Nifty Z-Score])</f>
        <v>516</v>
      </c>
      <c r="AU549">
        <f>_xlfn.RANK.AVG(Table2[[#This Row],[Sharpe Ratio Z-Score]],Table2[Sharpe Ratio Z-Score])</f>
        <v>273</v>
      </c>
      <c r="AV549">
        <f>(Table2[[#This Row],[Rank 1Y]]+Table2[[#This Row],[Rank 6M]]+Table2[[#This Row],[Rank Sharpe]])/3</f>
        <v>493.33333333333331</v>
      </c>
    </row>
    <row r="550" spans="1:48" x14ac:dyDescent="0.3">
      <c r="A550" t="s">
        <v>1762</v>
      </c>
      <c r="B550" t="s">
        <v>1763</v>
      </c>
      <c r="C550" t="s">
        <v>3123</v>
      </c>
      <c r="D550" t="s">
        <v>475</v>
      </c>
      <c r="E550">
        <v>4426.4311382139604</v>
      </c>
      <c r="F550">
        <v>799.2</v>
      </c>
      <c r="G550">
        <v>-11.8729222717306</v>
      </c>
      <c r="H550">
        <f>(Table2[[#This Row],[1Y Return vs Nifty]]-AVERAGE(Table2[1Y Return vs Nifty]))/_xlfn.STDEV.P(Table2[1Y Return vs Nifty])</f>
        <v>-0.52718161385621654</v>
      </c>
      <c r="I550">
        <v>-1.4662445349094499</v>
      </c>
      <c r="J550">
        <f>(Table2[[#This Row],[1M Return vs Nifty]]-AVERAGE(Table2[1M Return vs Nifty]))/_xlfn.STDEV.P(Table2[1M Return vs Nifty])</f>
        <v>0.10164206805996177</v>
      </c>
      <c r="K550">
        <v>7.9930710688878603</v>
      </c>
      <c r="L550">
        <f>(Table2[[#This Row],[6M Return vs Nifty]]-AVERAGE(Table2[6M Return vs Nifty]))/_xlfn.STDEV.P(Table2[6M Return vs Nifty])</f>
        <v>0.16759440050065535</v>
      </c>
      <c r="M550">
        <v>-0.94441481301663599</v>
      </c>
      <c r="N550">
        <f>(Table2[[#This Row],[1W Return vs Nifty]]-AVERAGE(Table2[1W Return vs Nifty]))/_xlfn.STDEV.P(Table2[1W Return vs Nifty])</f>
        <v>0.47918258592235252</v>
      </c>
      <c r="O550">
        <v>814.79</v>
      </c>
      <c r="P550">
        <v>837.65685406875002</v>
      </c>
      <c r="Q550">
        <v>817.71760251514695</v>
      </c>
      <c r="R550">
        <v>45.625997876386002</v>
      </c>
      <c r="S550" s="1">
        <f>(Table2[[#This Row],[Close Price]]-Table2[[#This Row],[20D EMA]])/Table2[[#This Row],[20D EMA]]</f>
        <v>-1.9133764528283262E-2</v>
      </c>
      <c r="T550" s="1">
        <f>(Table2[[#This Row],[Close Price]]-Table2[[#This Row],[50D EMA]])/Table2[[#This Row],[50D EMA]]</f>
        <v>-4.5910033305348756E-2</v>
      </c>
      <c r="U550" s="1">
        <f>(Table2[[#This Row],[Close Price]]-Table2[[#This Row],[200D EMA]])/Table2[[#This Row],[200D EMA]]</f>
        <v>-2.2645473765258581E-2</v>
      </c>
      <c r="V550">
        <v>0.46626850864942399</v>
      </c>
      <c r="W550">
        <v>784.8</v>
      </c>
      <c r="X550">
        <v>817</v>
      </c>
      <c r="Y550">
        <v>772.8</v>
      </c>
      <c r="Z550">
        <v>843.75</v>
      </c>
      <c r="AA550">
        <v>772.8</v>
      </c>
      <c r="AB550">
        <v>854</v>
      </c>
      <c r="AC550" s="1">
        <f>(Table2[[#This Row],[Close Price]]/Table2[[#This Row],[Day Low]])-1</f>
        <v>1.8348623853211121E-2</v>
      </c>
      <c r="AD550" s="1">
        <f>(Table2[[#This Row],[Day High]]/Table2[[#This Row],[Close Price]])-1</f>
        <v>2.2272272272272131E-2</v>
      </c>
      <c r="AE550" s="1">
        <f>(Table2[[#This Row],[Close Price]]/Table2[[#This Row],[Current Week Low]])-1</f>
        <v>3.4161490683229934E-2</v>
      </c>
      <c r="AF550" s="1">
        <f>(Table2[[#This Row],[Current Week High]]/Table2[[#This Row],[Close Price]])-1</f>
        <v>5.5743243243243201E-2</v>
      </c>
      <c r="AG550" s="1">
        <f>(Table2[[#This Row],[Close Price]]/Table2[[#This Row],[Current Month Low]])-1</f>
        <v>3.4161490683229934E-2</v>
      </c>
      <c r="AH550" s="1">
        <f>(Table2[[#This Row],[Current Month High]]/Table2[[#This Row],[Close Price]])-1</f>
        <v>6.8568568568568411E-2</v>
      </c>
      <c r="AI550">
        <v>21.709209209209199</v>
      </c>
      <c r="AJ550">
        <v>21.6530938427581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0</v>
      </c>
      <c r="AM550" t="s">
        <v>3162</v>
      </c>
      <c r="AN550">
        <v>3.49</v>
      </c>
      <c r="AO550" t="s">
        <v>3160</v>
      </c>
      <c r="AP550">
        <v>-0.13546415236463799</v>
      </c>
      <c r="AQ550">
        <f>(Table2[[#This Row],[Sharpe Ratio]]-AVERAGE(Table2[Sharpe Ratio]))/_xlfn.STDEV.P(Table2[Sharpe Ratio])</f>
        <v>-2.2864671429817922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503</v>
      </c>
      <c r="AT550">
        <f>_xlfn.RANK.AVG(Table2[[#This Row],[6M Return vs Nifty Z-Score]],Table2[6M Return vs Nifty Z-Score])</f>
        <v>248</v>
      </c>
      <c r="AU550">
        <f>_xlfn.RANK.AVG(Table2[[#This Row],[Sharpe Ratio Z-Score]],Table2[Sharpe Ratio Z-Score])</f>
        <v>732</v>
      </c>
      <c r="AV550">
        <f>(Table2[[#This Row],[Rank 1Y]]+Table2[[#This Row],[Rank 6M]]+Table2[[#This Row],[Rank Sharpe]])/3</f>
        <v>494.33333333333331</v>
      </c>
    </row>
    <row r="551" spans="1:48" x14ac:dyDescent="0.3">
      <c r="A551" t="s">
        <v>1486</v>
      </c>
      <c r="B551" t="s">
        <v>1487</v>
      </c>
      <c r="C551" t="s">
        <v>3112</v>
      </c>
      <c r="D551" t="s">
        <v>48</v>
      </c>
      <c r="E551">
        <v>6657.1676296300002</v>
      </c>
      <c r="F551">
        <v>455.3</v>
      </c>
      <c r="G551">
        <v>-13.3312956625116</v>
      </c>
      <c r="H551">
        <f>(Table2[[#This Row],[1Y Return vs Nifty]]-AVERAGE(Table2[1Y Return vs Nifty]))/_xlfn.STDEV.P(Table2[1Y Return vs Nifty])</f>
        <v>-0.55652247457823445</v>
      </c>
      <c r="I551">
        <v>-3.94604392651617</v>
      </c>
      <c r="J551">
        <f>(Table2[[#This Row],[1M Return vs Nifty]]-AVERAGE(Table2[1M Return vs Nifty]))/_xlfn.STDEV.P(Table2[1M Return vs Nifty])</f>
        <v>-0.16152701202317205</v>
      </c>
      <c r="K551">
        <v>-1.51532942402681</v>
      </c>
      <c r="L551">
        <f>(Table2[[#This Row],[6M Return vs Nifty]]-AVERAGE(Table2[6M Return vs Nifty]))/_xlfn.STDEV.P(Table2[6M Return vs Nifty])</f>
        <v>-0.16496071445719832</v>
      </c>
      <c r="M551">
        <v>-7.07783063930541</v>
      </c>
      <c r="N551">
        <f>(Table2[[#This Row],[1W Return vs Nifty]]-AVERAGE(Table2[1W Return vs Nifty]))/_xlfn.STDEV.P(Table2[1W Return vs Nifty])</f>
        <v>-0.79979851499845711</v>
      </c>
      <c r="O551">
        <v>489.7</v>
      </c>
      <c r="P551">
        <v>502.941962190509</v>
      </c>
      <c r="Q551">
        <v>474.35719571349199</v>
      </c>
      <c r="R551">
        <v>29.221888299462599</v>
      </c>
      <c r="S551" s="1">
        <f>(Table2[[#This Row],[Close Price]]-Table2[[#This Row],[20D EMA]])/Table2[[#This Row],[20D EMA]]</f>
        <v>-7.0247090055135755E-2</v>
      </c>
      <c r="T551" s="1">
        <f>(Table2[[#This Row],[Close Price]]-Table2[[#This Row],[50D EMA]])/Table2[[#This Row],[50D EMA]]</f>
        <v>-9.4726560462383383E-2</v>
      </c>
      <c r="U551" s="1">
        <f>(Table2[[#This Row],[Close Price]]-Table2[[#This Row],[200D EMA]])/Table2[[#This Row],[200D EMA]]</f>
        <v>-4.0174779439842996E-2</v>
      </c>
      <c r="V551">
        <v>0.48648212451207201</v>
      </c>
      <c r="W551">
        <v>451.6</v>
      </c>
      <c r="X551">
        <v>488</v>
      </c>
      <c r="Y551">
        <v>451.6</v>
      </c>
      <c r="Z551">
        <v>504.6</v>
      </c>
      <c r="AA551">
        <v>451.6</v>
      </c>
      <c r="AB551">
        <v>511.15</v>
      </c>
      <c r="AC551" s="1">
        <f>(Table2[[#This Row],[Close Price]]/Table2[[#This Row],[Day Low]])-1</f>
        <v>8.1930912311780624E-3</v>
      </c>
      <c r="AD551" s="1">
        <f>(Table2[[#This Row],[Day High]]/Table2[[#This Row],[Close Price]])-1</f>
        <v>7.1820777509334466E-2</v>
      </c>
      <c r="AE551" s="1">
        <f>(Table2[[#This Row],[Close Price]]/Table2[[#This Row],[Current Week Low]])-1</f>
        <v>8.1930912311780624E-3</v>
      </c>
      <c r="AF551" s="1">
        <f>(Table2[[#This Row],[Current Week High]]/Table2[[#This Row],[Close Price]])-1</f>
        <v>0.10828025477707004</v>
      </c>
      <c r="AG551" s="1">
        <f>(Table2[[#This Row],[Close Price]]/Table2[[#This Row],[Current Month Low]])-1</f>
        <v>8.1930912311780624E-3</v>
      </c>
      <c r="AH551" s="1">
        <f>(Table2[[#This Row],[Current Month High]]/Table2[[#This Row],[Close Price]])-1</f>
        <v>0.12266637381945955</v>
      </c>
      <c r="AI551">
        <v>29.145618273665701</v>
      </c>
      <c r="AJ551">
        <v>33.460354682690898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</v>
      </c>
      <c r="AM551" t="s">
        <v>3161</v>
      </c>
      <c r="AN551">
        <v>-5.12</v>
      </c>
      <c r="AO551" t="s">
        <v>3161</v>
      </c>
      <c r="AP551">
        <v>-2.5526292672282E-2</v>
      </c>
      <c r="AQ551">
        <f>(Table2[[#This Row],[Sharpe Ratio]]-AVERAGE(Table2[Sharpe Ratio]))/_xlfn.STDEV.P(Table2[Sharpe Ratio])</f>
        <v>-0.98525321062257554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514</v>
      </c>
      <c r="AT551">
        <f>_xlfn.RANK.AVG(Table2[[#This Row],[6M Return vs Nifty Z-Score]],Table2[6M Return vs Nifty Z-Score])</f>
        <v>362</v>
      </c>
      <c r="AU551">
        <f>_xlfn.RANK.AVG(Table2[[#This Row],[Sharpe Ratio Z-Score]],Table2[Sharpe Ratio Z-Score])</f>
        <v>613</v>
      </c>
      <c r="AV551">
        <f>(Table2[[#This Row],[Rank 1Y]]+Table2[[#This Row],[Rank 6M]]+Table2[[#This Row],[Rank Sharpe]])/3</f>
        <v>496.33333333333331</v>
      </c>
    </row>
    <row r="552" spans="1:48" x14ac:dyDescent="0.3">
      <c r="A552" t="s">
        <v>982</v>
      </c>
      <c r="B552" t="s">
        <v>983</v>
      </c>
      <c r="C552" t="s">
        <v>582</v>
      </c>
      <c r="D552" t="s">
        <v>582</v>
      </c>
      <c r="E552">
        <v>14211.304891167199</v>
      </c>
      <c r="F552">
        <v>149.61000000000001</v>
      </c>
      <c r="G552">
        <v>-32.399365118595</v>
      </c>
      <c r="H552">
        <f>(Table2[[#This Row],[1Y Return vs Nifty]]-AVERAGE(Table2[1Y Return vs Nifty]))/_xlfn.STDEV.P(Table2[1Y Return vs Nifty])</f>
        <v>-0.94015095661539916</v>
      </c>
      <c r="I552">
        <v>-2.86872467536391</v>
      </c>
      <c r="J552">
        <f>(Table2[[#This Row],[1M Return vs Nifty]]-AVERAGE(Table2[1M Return vs Nifty]))/_xlfn.STDEV.P(Table2[1M Return vs Nifty])</f>
        <v>-4.7196345905098067E-2</v>
      </c>
      <c r="K552">
        <v>-0.26120970339049498</v>
      </c>
      <c r="L552">
        <f>(Table2[[#This Row],[6M Return vs Nifty]]-AVERAGE(Table2[6M Return vs Nifty]))/_xlfn.STDEV.P(Table2[6M Return vs Nifty])</f>
        <v>-0.12109803448511439</v>
      </c>
      <c r="M552">
        <v>-5.5667622732407898</v>
      </c>
      <c r="N552">
        <f>(Table2[[#This Row],[1W Return vs Nifty]]-AVERAGE(Table2[1W Return vs Nifty]))/_xlfn.STDEV.P(Table2[1W Return vs Nifty])</f>
        <v>-0.484700380919174</v>
      </c>
      <c r="O552">
        <v>156.41</v>
      </c>
      <c r="P552">
        <v>162.71498058337301</v>
      </c>
      <c r="Q552">
        <v>158.03429895667301</v>
      </c>
      <c r="R552">
        <v>36.051152729777201</v>
      </c>
      <c r="S552" s="1">
        <f>(Table2[[#This Row],[Close Price]]-Table2[[#This Row],[20D EMA]])/Table2[[#This Row],[20D EMA]]</f>
        <v>-4.3475481107345969E-2</v>
      </c>
      <c r="T552" s="1">
        <f>(Table2[[#This Row],[Close Price]]-Table2[[#This Row],[50D EMA]])/Table2[[#This Row],[50D EMA]]</f>
        <v>-8.0539484049891599E-2</v>
      </c>
      <c r="U552" s="1">
        <f>(Table2[[#This Row],[Close Price]]-Table2[[#This Row],[200D EMA]])/Table2[[#This Row],[200D EMA]]</f>
        <v>-5.3306775885294498E-2</v>
      </c>
      <c r="V552">
        <v>0.41508892034933398</v>
      </c>
      <c r="W552">
        <v>148.1</v>
      </c>
      <c r="X552">
        <v>152.88999999999999</v>
      </c>
      <c r="Y552">
        <v>147.80000000000001</v>
      </c>
      <c r="Z552">
        <v>158.38999999999999</v>
      </c>
      <c r="AA552">
        <v>147.29</v>
      </c>
      <c r="AB552">
        <v>165</v>
      </c>
      <c r="AC552" s="1">
        <f>(Table2[[#This Row],[Close Price]]/Table2[[#This Row],[Day Low]])-1</f>
        <v>1.0195813639432894E-2</v>
      </c>
      <c r="AD552" s="1">
        <f>(Table2[[#This Row],[Day High]]/Table2[[#This Row],[Close Price]])-1</f>
        <v>2.1923668203996938E-2</v>
      </c>
      <c r="AE552" s="1">
        <f>(Table2[[#This Row],[Close Price]]/Table2[[#This Row],[Current Week Low]])-1</f>
        <v>1.2246278755074336E-2</v>
      </c>
      <c r="AF552" s="1">
        <f>(Table2[[#This Row],[Current Week High]]/Table2[[#This Row],[Close Price]])-1</f>
        <v>5.8685916716796793E-2</v>
      </c>
      <c r="AG552" s="1">
        <f>(Table2[[#This Row],[Close Price]]/Table2[[#This Row],[Current Month Low]])-1</f>
        <v>1.5751239052210098E-2</v>
      </c>
      <c r="AH552" s="1">
        <f>(Table2[[#This Row],[Current Month High]]/Table2[[#This Row],[Close Price]])-1</f>
        <v>0.10286745538399833</v>
      </c>
      <c r="AI552">
        <v>42.336742196377202</v>
      </c>
      <c r="AJ552">
        <v>21.981247452099399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-0.22</v>
      </c>
      <c r="AM552" t="s">
        <v>3161</v>
      </c>
      <c r="AN552">
        <v>0.38</v>
      </c>
      <c r="AO552" t="s">
        <v>3160</v>
      </c>
      <c r="AP552">
        <v>4.0806543034800002E-3</v>
      </c>
      <c r="AQ552">
        <f>(Table2[[#This Row],[Sharpe Ratio]]-AVERAGE(Table2[Sharpe Ratio]))/_xlfn.STDEV.P(Table2[Sharpe Ratio])</f>
        <v>-0.63482823411959244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642</v>
      </c>
      <c r="AT552">
        <f>_xlfn.RANK.AVG(Table2[[#This Row],[6M Return vs Nifty Z-Score]],Table2[6M Return vs Nifty Z-Score])</f>
        <v>350</v>
      </c>
      <c r="AU552">
        <f>_xlfn.RANK.AVG(Table2[[#This Row],[Sharpe Ratio Z-Score]],Table2[Sharpe Ratio Z-Score])</f>
        <v>499</v>
      </c>
      <c r="AV552">
        <f>(Table2[[#This Row],[Rank 1Y]]+Table2[[#This Row],[Rank 6M]]+Table2[[#This Row],[Rank Sharpe]])/3</f>
        <v>497</v>
      </c>
    </row>
    <row r="553" spans="1:48" x14ac:dyDescent="0.3">
      <c r="A553" t="s">
        <v>81</v>
      </c>
      <c r="B553" t="s">
        <v>82</v>
      </c>
      <c r="C553" t="s">
        <v>3115</v>
      </c>
      <c r="D553" t="s">
        <v>62</v>
      </c>
      <c r="E553">
        <v>285171.12938980898</v>
      </c>
      <c r="F553">
        <v>774.3</v>
      </c>
      <c r="G553">
        <v>-5.7304573149392901</v>
      </c>
      <c r="H553">
        <f>(Table2[[#This Row],[1Y Return vs Nifty]]-AVERAGE(Table2[1Y Return vs Nifty]))/_xlfn.STDEV.P(Table2[1Y Return vs Nifty])</f>
        <v>-0.40360200802524737</v>
      </c>
      <c r="I553">
        <v>-10.5854615202923</v>
      </c>
      <c r="J553">
        <f>(Table2[[#This Row],[1M Return vs Nifty]]-AVERAGE(Table2[1M Return vs Nifty]))/_xlfn.STDEV.P(Table2[1M Return vs Nifty])</f>
        <v>-0.86613619386095297</v>
      </c>
      <c r="K553">
        <v>-24.180419428800999</v>
      </c>
      <c r="L553">
        <f>(Table2[[#This Row],[6M Return vs Nifty]]-AVERAGE(Table2[6M Return vs Nifty]))/_xlfn.STDEV.P(Table2[6M Return vs Nifty])</f>
        <v>-0.95766939534252526</v>
      </c>
      <c r="M553">
        <v>-2.4251886356995298</v>
      </c>
      <c r="N553">
        <f>(Table2[[#This Row],[1W Return vs Nifty]]-AVERAGE(Table2[1W Return vs Nifty]))/_xlfn.STDEV.P(Table2[1W Return vs Nifty])</f>
        <v>0.17040167368871401</v>
      </c>
      <c r="O553">
        <v>838.12</v>
      </c>
      <c r="P553">
        <v>900.90175654016298</v>
      </c>
      <c r="Q553">
        <v>920.250962530116</v>
      </c>
      <c r="R553">
        <v>17.4578517425143</v>
      </c>
      <c r="S553" s="1">
        <f>(Table2[[#This Row],[Close Price]]-Table2[[#This Row],[20D EMA]])/Table2[[#This Row],[20D EMA]]</f>
        <v>-7.6146613850045397E-2</v>
      </c>
      <c r="T553" s="1">
        <f>(Table2[[#This Row],[Close Price]]-Table2[[#This Row],[50D EMA]])/Table2[[#This Row],[50D EMA]]</f>
        <v>-0.14052781629194105</v>
      </c>
      <c r="U553" s="1">
        <f>(Table2[[#This Row],[Close Price]]-Table2[[#This Row],[200D EMA]])/Table2[[#This Row],[200D EMA]]</f>
        <v>-0.15859908706733863</v>
      </c>
      <c r="V553">
        <v>1.04707572679542</v>
      </c>
      <c r="W553">
        <v>772</v>
      </c>
      <c r="X553">
        <v>792</v>
      </c>
      <c r="Y553">
        <v>772</v>
      </c>
      <c r="Z553">
        <v>831.45</v>
      </c>
      <c r="AA553">
        <v>772</v>
      </c>
      <c r="AB553">
        <v>847.95</v>
      </c>
      <c r="AC553" s="1">
        <f>(Table2[[#This Row],[Close Price]]/Table2[[#This Row],[Day Low]])-1</f>
        <v>2.9792746113987967E-3</v>
      </c>
      <c r="AD553" s="1">
        <f>(Table2[[#This Row],[Day High]]/Table2[[#This Row],[Close Price]])-1</f>
        <v>2.2859356838434763E-2</v>
      </c>
      <c r="AE553" s="1">
        <f>(Table2[[#This Row],[Close Price]]/Table2[[#This Row],[Current Week Low]])-1</f>
        <v>2.9792746113987967E-3</v>
      </c>
      <c r="AF553" s="1">
        <f>(Table2[[#This Row],[Current Week High]]/Table2[[#This Row],[Close Price]])-1</f>
        <v>7.3808601317318923E-2</v>
      </c>
      <c r="AG553" s="1">
        <f>(Table2[[#This Row],[Close Price]]/Table2[[#This Row],[Current Month Low]])-1</f>
        <v>2.9792746113987967E-3</v>
      </c>
      <c r="AH553" s="1">
        <f>(Table2[[#This Row],[Current Month High]]/Table2[[#This Row],[Close Price]])-1</f>
        <v>9.5118171251453054E-2</v>
      </c>
      <c r="AI553">
        <v>52.266563347539702</v>
      </c>
      <c r="AJ553">
        <v>17.934658441855099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-0.19</v>
      </c>
      <c r="AM553" t="s">
        <v>3161</v>
      </c>
      <c r="AN553">
        <v>-8.1199999999999992</v>
      </c>
      <c r="AO553" t="s">
        <v>3161</v>
      </c>
      <c r="AP553">
        <v>4.9854182910456998E-2</v>
      </c>
      <c r="AQ553">
        <f>(Table2[[#This Row],[Sharpe Ratio]]-AVERAGE(Table2[Sharpe Ratio]))/_xlfn.STDEV.P(Table2[Sharpe Ratio])</f>
        <v>-9.3057152498445081E-2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453</v>
      </c>
      <c r="AT553">
        <f>_xlfn.RANK.AVG(Table2[[#This Row],[6M Return vs Nifty Z-Score]],Table2[6M Return vs Nifty Z-Score])</f>
        <v>661</v>
      </c>
      <c r="AU553">
        <f>_xlfn.RANK.AVG(Table2[[#This Row],[Sharpe Ratio Z-Score]],Table2[Sharpe Ratio Z-Score])</f>
        <v>378</v>
      </c>
      <c r="AV553">
        <f>(Table2[[#This Row],[Rank 1Y]]+Table2[[#This Row],[Rank 6M]]+Table2[[#This Row],[Rank Sharpe]])/3</f>
        <v>497.33333333333331</v>
      </c>
    </row>
    <row r="554" spans="1:48" x14ac:dyDescent="0.3">
      <c r="A554" t="s">
        <v>484</v>
      </c>
      <c r="B554" t="s">
        <v>485</v>
      </c>
      <c r="C554" t="s">
        <v>3111</v>
      </c>
      <c r="D554" t="s">
        <v>125</v>
      </c>
      <c r="E554">
        <v>43048.7961987874</v>
      </c>
      <c r="F554">
        <v>331.05</v>
      </c>
      <c r="G554">
        <v>-9.3970931377345899</v>
      </c>
      <c r="H554">
        <f>(Table2[[#This Row],[1Y Return vs Nifty]]-AVERAGE(Table2[1Y Return vs Nifty]))/_xlfn.STDEV.P(Table2[1Y Return vs Nifty])</f>
        <v>-0.47737066814690887</v>
      </c>
      <c r="I554">
        <v>4.3647925682456403</v>
      </c>
      <c r="J554">
        <f>(Table2[[#This Row],[1M Return vs Nifty]]-AVERAGE(Table2[1M Return vs Nifty]))/_xlfn.STDEV.P(Table2[1M Return vs Nifty])</f>
        <v>0.72046174983013778</v>
      </c>
      <c r="K554">
        <v>-7.03806104899527</v>
      </c>
      <c r="L554">
        <f>(Table2[[#This Row],[6M Return vs Nifty]]-AVERAGE(Table2[6M Return vs Nifty]))/_xlfn.STDEV.P(Table2[6M Return vs Nifty])</f>
        <v>-0.35811756053150284</v>
      </c>
      <c r="M554">
        <v>-0.48936508485735503</v>
      </c>
      <c r="N554">
        <f>(Table2[[#This Row],[1W Return vs Nifty]]-AVERAGE(Table2[1W Return vs Nifty]))/_xlfn.STDEV.P(Table2[1W Return vs Nifty])</f>
        <v>0.57407261437930623</v>
      </c>
      <c r="O554">
        <v>334.5</v>
      </c>
      <c r="P554">
        <v>339.89205403825099</v>
      </c>
      <c r="Q554">
        <v>350.9380660086</v>
      </c>
      <c r="R554">
        <v>47.194603560630902</v>
      </c>
      <c r="S554" s="1">
        <f>(Table2[[#This Row],[Close Price]]-Table2[[#This Row],[20D EMA]])/Table2[[#This Row],[20D EMA]]</f>
        <v>-1.0313901345291445E-2</v>
      </c>
      <c r="T554" s="1">
        <f>(Table2[[#This Row],[Close Price]]-Table2[[#This Row],[50D EMA]])/Table2[[#This Row],[50D EMA]]</f>
        <v>-2.6014300520411419E-2</v>
      </c>
      <c r="U554" s="1">
        <f>(Table2[[#This Row],[Close Price]]-Table2[[#This Row],[200D EMA]])/Table2[[#This Row],[200D EMA]]</f>
        <v>-5.6671156351880678E-2</v>
      </c>
      <c r="V554">
        <v>0.58405192881326096</v>
      </c>
      <c r="W554">
        <v>323.5</v>
      </c>
      <c r="X554">
        <v>334</v>
      </c>
      <c r="Y554">
        <v>316</v>
      </c>
      <c r="Z554">
        <v>337.5</v>
      </c>
      <c r="AA554">
        <v>316</v>
      </c>
      <c r="AB554">
        <v>352.8</v>
      </c>
      <c r="AC554" s="1">
        <f>(Table2[[#This Row],[Close Price]]/Table2[[#This Row],[Day Low]])-1</f>
        <v>2.3338485316847013E-2</v>
      </c>
      <c r="AD554" s="1">
        <f>(Table2[[#This Row],[Day High]]/Table2[[#This Row],[Close Price]])-1</f>
        <v>8.9110406283039456E-3</v>
      </c>
      <c r="AE554" s="1">
        <f>(Table2[[#This Row],[Close Price]]/Table2[[#This Row],[Current Week Low]])-1</f>
        <v>4.7626582278481155E-2</v>
      </c>
      <c r="AF554" s="1">
        <f>(Table2[[#This Row],[Current Week High]]/Table2[[#This Row],[Close Price]])-1</f>
        <v>1.9483461712732186E-2</v>
      </c>
      <c r="AG554" s="1">
        <f>(Table2[[#This Row],[Close Price]]/Table2[[#This Row],[Current Month Low]])-1</f>
        <v>4.7626582278481155E-2</v>
      </c>
      <c r="AH554" s="1">
        <f>(Table2[[#This Row],[Current Month High]]/Table2[[#This Row],[Close Price]])-1</f>
        <v>6.5700045310375987E-2</v>
      </c>
      <c r="AI554">
        <v>23.9993958616523</v>
      </c>
      <c r="AJ554">
        <v>15.832750174947501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0.01</v>
      </c>
      <c r="AM554" t="s">
        <v>3160</v>
      </c>
      <c r="AN554">
        <v>-1.27</v>
      </c>
      <c r="AO554" t="s">
        <v>3161</v>
      </c>
      <c r="AP554">
        <v>-8.7947909248070003E-3</v>
      </c>
      <c r="AQ554">
        <f>(Table2[[#This Row],[Sharpe Ratio]]-AVERAGE(Table2[Sharpe Ratio]))/_xlfn.STDEV.P(Table2[Sharpe Ratio])</f>
        <v>-0.78722076534821273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476</v>
      </c>
      <c r="AT554">
        <f>_xlfn.RANK.AVG(Table2[[#This Row],[6M Return vs Nifty Z-Score]],Table2[6M Return vs Nifty Z-Score])</f>
        <v>433</v>
      </c>
      <c r="AU554">
        <f>_xlfn.RANK.AVG(Table2[[#This Row],[Sharpe Ratio Z-Score]],Table2[Sharpe Ratio Z-Score])</f>
        <v>583</v>
      </c>
      <c r="AV554">
        <f>(Table2[[#This Row],[Rank 1Y]]+Table2[[#This Row],[Rank 6M]]+Table2[[#This Row],[Rank Sharpe]])/3</f>
        <v>497.33333333333331</v>
      </c>
    </row>
    <row r="555" spans="1:48" x14ac:dyDescent="0.3">
      <c r="A555" t="s">
        <v>326</v>
      </c>
      <c r="B555" t="s">
        <v>327</v>
      </c>
      <c r="C555" t="s">
        <v>3111</v>
      </c>
      <c r="D555" t="s">
        <v>206</v>
      </c>
      <c r="E555">
        <v>76642.868059129105</v>
      </c>
      <c r="F555">
        <v>592.25</v>
      </c>
      <c r="G555">
        <v>-6.9391845380970896</v>
      </c>
      <c r="H555">
        <f>(Table2[[#This Row],[1Y Return vs Nifty]]-AVERAGE(Table2[1Y Return vs Nifty]))/_xlfn.STDEV.P(Table2[1Y Return vs Nifty])</f>
        <v>-0.42792026378181458</v>
      </c>
      <c r="I555">
        <v>-7.5686428284458698</v>
      </c>
      <c r="J555">
        <f>(Table2[[#This Row],[1M Return vs Nifty]]-AVERAGE(Table2[1M Return vs Nifty]))/_xlfn.STDEV.P(Table2[1M Return vs Nifty])</f>
        <v>-0.54597586048962321</v>
      </c>
      <c r="K555">
        <v>-5.8081178295866298</v>
      </c>
      <c r="L555">
        <f>(Table2[[#This Row],[6M Return vs Nifty]]-AVERAGE(Table2[6M Return vs Nifty]))/_xlfn.STDEV.P(Table2[6M Return vs Nifty])</f>
        <v>-0.31510045065830561</v>
      </c>
      <c r="M555">
        <v>-3.6384092812261399</v>
      </c>
      <c r="N555">
        <f>(Table2[[#This Row],[1W Return vs Nifty]]-AVERAGE(Table2[1W Return vs Nifty]))/_xlfn.STDEV.P(Table2[1W Return vs Nifty])</f>
        <v>-8.2587251377268064E-2</v>
      </c>
      <c r="O555">
        <v>633.05999999999995</v>
      </c>
      <c r="P555">
        <v>651.34335719788896</v>
      </c>
      <c r="Q555">
        <v>619.35143028271204</v>
      </c>
      <c r="R555">
        <v>22.929424852012001</v>
      </c>
      <c r="S555" s="1">
        <f>(Table2[[#This Row],[Close Price]]-Table2[[#This Row],[20D EMA]])/Table2[[#This Row],[20D EMA]]</f>
        <v>-6.4464663696963867E-2</v>
      </c>
      <c r="T555" s="1">
        <f>(Table2[[#This Row],[Close Price]]-Table2[[#This Row],[50D EMA]])/Table2[[#This Row],[50D EMA]]</f>
        <v>-9.0725354829918711E-2</v>
      </c>
      <c r="U555" s="1">
        <f>(Table2[[#This Row],[Close Price]]-Table2[[#This Row],[200D EMA]])/Table2[[#This Row],[200D EMA]]</f>
        <v>-4.3757758451193368E-2</v>
      </c>
      <c r="V555">
        <v>0.80394498654341895</v>
      </c>
      <c r="W555">
        <v>591.6</v>
      </c>
      <c r="X555">
        <v>600.95000000000005</v>
      </c>
      <c r="Y555">
        <v>589.04999999999995</v>
      </c>
      <c r="Z555">
        <v>628.29999999999995</v>
      </c>
      <c r="AA555">
        <v>589.04999999999995</v>
      </c>
      <c r="AB555">
        <v>650.95000000000005</v>
      </c>
      <c r="AC555" s="1">
        <f>(Table2[[#This Row],[Close Price]]/Table2[[#This Row],[Day Low]])-1</f>
        <v>1.0987153482082679E-3</v>
      </c>
      <c r="AD555" s="1">
        <f>(Table2[[#This Row],[Day High]]/Table2[[#This Row],[Close Price]])-1</f>
        <v>1.4689742507387082E-2</v>
      </c>
      <c r="AE555" s="1">
        <f>(Table2[[#This Row],[Close Price]]/Table2[[#This Row],[Current Week Low]])-1</f>
        <v>5.4324760207113965E-3</v>
      </c>
      <c r="AF555" s="1">
        <f>(Table2[[#This Row],[Current Week High]]/Table2[[#This Row],[Close Price]])-1</f>
        <v>6.0869565217391175E-2</v>
      </c>
      <c r="AG555" s="1">
        <f>(Table2[[#This Row],[Close Price]]/Table2[[#This Row],[Current Month Low]])-1</f>
        <v>5.4324760207113965E-3</v>
      </c>
      <c r="AH555" s="1">
        <f>(Table2[[#This Row],[Current Month High]]/Table2[[#This Row],[Close Price]])-1</f>
        <v>9.9113550021106001E-2</v>
      </c>
      <c r="AI555">
        <v>21.544955677501001</v>
      </c>
      <c r="AJ555">
        <v>21.7869627801768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0.01</v>
      </c>
      <c r="AM555" t="s">
        <v>3160</v>
      </c>
      <c r="AN555">
        <v>-5.87</v>
      </c>
      <c r="AO555" t="s">
        <v>3161</v>
      </c>
      <c r="AP555">
        <v>-2.6695546635709E-2</v>
      </c>
      <c r="AQ555">
        <f>(Table2[[#This Row],[Sharpe Ratio]]-AVERAGE(Table2[Sharpe Ratio]))/_xlfn.STDEV.P(Table2[Sharpe Ratio])</f>
        <v>-0.99909238806276734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464</v>
      </c>
      <c r="AT555">
        <f>_xlfn.RANK.AVG(Table2[[#This Row],[6M Return vs Nifty Z-Score]],Table2[6M Return vs Nifty Z-Score])</f>
        <v>413</v>
      </c>
      <c r="AU555">
        <f>_xlfn.RANK.AVG(Table2[[#This Row],[Sharpe Ratio Z-Score]],Table2[Sharpe Ratio Z-Score])</f>
        <v>618</v>
      </c>
      <c r="AV555">
        <f>(Table2[[#This Row],[Rank 1Y]]+Table2[[#This Row],[Rank 6M]]+Table2[[#This Row],[Rank Sharpe]])/3</f>
        <v>498.33333333333331</v>
      </c>
    </row>
    <row r="556" spans="1:48" x14ac:dyDescent="0.3">
      <c r="A556" t="s">
        <v>2157</v>
      </c>
      <c r="B556" t="s">
        <v>2158</v>
      </c>
      <c r="C556" t="s">
        <v>3115</v>
      </c>
      <c r="D556" t="s">
        <v>266</v>
      </c>
      <c r="E556">
        <v>2654.67055767479</v>
      </c>
      <c r="F556">
        <v>273.75</v>
      </c>
      <c r="G556">
        <v>-21.030881706272702</v>
      </c>
      <c r="H556">
        <f>(Table2[[#This Row],[1Y Return vs Nifty]]-AVERAGE(Table2[1Y Return vs Nifty]))/_xlfn.STDEV.P(Table2[1Y Return vs Nifty])</f>
        <v>-0.71142963563539363</v>
      </c>
      <c r="I556">
        <v>2.7223861727535499</v>
      </c>
      <c r="J556">
        <f>(Table2[[#This Row],[1M Return vs Nifty]]-AVERAGE(Table2[1M Return vs Nifty]))/_xlfn.STDEV.P(Table2[1M Return vs Nifty])</f>
        <v>0.54616112628483693</v>
      </c>
      <c r="K556">
        <v>-20.035636423230901</v>
      </c>
      <c r="L556">
        <f>(Table2[[#This Row],[6M Return vs Nifty]]-AVERAGE(Table2[6M Return vs Nifty]))/_xlfn.STDEV.P(Table2[6M Return vs Nifty])</f>
        <v>-0.8127061294472957</v>
      </c>
      <c r="M556">
        <v>-5.62870807716856</v>
      </c>
      <c r="N556">
        <f>(Table2[[#This Row],[1W Return vs Nifty]]-AVERAGE(Table2[1W Return vs Nifty]))/_xlfn.STDEV.P(Table2[1W Return vs Nifty])</f>
        <v>-0.49761773639430468</v>
      </c>
      <c r="O556">
        <v>274.91000000000003</v>
      </c>
      <c r="P556">
        <v>285.37731113112</v>
      </c>
      <c r="Q556">
        <v>298.48205934421202</v>
      </c>
      <c r="R556">
        <v>48.780107945801099</v>
      </c>
      <c r="S556" s="1">
        <f>(Table2[[#This Row],[Close Price]]-Table2[[#This Row],[20D EMA]])/Table2[[#This Row],[20D EMA]]</f>
        <v>-4.2195627659962348E-3</v>
      </c>
      <c r="T556" s="1">
        <f>(Table2[[#This Row],[Close Price]]-Table2[[#This Row],[50D EMA]])/Table2[[#This Row],[50D EMA]]</f>
        <v>-4.074364246069194E-2</v>
      </c>
      <c r="U556" s="1">
        <f>(Table2[[#This Row],[Close Price]]-Table2[[#This Row],[200D EMA]])/Table2[[#This Row],[200D EMA]]</f>
        <v>-8.2859450241499433E-2</v>
      </c>
      <c r="V556">
        <v>2.2048585970903698</v>
      </c>
      <c r="W556">
        <v>270.5</v>
      </c>
      <c r="X556">
        <v>277.25</v>
      </c>
      <c r="Y556">
        <v>270.5</v>
      </c>
      <c r="Z556">
        <v>293.39999999999998</v>
      </c>
      <c r="AA556">
        <v>258.3</v>
      </c>
      <c r="AB556">
        <v>306.55</v>
      </c>
      <c r="AC556" s="1">
        <f>(Table2[[#This Row],[Close Price]]/Table2[[#This Row],[Day Low]])-1</f>
        <v>1.201478743068396E-2</v>
      </c>
      <c r="AD556" s="1">
        <f>(Table2[[#This Row],[Day High]]/Table2[[#This Row],[Close Price]])-1</f>
        <v>1.2785388127853903E-2</v>
      </c>
      <c r="AE556" s="1">
        <f>(Table2[[#This Row],[Close Price]]/Table2[[#This Row],[Current Week Low]])-1</f>
        <v>1.201478743068396E-2</v>
      </c>
      <c r="AF556" s="1">
        <f>(Table2[[#This Row],[Current Week High]]/Table2[[#This Row],[Close Price]])-1</f>
        <v>7.1780821917808213E-2</v>
      </c>
      <c r="AG556" s="1">
        <f>(Table2[[#This Row],[Close Price]]/Table2[[#This Row],[Current Month Low]])-1</f>
        <v>5.9814169570267195E-2</v>
      </c>
      <c r="AH556" s="1">
        <f>(Table2[[#This Row],[Current Month High]]/Table2[[#This Row],[Close Price]])-1</f>
        <v>0.11981735159817353</v>
      </c>
      <c r="AI556">
        <v>46.684931506849303</v>
      </c>
      <c r="AJ556">
        <v>12.840065952184601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-0.03</v>
      </c>
      <c r="AM556" t="s">
        <v>3161</v>
      </c>
      <c r="AN556">
        <v>8.44</v>
      </c>
      <c r="AO556" t="s">
        <v>3160</v>
      </c>
      <c r="AP556">
        <v>6.7368912246904999E-2</v>
      </c>
      <c r="AQ556">
        <f>(Table2[[#This Row],[Sharpe Ratio]]-AVERAGE(Table2[Sharpe Ratio]))/_xlfn.STDEV.P(Table2[Sharpe Ratio])</f>
        <v>0.1142454991800782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579</v>
      </c>
      <c r="AT556">
        <f>_xlfn.RANK.AVG(Table2[[#This Row],[6M Return vs Nifty Z-Score]],Table2[6M Return vs Nifty Z-Score])</f>
        <v>606</v>
      </c>
      <c r="AU556">
        <f>_xlfn.RANK.AVG(Table2[[#This Row],[Sharpe Ratio Z-Score]],Table2[Sharpe Ratio Z-Score])</f>
        <v>313</v>
      </c>
      <c r="AV556">
        <f>(Table2[[#This Row],[Rank 1Y]]+Table2[[#This Row],[Rank 6M]]+Table2[[#This Row],[Rank Sharpe]])/3</f>
        <v>499.33333333333331</v>
      </c>
    </row>
    <row r="557" spans="1:48" x14ac:dyDescent="0.3">
      <c r="A557" t="s">
        <v>2034</v>
      </c>
      <c r="B557" t="s">
        <v>2035</v>
      </c>
      <c r="C557" t="s">
        <v>3119</v>
      </c>
      <c r="D557" t="s">
        <v>444</v>
      </c>
      <c r="E557">
        <v>3112.76701201384</v>
      </c>
      <c r="F557">
        <v>359.35</v>
      </c>
      <c r="G557">
        <v>-31.634774983217799</v>
      </c>
      <c r="H557">
        <f>(Table2[[#This Row],[1Y Return vs Nifty]]-AVERAGE(Table2[1Y Return vs Nifty]))/_xlfn.STDEV.P(Table2[1Y Return vs Nifty])</f>
        <v>-0.9247682481723184</v>
      </c>
      <c r="I557">
        <v>-6.6418064356309596</v>
      </c>
      <c r="J557">
        <f>(Table2[[#This Row],[1M Return vs Nifty]]-AVERAGE(Table2[1M Return vs Nifty]))/_xlfn.STDEV.P(Table2[1M Return vs Nifty])</f>
        <v>-0.4476152101441806</v>
      </c>
      <c r="K557">
        <v>-56.055013681887502</v>
      </c>
      <c r="L557">
        <f>(Table2[[#This Row],[6M Return vs Nifty]]-AVERAGE(Table2[6M Return vs Nifty]))/_xlfn.STDEV.P(Table2[6M Return vs Nifty])</f>
        <v>-2.0724793325100772</v>
      </c>
      <c r="M557">
        <v>-10.393210194398799</v>
      </c>
      <c r="N557">
        <f>(Table2[[#This Row],[1W Return vs Nifty]]-AVERAGE(Table2[1W Return vs Nifty]))/_xlfn.STDEV.P(Table2[1W Return vs Nifty])</f>
        <v>-1.4911437479710965</v>
      </c>
      <c r="O557">
        <v>400.09</v>
      </c>
      <c r="P557">
        <v>414.71646849388202</v>
      </c>
      <c r="Q557">
        <v>456.567891661994</v>
      </c>
      <c r="R557">
        <v>22.6144952297903</v>
      </c>
      <c r="S557" s="1">
        <f>(Table2[[#This Row],[Close Price]]-Table2[[#This Row],[20D EMA]])/Table2[[#This Row],[20D EMA]]</f>
        <v>-0.10182708890499627</v>
      </c>
      <c r="T557" s="1">
        <f>(Table2[[#This Row],[Close Price]]-Table2[[#This Row],[50D EMA]])/Table2[[#This Row],[50D EMA]]</f>
        <v>-0.13350438841976869</v>
      </c>
      <c r="U557" s="1">
        <f>(Table2[[#This Row],[Close Price]]-Table2[[#This Row],[200D EMA]])/Table2[[#This Row],[200D EMA]]</f>
        <v>-0.21293195040085353</v>
      </c>
      <c r="V557">
        <v>0.48911536658260502</v>
      </c>
      <c r="W557">
        <v>352.45</v>
      </c>
      <c r="X557">
        <v>380.75</v>
      </c>
      <c r="Y557">
        <v>352.45</v>
      </c>
      <c r="Z557">
        <v>410.7</v>
      </c>
      <c r="AA557">
        <v>352.45</v>
      </c>
      <c r="AB557">
        <v>428.65</v>
      </c>
      <c r="AC557" s="1">
        <f>(Table2[[#This Row],[Close Price]]/Table2[[#This Row],[Day Low]])-1</f>
        <v>1.957724499929081E-2</v>
      </c>
      <c r="AD557" s="1">
        <f>(Table2[[#This Row],[Day High]]/Table2[[#This Row],[Close Price]])-1</f>
        <v>5.9551968832614266E-2</v>
      </c>
      <c r="AE557" s="1">
        <f>(Table2[[#This Row],[Close Price]]/Table2[[#This Row],[Current Week Low]])-1</f>
        <v>1.957724499929081E-2</v>
      </c>
      <c r="AF557" s="1">
        <f>(Table2[[#This Row],[Current Week High]]/Table2[[#This Row],[Close Price]])-1</f>
        <v>0.14289689717545562</v>
      </c>
      <c r="AG557" s="1">
        <f>(Table2[[#This Row],[Close Price]]/Table2[[#This Row],[Current Month Low]])-1</f>
        <v>1.957724499929081E-2</v>
      </c>
      <c r="AH557" s="1">
        <f>(Table2[[#This Row],[Current Month High]]/Table2[[#This Row],[Close Price]])-1</f>
        <v>0.19284819813552234</v>
      </c>
      <c r="AI557">
        <v>108.00751356616099</v>
      </c>
      <c r="AJ557">
        <v>1.9577244999290799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-0.09</v>
      </c>
      <c r="AM557" t="s">
        <v>3161</v>
      </c>
      <c r="AN557">
        <v>-7.95</v>
      </c>
      <c r="AO557" t="s">
        <v>3161</v>
      </c>
      <c r="AP557">
        <v>0.13308399705889501</v>
      </c>
      <c r="AQ557">
        <f>(Table2[[#This Row],[Sharpe Ratio]]-AVERAGE(Table2[Sharpe Ratio]))/_xlfn.STDEV.P(Table2[Sharpe Ratio])</f>
        <v>0.89204292185879586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636</v>
      </c>
      <c r="AT557">
        <f>_xlfn.RANK.AVG(Table2[[#This Row],[6M Return vs Nifty Z-Score]],Table2[6M Return vs Nifty Z-Score])</f>
        <v>734</v>
      </c>
      <c r="AU557">
        <f>_xlfn.RANK.AVG(Table2[[#This Row],[Sharpe Ratio Z-Score]],Table2[Sharpe Ratio Z-Score])</f>
        <v>132</v>
      </c>
      <c r="AV557">
        <f>(Table2[[#This Row],[Rank 1Y]]+Table2[[#This Row],[Rank 6M]]+Table2[[#This Row],[Rank Sharpe]])/3</f>
        <v>500.66666666666669</v>
      </c>
    </row>
    <row r="558" spans="1:48" x14ac:dyDescent="0.3">
      <c r="A558" t="s">
        <v>1373</v>
      </c>
      <c r="B558" t="s">
        <v>1374</v>
      </c>
      <c r="C558" t="s">
        <v>3119</v>
      </c>
      <c r="D558" t="s">
        <v>242</v>
      </c>
      <c r="E558">
        <v>7920.1580638475598</v>
      </c>
      <c r="F558">
        <v>410.2</v>
      </c>
      <c r="G558">
        <v>10.0234313927687</v>
      </c>
      <c r="H558">
        <f>(Table2[[#This Row],[1Y Return vs Nifty]]-AVERAGE(Table2[1Y Return vs Nifty]))/_xlfn.STDEV.P(Table2[1Y Return vs Nifty])</f>
        <v>-8.6651179571436088E-2</v>
      </c>
      <c r="I558">
        <v>-77.175611037466993</v>
      </c>
      <c r="J558">
        <f>(Table2[[#This Row],[1M Return vs Nifty]]-AVERAGE(Table2[1M Return vs Nifty]))/_xlfn.STDEV.P(Table2[1M Return vs Nifty])</f>
        <v>-7.9330257375666191</v>
      </c>
      <c r="K558">
        <v>-20.2669411726426</v>
      </c>
      <c r="L558">
        <f>(Table2[[#This Row],[6M Return vs Nifty]]-AVERAGE(Table2[6M Return vs Nifty]))/_xlfn.STDEV.P(Table2[6M Return vs Nifty])</f>
        <v>-0.8207959840540956</v>
      </c>
      <c r="M558">
        <v>-5.6110848084878899</v>
      </c>
      <c r="N558">
        <f>(Table2[[#This Row],[1W Return vs Nifty]]-AVERAGE(Table2[1W Return vs Nifty]))/_xlfn.STDEV.P(Table2[1W Return vs Nifty])</f>
        <v>-0.49394281393390055</v>
      </c>
      <c r="O558">
        <v>435.94</v>
      </c>
      <c r="P558">
        <v>442.06276147110799</v>
      </c>
      <c r="Q558">
        <v>418.81121888655701</v>
      </c>
      <c r="R558">
        <v>34.457459836887203</v>
      </c>
      <c r="S558" s="1">
        <f>(Table2[[#This Row],[Close Price]]-Table2[[#This Row],[20D EMA]])/Table2[[#This Row],[20D EMA]]</f>
        <v>-5.9044822682020486E-2</v>
      </c>
      <c r="T558" s="1">
        <f>(Table2[[#This Row],[Close Price]]-Table2[[#This Row],[50D EMA]])/Table2[[#This Row],[50D EMA]]</f>
        <v>-7.2077461048911412E-2</v>
      </c>
      <c r="U558" s="1">
        <f>(Table2[[#This Row],[Close Price]]-Table2[[#This Row],[200D EMA]])/Table2[[#This Row],[200D EMA]]</f>
        <v>-2.0561098887108702E-2</v>
      </c>
      <c r="V558">
        <v>0.16146115338539699</v>
      </c>
      <c r="W558">
        <v>395.15</v>
      </c>
      <c r="X558">
        <v>415.55</v>
      </c>
      <c r="Y558">
        <v>395.15</v>
      </c>
      <c r="Z558">
        <v>440.9</v>
      </c>
      <c r="AA558">
        <v>395.15</v>
      </c>
      <c r="AB558">
        <v>462</v>
      </c>
      <c r="AC558" s="1">
        <f>(Table2[[#This Row],[Close Price]]/Table2[[#This Row],[Day Low]])-1</f>
        <v>3.8086802480070903E-2</v>
      </c>
      <c r="AD558" s="1">
        <f>(Table2[[#This Row],[Day High]]/Table2[[#This Row],[Close Price]])-1</f>
        <v>1.3042418332520844E-2</v>
      </c>
      <c r="AE558" s="1">
        <f>(Table2[[#This Row],[Close Price]]/Table2[[#This Row],[Current Week Low]])-1</f>
        <v>3.8086802480070903E-2</v>
      </c>
      <c r="AF558" s="1">
        <f>(Table2[[#This Row],[Current Week High]]/Table2[[#This Row],[Close Price]])-1</f>
        <v>7.4841540711847898E-2</v>
      </c>
      <c r="AG558" s="1">
        <f>(Table2[[#This Row],[Close Price]]/Table2[[#This Row],[Current Month Low]])-1</f>
        <v>3.8086802480070903E-2</v>
      </c>
      <c r="AH558" s="1">
        <f>(Table2[[#This Row],[Current Month High]]/Table2[[#This Row],[Close Price]])-1</f>
        <v>0.12627986348122877</v>
      </c>
      <c r="AI558">
        <v>33.739639200390002</v>
      </c>
      <c r="AJ558">
        <v>31.9819819819819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0.12</v>
      </c>
      <c r="AM558" t="s">
        <v>3160</v>
      </c>
      <c r="AN558">
        <v>-4.04</v>
      </c>
      <c r="AO558" t="s">
        <v>3161</v>
      </c>
      <c r="AP558">
        <v>-2.4545178809049998E-3</v>
      </c>
      <c r="AQ558">
        <f>(Table2[[#This Row],[Sharpe Ratio]]-AVERAGE(Table2[Sharpe Ratio]))/_xlfn.STDEV.P(Table2[Sharpe Ratio])</f>
        <v>-0.71217790347357413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328</v>
      </c>
      <c r="AT558">
        <f>_xlfn.RANK.AVG(Table2[[#This Row],[6M Return vs Nifty Z-Score]],Table2[6M Return vs Nifty Z-Score])</f>
        <v>612</v>
      </c>
      <c r="AU558">
        <f>_xlfn.RANK.AVG(Table2[[#This Row],[Sharpe Ratio Z-Score]],Table2[Sharpe Ratio Z-Score])</f>
        <v>570</v>
      </c>
      <c r="AV558">
        <f>(Table2[[#This Row],[Rank 1Y]]+Table2[[#This Row],[Rank 6M]]+Table2[[#This Row],[Rank Sharpe]])/3</f>
        <v>503.33333333333331</v>
      </c>
    </row>
    <row r="559" spans="1:48" x14ac:dyDescent="0.3">
      <c r="A559" t="s">
        <v>762</v>
      </c>
      <c r="B559" t="s">
        <v>763</v>
      </c>
      <c r="C559" t="s">
        <v>3117</v>
      </c>
      <c r="D559" t="s">
        <v>75</v>
      </c>
      <c r="E559">
        <v>21333.209035756099</v>
      </c>
      <c r="F559">
        <v>902.35</v>
      </c>
      <c r="G559">
        <v>-30.3242069977886</v>
      </c>
      <c r="H559">
        <f>(Table2[[#This Row],[1Y Return vs Nifty]]-AVERAGE(Table2[1Y Return vs Nifty]))/_xlfn.STDEV.P(Table2[1Y Return vs Nifty])</f>
        <v>-0.89840106884067883</v>
      </c>
      <c r="I559">
        <v>9.4742226200591109</v>
      </c>
      <c r="J559">
        <f>(Table2[[#This Row],[1M Return vs Nifty]]-AVERAGE(Table2[1M Return vs Nifty]))/_xlfn.STDEV.P(Table2[1M Return vs Nifty])</f>
        <v>1.2627007757110351</v>
      </c>
      <c r="K559">
        <v>12.283477756368001</v>
      </c>
      <c r="L559">
        <f>(Table2[[#This Row],[6M Return vs Nifty]]-AVERAGE(Table2[6M Return vs Nifty]))/_xlfn.STDEV.P(Table2[6M Return vs Nifty])</f>
        <v>0.31765083641057545</v>
      </c>
      <c r="M559">
        <v>6.1286374925314799</v>
      </c>
      <c r="N559">
        <f>(Table2[[#This Row],[1W Return vs Nifty]]-AVERAGE(Table2[1W Return vs Nifty]))/_xlfn.STDEV.P(Table2[1W Return vs Nifty])</f>
        <v>1.9541030023478212</v>
      </c>
      <c r="O559">
        <v>875.34</v>
      </c>
      <c r="P559">
        <v>860.064199680211</v>
      </c>
      <c r="Q559">
        <v>849.31540463182898</v>
      </c>
      <c r="R559">
        <v>62.087410560243796</v>
      </c>
      <c r="S559" s="1">
        <f>(Table2[[#This Row],[Close Price]]-Table2[[#This Row],[20D EMA]])/Table2[[#This Row],[20D EMA]]</f>
        <v>3.0856581442639419E-2</v>
      </c>
      <c r="T559" s="1">
        <f>(Table2[[#This Row],[Close Price]]-Table2[[#This Row],[50D EMA]])/Table2[[#This Row],[50D EMA]]</f>
        <v>4.9165864984860107E-2</v>
      </c>
      <c r="U559" s="1">
        <f>(Table2[[#This Row],[Close Price]]-Table2[[#This Row],[200D EMA]])/Table2[[#This Row],[200D EMA]]</f>
        <v>6.244393434870181E-2</v>
      </c>
      <c r="V559">
        <v>1.27002539575752</v>
      </c>
      <c r="W559">
        <v>878.75</v>
      </c>
      <c r="X559">
        <v>911</v>
      </c>
      <c r="Y559">
        <v>857.35</v>
      </c>
      <c r="Z559">
        <v>927</v>
      </c>
      <c r="AA559">
        <v>855.55</v>
      </c>
      <c r="AB559">
        <v>927</v>
      </c>
      <c r="AC559" s="1">
        <f>(Table2[[#This Row],[Close Price]]/Table2[[#This Row],[Day Low]])-1</f>
        <v>2.6856330014224827E-2</v>
      </c>
      <c r="AD559" s="1">
        <f>(Table2[[#This Row],[Day High]]/Table2[[#This Row],[Close Price]])-1</f>
        <v>9.586080789050877E-3</v>
      </c>
      <c r="AE559" s="1">
        <f>(Table2[[#This Row],[Close Price]]/Table2[[#This Row],[Current Week Low]])-1</f>
        <v>5.248731556540509E-2</v>
      </c>
      <c r="AF559" s="1">
        <f>(Table2[[#This Row],[Current Week High]]/Table2[[#This Row],[Close Price]])-1</f>
        <v>2.7317559705214212E-2</v>
      </c>
      <c r="AG559" s="1">
        <f>(Table2[[#This Row],[Close Price]]/Table2[[#This Row],[Current Month Low]])-1</f>
        <v>5.4701653906843672E-2</v>
      </c>
      <c r="AH559" s="1">
        <f>(Table2[[#This Row],[Current Month High]]/Table2[[#This Row],[Close Price]])-1</f>
        <v>2.7317559705214212E-2</v>
      </c>
      <c r="AI559">
        <v>17.2715686817753</v>
      </c>
      <c r="AJ559">
        <v>28.907142857142802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0.22</v>
      </c>
      <c r="AM559" t="s">
        <v>3160</v>
      </c>
      <c r="AN559">
        <v>4.33</v>
      </c>
      <c r="AO559" t="s">
        <v>3160</v>
      </c>
      <c r="AP559">
        <v>-5.6366388898605999E-2</v>
      </c>
      <c r="AQ559">
        <f>(Table2[[#This Row],[Sharpe Ratio]]-AVERAGE(Table2[Sharpe Ratio]))/_xlfn.STDEV.P(Table2[Sharpe Ratio])</f>
        <v>-1.3502736230381713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1.2857799225905817</v>
      </c>
      <c r="AS559">
        <f>_xlfn.RANK.AVG(Table2[[#This Row],[1Y Return vs Nifty Z-Score]],Table2[1Y Return vs Nifty Z-Score])</f>
        <v>623</v>
      </c>
      <c r="AT559">
        <f>_xlfn.RANK.AVG(Table2[[#This Row],[6M Return vs Nifty Z-Score]],Table2[6M Return vs Nifty Z-Score])</f>
        <v>215</v>
      </c>
      <c r="AU559">
        <f>_xlfn.RANK.AVG(Table2[[#This Row],[Sharpe Ratio Z-Score]],Table2[Sharpe Ratio Z-Score])</f>
        <v>674</v>
      </c>
      <c r="AV559">
        <f>(Table2[[#This Row],[Rank 1Y]]+Table2[[#This Row],[Rank 6M]]+Table2[[#This Row],[Rank Sharpe]])/3</f>
        <v>504</v>
      </c>
    </row>
    <row r="560" spans="1:48" x14ac:dyDescent="0.3">
      <c r="A560" t="s">
        <v>1322</v>
      </c>
      <c r="B560" t="s">
        <v>1323</v>
      </c>
      <c r="C560" t="s">
        <v>3118</v>
      </c>
      <c r="D560" t="s">
        <v>427</v>
      </c>
      <c r="E560">
        <v>8390.70942658077</v>
      </c>
      <c r="F560">
        <v>274.60000000000002</v>
      </c>
      <c r="G560">
        <v>-14.6173959476988</v>
      </c>
      <c r="H560">
        <f>(Table2[[#This Row],[1Y Return vs Nifty]]-AVERAGE(Table2[1Y Return vs Nifty]))/_xlfn.STDEV.P(Table2[1Y Return vs Nifty])</f>
        <v>-0.58239739082448938</v>
      </c>
      <c r="I560">
        <v>-6.3105247445355701</v>
      </c>
      <c r="J560">
        <f>(Table2[[#This Row],[1M Return vs Nifty]]-AVERAGE(Table2[1M Return vs Nifty]))/_xlfn.STDEV.P(Table2[1M Return vs Nifty])</f>
        <v>-0.41245789129450117</v>
      </c>
      <c r="K560">
        <v>3.7246538777566598</v>
      </c>
      <c r="L560">
        <f>(Table2[[#This Row],[6M Return vs Nifty]]-AVERAGE(Table2[6M Return vs Nifty]))/_xlfn.STDEV.P(Table2[6M Return vs Nifty])</f>
        <v>1.8307044468222219E-2</v>
      </c>
      <c r="M560">
        <v>-9.9874681891129899</v>
      </c>
      <c r="N560">
        <f>(Table2[[#This Row],[1W Return vs Nifty]]-AVERAGE(Table2[1W Return vs Nifty]))/_xlfn.STDEV.P(Table2[1W Return vs Nifty])</f>
        <v>-1.4065356973664043</v>
      </c>
      <c r="O560">
        <v>296.33</v>
      </c>
      <c r="P560">
        <v>301.52353892774602</v>
      </c>
      <c r="Q560">
        <v>292.326997847906</v>
      </c>
      <c r="R560">
        <v>31.479275129347599</v>
      </c>
      <c r="S560" s="1">
        <f>(Table2[[#This Row],[Close Price]]-Table2[[#This Row],[20D EMA]])/Table2[[#This Row],[20D EMA]]</f>
        <v>-7.3330408666014119E-2</v>
      </c>
      <c r="T560" s="1">
        <f>(Table2[[#This Row],[Close Price]]-Table2[[#This Row],[50D EMA]])/Table2[[#This Row],[50D EMA]]</f>
        <v>-8.9291665332296571E-2</v>
      </c>
      <c r="U560" s="1">
        <f>(Table2[[#This Row],[Close Price]]-Table2[[#This Row],[200D EMA]])/Table2[[#This Row],[200D EMA]]</f>
        <v>-6.0640987587226233E-2</v>
      </c>
      <c r="V560">
        <v>0.64803969386441296</v>
      </c>
      <c r="W560">
        <v>273.5</v>
      </c>
      <c r="X560">
        <v>286.60000000000002</v>
      </c>
      <c r="Y560">
        <v>273.5</v>
      </c>
      <c r="Z560">
        <v>323</v>
      </c>
      <c r="AA560">
        <v>273.5</v>
      </c>
      <c r="AB560">
        <v>323</v>
      </c>
      <c r="AC560" s="1">
        <f>(Table2[[#This Row],[Close Price]]/Table2[[#This Row],[Day Low]])-1</f>
        <v>4.0219378427788222E-3</v>
      </c>
      <c r="AD560" s="1">
        <f>(Table2[[#This Row],[Day High]]/Table2[[#This Row],[Close Price]])-1</f>
        <v>4.3699927166787944E-2</v>
      </c>
      <c r="AE560" s="1">
        <f>(Table2[[#This Row],[Close Price]]/Table2[[#This Row],[Current Week Low]])-1</f>
        <v>4.0219378427788222E-3</v>
      </c>
      <c r="AF560" s="1">
        <f>(Table2[[#This Row],[Current Week High]]/Table2[[#This Row],[Close Price]])-1</f>
        <v>0.17625637290604512</v>
      </c>
      <c r="AG560" s="1">
        <f>(Table2[[#This Row],[Close Price]]/Table2[[#This Row],[Current Month Low]])-1</f>
        <v>4.0219378427788222E-3</v>
      </c>
      <c r="AH560" s="1">
        <f>(Table2[[#This Row],[Current Month High]]/Table2[[#This Row],[Close Price]])-1</f>
        <v>0.17625637290604512</v>
      </c>
      <c r="AI560">
        <v>35.433357611070598</v>
      </c>
      <c r="AJ560">
        <v>28.9201877934272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0.06</v>
      </c>
      <c r="AM560" t="s">
        <v>3160</v>
      </c>
      <c r="AN560">
        <v>-2.62</v>
      </c>
      <c r="AO560" t="s">
        <v>3161</v>
      </c>
      <c r="AP560">
        <v>-6.2181658006969003E-2</v>
      </c>
      <c r="AQ560">
        <f>(Table2[[#This Row],[Sharpe Ratio]]-AVERAGE(Table2[Sharpe Ratio]))/_xlfn.STDEV.P(Table2[Sharpe Ratio])</f>
        <v>-1.4191025888320745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525</v>
      </c>
      <c r="AT560">
        <f>_xlfn.RANK.AVG(Table2[[#This Row],[6M Return vs Nifty Z-Score]],Table2[6M Return vs Nifty Z-Score])</f>
        <v>306</v>
      </c>
      <c r="AU560">
        <f>_xlfn.RANK.AVG(Table2[[#This Row],[Sharpe Ratio Z-Score]],Table2[Sharpe Ratio Z-Score])</f>
        <v>682</v>
      </c>
      <c r="AV560">
        <f>(Table2[[#This Row],[Rank 1Y]]+Table2[[#This Row],[Rank 6M]]+Table2[[#This Row],[Rank Sharpe]])/3</f>
        <v>504.33333333333331</v>
      </c>
    </row>
    <row r="561" spans="1:48" x14ac:dyDescent="0.3">
      <c r="A561" t="s">
        <v>496</v>
      </c>
      <c r="B561" t="s">
        <v>497</v>
      </c>
      <c r="C561" t="s">
        <v>3119</v>
      </c>
      <c r="D561" t="s">
        <v>464</v>
      </c>
      <c r="E561">
        <v>40831.741891473001</v>
      </c>
      <c r="F561">
        <v>1470.5</v>
      </c>
      <c r="G561">
        <v>-32.569111869299903</v>
      </c>
      <c r="H561">
        <f>(Table2[[#This Row],[1Y Return vs Nifty]]-AVERAGE(Table2[1Y Return vs Nifty]))/_xlfn.STDEV.P(Table2[1Y Return vs Nifty])</f>
        <v>-0.94356607362310907</v>
      </c>
      <c r="I561">
        <v>0.91442473305864802</v>
      </c>
      <c r="J561">
        <f>(Table2[[#This Row],[1M Return vs Nifty]]-AVERAGE(Table2[1M Return vs Nifty]))/_xlfn.STDEV.P(Table2[1M Return vs Nifty])</f>
        <v>0.35429094899521191</v>
      </c>
      <c r="K561">
        <v>-12.860148584759299</v>
      </c>
      <c r="L561">
        <f>(Table2[[#This Row],[6M Return vs Nifty]]-AVERAGE(Table2[6M Return vs Nifty]))/_xlfn.STDEV.P(Table2[6M Return vs Nifty])</f>
        <v>-0.56174434204890489</v>
      </c>
      <c r="M561">
        <v>-1.1026437019823001</v>
      </c>
      <c r="N561">
        <f>(Table2[[#This Row],[1W Return vs Nifty]]-AVERAGE(Table2[1W Return vs Nifty]))/_xlfn.STDEV.P(Table2[1W Return vs Nifty])</f>
        <v>0.44618763427740038</v>
      </c>
      <c r="O561">
        <v>1514.59</v>
      </c>
      <c r="P561">
        <v>1510.0696781065801</v>
      </c>
      <c r="Q561">
        <v>1508.6017982583301</v>
      </c>
      <c r="R561">
        <v>32.577192748472903</v>
      </c>
      <c r="S561" s="1">
        <f>(Table2[[#This Row],[Close Price]]-Table2[[#This Row],[20D EMA]])/Table2[[#This Row],[20D EMA]]</f>
        <v>-2.9110188235760122E-2</v>
      </c>
      <c r="T561" s="1">
        <f>(Table2[[#This Row],[Close Price]]-Table2[[#This Row],[50D EMA]])/Table2[[#This Row],[50D EMA]]</f>
        <v>-2.6203875675588066E-2</v>
      </c>
      <c r="U561" s="1">
        <f>(Table2[[#This Row],[Close Price]]-Table2[[#This Row],[200D EMA]])/Table2[[#This Row],[200D EMA]]</f>
        <v>-2.5256365398953068E-2</v>
      </c>
      <c r="V561">
        <v>0.65648720365969304</v>
      </c>
      <c r="W561">
        <v>1460</v>
      </c>
      <c r="X561">
        <v>1524.7</v>
      </c>
      <c r="Y561">
        <v>1460</v>
      </c>
      <c r="Z561">
        <v>1544.4</v>
      </c>
      <c r="AA561">
        <v>1460</v>
      </c>
      <c r="AB561">
        <v>1556.7</v>
      </c>
      <c r="AC561" s="1">
        <f>(Table2[[#This Row],[Close Price]]/Table2[[#This Row],[Day Low]])-1</f>
        <v>7.191780821917737E-3</v>
      </c>
      <c r="AD561" s="1">
        <f>(Table2[[#This Row],[Day High]]/Table2[[#This Row],[Close Price]])-1</f>
        <v>3.6858211492689641E-2</v>
      </c>
      <c r="AE561" s="1">
        <f>(Table2[[#This Row],[Close Price]]/Table2[[#This Row],[Current Week Low]])-1</f>
        <v>7.191780821917737E-3</v>
      </c>
      <c r="AF561" s="1">
        <f>(Table2[[#This Row],[Current Week High]]/Table2[[#This Row],[Close Price]])-1</f>
        <v>5.0255015300918027E-2</v>
      </c>
      <c r="AG561" s="1">
        <f>(Table2[[#This Row],[Close Price]]/Table2[[#This Row],[Current Month Low]])-1</f>
        <v>7.191780821917737E-3</v>
      </c>
      <c r="AH561" s="1">
        <f>(Table2[[#This Row],[Current Month High]]/Table2[[#This Row],[Close Price]])-1</f>
        <v>5.86195171710302E-2</v>
      </c>
      <c r="AI561">
        <v>20.639238354301199</v>
      </c>
      <c r="AJ561">
        <v>12.681992337164701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0.06</v>
      </c>
      <c r="AM561" t="s">
        <v>3160</v>
      </c>
      <c r="AN561">
        <v>-2.64</v>
      </c>
      <c r="AO561" t="s">
        <v>3161</v>
      </c>
      <c r="AP561">
        <v>5.3076125044502001E-2</v>
      </c>
      <c r="AQ561">
        <f>(Table2[[#This Row],[Sharpe Ratio]]-AVERAGE(Table2[Sharpe Ratio]))/_xlfn.STDEV.P(Table2[Sharpe Ratio])</f>
        <v>-5.4922555319580353E-2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-0.75975438771898196</v>
      </c>
      <c r="AS561">
        <f>_xlfn.RANK.AVG(Table2[[#This Row],[1Y Return vs Nifty Z-Score]],Table2[1Y Return vs Nifty Z-Score])</f>
        <v>644</v>
      </c>
      <c r="AT561">
        <f>_xlfn.RANK.AVG(Table2[[#This Row],[6M Return vs Nifty Z-Score]],Table2[6M Return vs Nifty Z-Score])</f>
        <v>506</v>
      </c>
      <c r="AU561">
        <f>_xlfn.RANK.AVG(Table2[[#This Row],[Sharpe Ratio Z-Score]],Table2[Sharpe Ratio Z-Score])</f>
        <v>368</v>
      </c>
      <c r="AV561">
        <f>(Table2[[#This Row],[Rank 1Y]]+Table2[[#This Row],[Rank 6M]]+Table2[[#This Row],[Rank Sharpe]])/3</f>
        <v>506</v>
      </c>
    </row>
    <row r="562" spans="1:48" x14ac:dyDescent="0.3">
      <c r="A562" t="s">
        <v>1384</v>
      </c>
      <c r="B562" t="s">
        <v>1385</v>
      </c>
      <c r="C562" t="s">
        <v>3123</v>
      </c>
      <c r="D562" t="s">
        <v>413</v>
      </c>
      <c r="E562">
        <v>7750.5325916444199</v>
      </c>
      <c r="F562">
        <v>194.4</v>
      </c>
      <c r="G562">
        <v>-14.2176948930859</v>
      </c>
      <c r="H562">
        <f>(Table2[[#This Row],[1Y Return vs Nifty]]-AVERAGE(Table2[1Y Return vs Nifty]))/_xlfn.STDEV.P(Table2[1Y Return vs Nifty])</f>
        <v>-0.5743558473843966</v>
      </c>
      <c r="I562">
        <v>-3.6931390511248599</v>
      </c>
      <c r="J562">
        <f>(Table2[[#This Row],[1M Return vs Nifty]]-AVERAGE(Table2[1M Return vs Nifty]))/_xlfn.STDEV.P(Table2[1M Return vs Nifty])</f>
        <v>-0.13468744442325137</v>
      </c>
      <c r="K562">
        <v>-22.7877776902573</v>
      </c>
      <c r="L562">
        <f>(Table2[[#This Row],[6M Return vs Nifty]]-AVERAGE(Table2[6M Return vs Nifty]))/_xlfn.STDEV.P(Table2[6M Return vs Nifty])</f>
        <v>-0.90896192516374885</v>
      </c>
      <c r="M562">
        <v>-5.9132500505589496</v>
      </c>
      <c r="N562">
        <f>(Table2[[#This Row],[1W Return vs Nifty]]-AVERAGE(Table2[1W Return vs Nifty]))/_xlfn.STDEV.P(Table2[1W Return vs Nifty])</f>
        <v>-0.55695234156246987</v>
      </c>
      <c r="O562">
        <v>204.24</v>
      </c>
      <c r="P562">
        <v>212.024712611046</v>
      </c>
      <c r="Q562">
        <v>219.97631853713801</v>
      </c>
      <c r="R562">
        <v>34.2466954759008</v>
      </c>
      <c r="S562" s="1">
        <f>(Table2[[#This Row],[Close Price]]-Table2[[#This Row],[20D EMA]])/Table2[[#This Row],[20D EMA]]</f>
        <v>-4.8178613396004717E-2</v>
      </c>
      <c r="T562" s="1">
        <f>(Table2[[#This Row],[Close Price]]-Table2[[#This Row],[50D EMA]])/Table2[[#This Row],[50D EMA]]</f>
        <v>-8.3125746966006192E-2</v>
      </c>
      <c r="U562" s="1">
        <f>(Table2[[#This Row],[Close Price]]-Table2[[#This Row],[200D EMA]])/Table2[[#This Row],[200D EMA]]</f>
        <v>-0.11626850884323726</v>
      </c>
      <c r="V562">
        <v>0.86392917366771804</v>
      </c>
      <c r="W562">
        <v>193.26</v>
      </c>
      <c r="X562">
        <v>201.4</v>
      </c>
      <c r="Y562">
        <v>191.8</v>
      </c>
      <c r="Z562">
        <v>205.27</v>
      </c>
      <c r="AA562">
        <v>191.8</v>
      </c>
      <c r="AB562">
        <v>215.28</v>
      </c>
      <c r="AC562" s="1">
        <f>(Table2[[#This Row],[Close Price]]/Table2[[#This Row],[Day Low]])-1</f>
        <v>5.8987891959019212E-3</v>
      </c>
      <c r="AD562" s="1">
        <f>(Table2[[#This Row],[Day High]]/Table2[[#This Row],[Close Price]])-1</f>
        <v>3.6008230452674983E-2</v>
      </c>
      <c r="AE562" s="1">
        <f>(Table2[[#This Row],[Close Price]]/Table2[[#This Row],[Current Week Low]])-1</f>
        <v>1.3555787278414888E-2</v>
      </c>
      <c r="AF562" s="1">
        <f>(Table2[[#This Row],[Current Week High]]/Table2[[#This Row],[Close Price]])-1</f>
        <v>5.5915637860082246E-2</v>
      </c>
      <c r="AG562" s="1">
        <f>(Table2[[#This Row],[Close Price]]/Table2[[#This Row],[Current Month Low]])-1</f>
        <v>1.3555787278414888E-2</v>
      </c>
      <c r="AH562" s="1">
        <f>(Table2[[#This Row],[Current Month High]]/Table2[[#This Row],[Close Price]])-1</f>
        <v>0.1074074074074074</v>
      </c>
      <c r="AI562">
        <v>65.766460905349703</v>
      </c>
      <c r="AJ562">
        <v>8.4821428571428594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-7.0000000000000007E-2</v>
      </c>
      <c r="AM562" t="s">
        <v>3161</v>
      </c>
      <c r="AN562">
        <v>-3.42</v>
      </c>
      <c r="AO562" t="s">
        <v>3161</v>
      </c>
      <c r="AP562">
        <v>5.8465078111978E-2</v>
      </c>
      <c r="AQ562">
        <f>(Table2[[#This Row],[Sharpe Ratio]]-AVERAGE(Table2[Sharpe Ratio]))/_xlfn.STDEV.P(Table2[Sharpe Ratio])</f>
        <v>8.8605748218668744E-3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521</v>
      </c>
      <c r="AT562">
        <f>_xlfn.RANK.AVG(Table2[[#This Row],[6M Return vs Nifty Z-Score]],Table2[6M Return vs Nifty Z-Score])</f>
        <v>647</v>
      </c>
      <c r="AU562">
        <f>_xlfn.RANK.AVG(Table2[[#This Row],[Sharpe Ratio Z-Score]],Table2[Sharpe Ratio Z-Score])</f>
        <v>350</v>
      </c>
      <c r="AV562">
        <f>(Table2[[#This Row],[Rank 1Y]]+Table2[[#This Row],[Rank 6M]]+Table2[[#This Row],[Rank Sharpe]])/3</f>
        <v>506</v>
      </c>
    </row>
    <row r="563" spans="1:48" x14ac:dyDescent="0.3">
      <c r="A563" t="s">
        <v>703</v>
      </c>
      <c r="B563" t="s">
        <v>704</v>
      </c>
      <c r="C563" t="s">
        <v>3119</v>
      </c>
      <c r="D563" t="s">
        <v>266</v>
      </c>
      <c r="E563">
        <v>24365.422886698499</v>
      </c>
      <c r="F563">
        <v>3237.55</v>
      </c>
      <c r="G563">
        <v>-11.803641949858401</v>
      </c>
      <c r="H563">
        <f>(Table2[[#This Row],[1Y Return vs Nifty]]-AVERAGE(Table2[1Y Return vs Nifty]))/_xlfn.STDEV.P(Table2[1Y Return vs Nifty])</f>
        <v>-0.52578777035380575</v>
      </c>
      <c r="I563">
        <v>-8.8988738646080492</v>
      </c>
      <c r="J563">
        <f>(Table2[[#This Row],[1M Return vs Nifty]]-AVERAGE(Table2[1M Return vs Nifty]))/_xlfn.STDEV.P(Table2[1M Return vs Nifty])</f>
        <v>-0.68714682749192268</v>
      </c>
      <c r="K563">
        <v>-24.417907550917</v>
      </c>
      <c r="L563">
        <f>(Table2[[#This Row],[6M Return vs Nifty]]-AVERAGE(Table2[6M Return vs Nifty]))/_xlfn.STDEV.P(Table2[6M Return vs Nifty])</f>
        <v>-0.96597551263430992</v>
      </c>
      <c r="M563">
        <v>-2.0399160449568998</v>
      </c>
      <c r="N563">
        <f>(Table2[[#This Row],[1W Return vs Nifty]]-AVERAGE(Table2[1W Return vs Nifty]))/_xlfn.STDEV.P(Table2[1W Return vs Nifty])</f>
        <v>0.25074130436410225</v>
      </c>
      <c r="O563">
        <v>3433.67</v>
      </c>
      <c r="P563">
        <v>3583.0834524133602</v>
      </c>
      <c r="Q563">
        <v>3597.9980860016399</v>
      </c>
      <c r="R563">
        <v>25.782111345296901</v>
      </c>
      <c r="S563" s="1">
        <f>(Table2[[#This Row],[Close Price]]-Table2[[#This Row],[20D EMA]])/Table2[[#This Row],[20D EMA]]</f>
        <v>-5.7116729330424845E-2</v>
      </c>
      <c r="T563" s="1">
        <f>(Table2[[#This Row],[Close Price]]-Table2[[#This Row],[50D EMA]])/Table2[[#This Row],[50D EMA]]</f>
        <v>-9.6434665003581888E-2</v>
      </c>
      <c r="U563" s="1">
        <f>(Table2[[#This Row],[Close Price]]-Table2[[#This Row],[200D EMA]])/Table2[[#This Row],[200D EMA]]</f>
        <v>-0.10018017725023198</v>
      </c>
      <c r="V563">
        <v>1.3911352074867001</v>
      </c>
      <c r="W563">
        <v>3189.95</v>
      </c>
      <c r="X563">
        <v>3369.7</v>
      </c>
      <c r="Y563">
        <v>3189.95</v>
      </c>
      <c r="Z563">
        <v>3439.3</v>
      </c>
      <c r="AA563">
        <v>3189.95</v>
      </c>
      <c r="AB563">
        <v>3543.25</v>
      </c>
      <c r="AC563" s="1">
        <f>(Table2[[#This Row],[Close Price]]/Table2[[#This Row],[Day Low]])-1</f>
        <v>1.4921863979059369E-2</v>
      </c>
      <c r="AD563" s="1">
        <f>(Table2[[#This Row],[Day High]]/Table2[[#This Row],[Close Price]])-1</f>
        <v>4.081790242621719E-2</v>
      </c>
      <c r="AE563" s="1">
        <f>(Table2[[#This Row],[Close Price]]/Table2[[#This Row],[Current Week Low]])-1</f>
        <v>1.4921863979059369E-2</v>
      </c>
      <c r="AF563" s="1">
        <f>(Table2[[#This Row],[Current Week High]]/Table2[[#This Row],[Close Price]])-1</f>
        <v>6.2315639912897014E-2</v>
      </c>
      <c r="AG563" s="1">
        <f>(Table2[[#This Row],[Close Price]]/Table2[[#This Row],[Current Month Low]])-1</f>
        <v>1.4921863979059369E-2</v>
      </c>
      <c r="AH563" s="1">
        <f>(Table2[[#This Row],[Current Month High]]/Table2[[#This Row],[Close Price]])-1</f>
        <v>9.4423252150545922E-2</v>
      </c>
      <c r="AI563">
        <v>48.813145742922799</v>
      </c>
      <c r="AJ563">
        <v>28.245197068726402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-0.02</v>
      </c>
      <c r="AM563" t="s">
        <v>3161</v>
      </c>
      <c r="AN563">
        <v>-1.91</v>
      </c>
      <c r="AO563" t="s">
        <v>3161</v>
      </c>
      <c r="AP563">
        <v>5.6652801866907999E-2</v>
      </c>
      <c r="AQ563">
        <f>(Table2[[#This Row],[Sharpe Ratio]]-AVERAGE(Table2[Sharpe Ratio]))/_xlfn.STDEV.P(Table2[Sharpe Ratio])</f>
        <v>-1.2589352491323256E-2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501</v>
      </c>
      <c r="AT563">
        <f>_xlfn.RANK.AVG(Table2[[#This Row],[6M Return vs Nifty Z-Score]],Table2[6M Return vs Nifty Z-Score])</f>
        <v>662</v>
      </c>
      <c r="AU563">
        <f>_xlfn.RANK.AVG(Table2[[#This Row],[Sharpe Ratio Z-Score]],Table2[Sharpe Ratio Z-Score])</f>
        <v>356</v>
      </c>
      <c r="AV563">
        <f>(Table2[[#This Row],[Rank 1Y]]+Table2[[#This Row],[Rank 6M]]+Table2[[#This Row],[Rank Sharpe]])/3</f>
        <v>506.33333333333331</v>
      </c>
    </row>
    <row r="564" spans="1:48" x14ac:dyDescent="0.3">
      <c r="A564" t="s">
        <v>1066</v>
      </c>
      <c r="B564" t="s">
        <v>1067</v>
      </c>
      <c r="C564" t="s">
        <v>3111</v>
      </c>
      <c r="D564" t="s">
        <v>206</v>
      </c>
      <c r="E564">
        <v>12068.83594293</v>
      </c>
      <c r="F564">
        <v>371.55</v>
      </c>
      <c r="G564">
        <v>-2.9097562890100201</v>
      </c>
      <c r="H564">
        <f>(Table2[[#This Row],[1Y Return vs Nifty]]-AVERAGE(Table2[1Y Return vs Nifty]))/_xlfn.STDEV.P(Table2[1Y Return vs Nifty])</f>
        <v>-0.34685262102777709</v>
      </c>
      <c r="I564">
        <v>-6.8306013747333303</v>
      </c>
      <c r="J564">
        <f>(Table2[[#This Row],[1M Return vs Nifty]]-AVERAGE(Table2[1M Return vs Nifty]))/_xlfn.STDEV.P(Table2[1M Return vs Nifty])</f>
        <v>-0.46765110119895259</v>
      </c>
      <c r="K564">
        <v>-16.656728103146101</v>
      </c>
      <c r="L564">
        <f>(Table2[[#This Row],[6M Return vs Nifty]]-AVERAGE(Table2[6M Return vs Nifty]))/_xlfn.STDEV.P(Table2[6M Return vs Nifty])</f>
        <v>-0.69452923464199467</v>
      </c>
      <c r="M564">
        <v>2.35273518684042</v>
      </c>
      <c r="N564">
        <f>(Table2[[#This Row],[1W Return vs Nifty]]-AVERAGE(Table2[1W Return vs Nifty]))/_xlfn.STDEV.P(Table2[1W Return vs Nifty])</f>
        <v>1.1667264694861472</v>
      </c>
      <c r="O564">
        <v>393.81</v>
      </c>
      <c r="P564">
        <v>422.07582919699701</v>
      </c>
      <c r="Q564">
        <v>433.01915267875199</v>
      </c>
      <c r="R564">
        <v>31.4742725455406</v>
      </c>
      <c r="S564" s="1">
        <f>(Table2[[#This Row],[Close Price]]-Table2[[#This Row],[20D EMA]])/Table2[[#This Row],[20D EMA]]</f>
        <v>-5.652472004266014E-2</v>
      </c>
      <c r="T564" s="1">
        <f>(Table2[[#This Row],[Close Price]]-Table2[[#This Row],[50D EMA]])/Table2[[#This Row],[50D EMA]]</f>
        <v>-0.11970794274839862</v>
      </c>
      <c r="U564" s="1">
        <f>(Table2[[#This Row],[Close Price]]-Table2[[#This Row],[200D EMA]])/Table2[[#This Row],[200D EMA]]</f>
        <v>-0.14195481261854179</v>
      </c>
      <c r="V564">
        <v>0.188764067898538</v>
      </c>
      <c r="W564">
        <v>364.75</v>
      </c>
      <c r="X564">
        <v>379.6</v>
      </c>
      <c r="Y564">
        <v>355.55</v>
      </c>
      <c r="Z564">
        <v>387.7</v>
      </c>
      <c r="AA564">
        <v>355.55</v>
      </c>
      <c r="AB564">
        <v>403</v>
      </c>
      <c r="AC564" s="1">
        <f>(Table2[[#This Row],[Close Price]]/Table2[[#This Row],[Day Low]])-1</f>
        <v>1.8642906100068579E-2</v>
      </c>
      <c r="AD564" s="1">
        <f>(Table2[[#This Row],[Day High]]/Table2[[#This Row],[Close Price]])-1</f>
        <v>2.1665993809716122E-2</v>
      </c>
      <c r="AE564" s="1">
        <f>(Table2[[#This Row],[Close Price]]/Table2[[#This Row],[Current Week Low]])-1</f>
        <v>4.5000703135986475E-2</v>
      </c>
      <c r="AF564" s="1">
        <f>(Table2[[#This Row],[Current Week High]]/Table2[[#This Row],[Close Price]])-1</f>
        <v>4.3466559009554429E-2</v>
      </c>
      <c r="AG564" s="1">
        <f>(Table2[[#This Row],[Close Price]]/Table2[[#This Row],[Current Month Low]])-1</f>
        <v>4.5000703135986475E-2</v>
      </c>
      <c r="AH564" s="1">
        <f>(Table2[[#This Row],[Current Month High]]/Table2[[#This Row],[Close Price]])-1</f>
        <v>8.4645404387027279E-2</v>
      </c>
      <c r="AI564">
        <v>47.221100793971097</v>
      </c>
      <c r="AJ564">
        <v>20.2232648438764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-0.26</v>
      </c>
      <c r="AM564" t="s">
        <v>3161</v>
      </c>
      <c r="AN564">
        <v>-7.14</v>
      </c>
      <c r="AO564" t="s">
        <v>3161</v>
      </c>
      <c r="AQ564">
        <f>(Table2[[#This Row],[Sharpe Ratio]]-AVERAGE(Table2[Sharpe Ratio]))/_xlfn.STDEV.P(Table2[Sharpe Ratio])</f>
        <v>-0.68312646593607884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427</v>
      </c>
      <c r="AT564">
        <f>_xlfn.RANK.AVG(Table2[[#This Row],[6M Return vs Nifty Z-Score]],Table2[6M Return vs Nifty Z-Score])</f>
        <v>559</v>
      </c>
      <c r="AU564">
        <f>_xlfn.RANK.AVG(Table2[[#This Row],[Sharpe Ratio Z-Score]],Table2[Sharpe Ratio Z-Score])</f>
        <v>539</v>
      </c>
      <c r="AV564">
        <f>(Table2[[#This Row],[Rank 1Y]]+Table2[[#This Row],[Rank 6M]]+Table2[[#This Row],[Rank Sharpe]])/3</f>
        <v>508.33333333333331</v>
      </c>
    </row>
    <row r="565" spans="1:48" x14ac:dyDescent="0.3">
      <c r="A565" t="s">
        <v>786</v>
      </c>
      <c r="B565" t="s">
        <v>787</v>
      </c>
      <c r="C565" t="s">
        <v>3121</v>
      </c>
      <c r="D565" t="s">
        <v>512</v>
      </c>
      <c r="E565">
        <v>19788.486647067199</v>
      </c>
      <c r="F565">
        <v>163.96</v>
      </c>
      <c r="G565">
        <v>-31.0665470011973</v>
      </c>
      <c r="H565">
        <f>(Table2[[#This Row],[1Y Return vs Nifty]]-AVERAGE(Table2[1Y Return vs Nifty]))/_xlfn.STDEV.P(Table2[1Y Return vs Nifty])</f>
        <v>-0.91333612922101992</v>
      </c>
      <c r="I565">
        <v>-2.5221008252816599</v>
      </c>
      <c r="J565">
        <f>(Table2[[#This Row],[1M Return vs Nifty]]-AVERAGE(Table2[1M Return vs Nifty]))/_xlfn.STDEV.P(Table2[1M Return vs Nifty])</f>
        <v>-1.0410838145974127E-2</v>
      </c>
      <c r="K565">
        <v>2.77276303864193</v>
      </c>
      <c r="L565">
        <f>(Table2[[#This Row],[6M Return vs Nifty]]-AVERAGE(Table2[6M Return vs Nifty]))/_xlfn.STDEV.P(Table2[6M Return vs Nifty])</f>
        <v>-1.4985218269870633E-2</v>
      </c>
      <c r="M565">
        <v>-2.3334517987989298</v>
      </c>
      <c r="N565">
        <f>(Table2[[#This Row],[1W Return vs Nifty]]-AVERAGE(Table2[1W Return vs Nifty]))/_xlfn.STDEV.P(Table2[1W Return vs Nifty])</f>
        <v>0.18953125563410059</v>
      </c>
      <c r="O565">
        <v>171.68</v>
      </c>
      <c r="P565">
        <v>175.919133824813</v>
      </c>
      <c r="Q565">
        <v>175.06352721447499</v>
      </c>
      <c r="R565">
        <v>32.366750358919802</v>
      </c>
      <c r="S565" s="1">
        <f>(Table2[[#This Row],[Close Price]]-Table2[[#This Row],[20D EMA]])/Table2[[#This Row],[20D EMA]]</f>
        <v>-4.4967381174277718E-2</v>
      </c>
      <c r="T565" s="1">
        <f>(Table2[[#This Row],[Close Price]]-Table2[[#This Row],[50D EMA]])/Table2[[#This Row],[50D EMA]]</f>
        <v>-6.7980858959448706E-2</v>
      </c>
      <c r="U565" s="1">
        <f>(Table2[[#This Row],[Close Price]]-Table2[[#This Row],[200D EMA]])/Table2[[#This Row],[200D EMA]]</f>
        <v>-6.3425702607212711E-2</v>
      </c>
      <c r="V565">
        <v>0.53305082705142803</v>
      </c>
      <c r="W565">
        <v>163.13999999999999</v>
      </c>
      <c r="X565">
        <v>172.03</v>
      </c>
      <c r="Y565">
        <v>163.13999999999999</v>
      </c>
      <c r="Z565">
        <v>180.7</v>
      </c>
      <c r="AA565">
        <v>163.13999999999999</v>
      </c>
      <c r="AB565">
        <v>180.7</v>
      </c>
      <c r="AC565" s="1">
        <f>(Table2[[#This Row],[Close Price]]/Table2[[#This Row],[Day Low]])-1</f>
        <v>5.0263577295575068E-3</v>
      </c>
      <c r="AD565" s="1">
        <f>(Table2[[#This Row],[Day High]]/Table2[[#This Row],[Close Price]])-1</f>
        <v>4.9219321785801462E-2</v>
      </c>
      <c r="AE565" s="1">
        <f>(Table2[[#This Row],[Close Price]]/Table2[[#This Row],[Current Week Low]])-1</f>
        <v>5.0263577295575068E-3</v>
      </c>
      <c r="AF565" s="1">
        <f>(Table2[[#This Row],[Current Week High]]/Table2[[#This Row],[Close Price]])-1</f>
        <v>0.10209807270065863</v>
      </c>
      <c r="AG565" s="1">
        <f>(Table2[[#This Row],[Close Price]]/Table2[[#This Row],[Current Month Low]])-1</f>
        <v>5.0263577295575068E-3</v>
      </c>
      <c r="AH565" s="1">
        <f>(Table2[[#This Row],[Current Month High]]/Table2[[#This Row],[Close Price]])-1</f>
        <v>0.10209807270065863</v>
      </c>
      <c r="AI565">
        <v>35.850207367650597</v>
      </c>
      <c r="AJ565">
        <v>15.261862917398901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0.03</v>
      </c>
      <c r="AM565" t="s">
        <v>3160</v>
      </c>
      <c r="AN565">
        <v>-0.01</v>
      </c>
      <c r="AO565" t="s">
        <v>3161</v>
      </c>
      <c r="AP565">
        <v>-3.7512354737279999E-3</v>
      </c>
      <c r="AQ565">
        <f>(Table2[[#This Row],[Sharpe Ratio]]-AVERAGE(Table2[Sharpe Ratio]))/_xlfn.STDEV.P(Table2[Sharpe Ratio])</f>
        <v>-0.72752572817052807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633</v>
      </c>
      <c r="AT565">
        <f>_xlfn.RANK.AVG(Table2[[#This Row],[6M Return vs Nifty Z-Score]],Table2[6M Return vs Nifty Z-Score])</f>
        <v>320</v>
      </c>
      <c r="AU565">
        <f>_xlfn.RANK.AVG(Table2[[#This Row],[Sharpe Ratio Z-Score]],Table2[Sharpe Ratio Z-Score])</f>
        <v>573</v>
      </c>
      <c r="AV565">
        <f>(Table2[[#This Row],[Rank 1Y]]+Table2[[#This Row],[Rank 6M]]+Table2[[#This Row],[Rank Sharpe]])/3</f>
        <v>508.66666666666669</v>
      </c>
    </row>
    <row r="566" spans="1:48" x14ac:dyDescent="0.3">
      <c r="A566" t="s">
        <v>1851</v>
      </c>
      <c r="B566" t="s">
        <v>1852</v>
      </c>
      <c r="C566" t="s">
        <v>3121</v>
      </c>
      <c r="D566" t="s">
        <v>227</v>
      </c>
      <c r="E566">
        <v>3971.2052150780401</v>
      </c>
      <c r="F566">
        <v>180.37</v>
      </c>
      <c r="G566">
        <v>-6.8003560571277504</v>
      </c>
      <c r="H566">
        <f>(Table2[[#This Row],[1Y Return vs Nifty]]-AVERAGE(Table2[1Y Return vs Nifty]))/_xlfn.STDEV.P(Table2[1Y Return vs Nifty])</f>
        <v>-0.4251271881880605</v>
      </c>
      <c r="I566">
        <v>-4.29305718460488</v>
      </c>
      <c r="J566">
        <f>(Table2[[#This Row],[1M Return vs Nifty]]-AVERAGE(Table2[1M Return vs Nifty]))/_xlfn.STDEV.P(Table2[1M Return vs Nifty])</f>
        <v>-0.19835384576502826</v>
      </c>
      <c r="K566">
        <v>-14.149991399513</v>
      </c>
      <c r="L566">
        <f>(Table2[[#This Row],[6M Return vs Nifty]]-AVERAGE(Table2[6M Return vs Nifty]))/_xlfn.STDEV.P(Table2[6M Return vs Nifty])</f>
        <v>-0.60685643275833734</v>
      </c>
      <c r="M566">
        <v>-2.81061896680038</v>
      </c>
      <c r="N566">
        <f>(Table2[[#This Row],[1W Return vs Nifty]]-AVERAGE(Table2[1W Return vs Nifty]))/_xlfn.STDEV.P(Table2[1W Return vs Nifty])</f>
        <v>9.0029149933396044E-2</v>
      </c>
      <c r="O566">
        <v>187.12</v>
      </c>
      <c r="P566">
        <v>192.514136271936</v>
      </c>
      <c r="Q566">
        <v>190.25849620265001</v>
      </c>
      <c r="R566">
        <v>37.436014798655101</v>
      </c>
      <c r="S566" s="1">
        <f>(Table2[[#This Row],[Close Price]]-Table2[[#This Row],[20D EMA]])/Table2[[#This Row],[20D EMA]]</f>
        <v>-3.6073108165882856E-2</v>
      </c>
      <c r="T566" s="1">
        <f>(Table2[[#This Row],[Close Price]]-Table2[[#This Row],[50D EMA]])/Table2[[#This Row],[50D EMA]]</f>
        <v>-6.3081789769358979E-2</v>
      </c>
      <c r="U566" s="1">
        <f>(Table2[[#This Row],[Close Price]]-Table2[[#This Row],[200D EMA]])/Table2[[#This Row],[200D EMA]]</f>
        <v>-5.1974005892054725E-2</v>
      </c>
      <c r="V566">
        <v>1.3702085993753801</v>
      </c>
      <c r="W566">
        <v>179.06</v>
      </c>
      <c r="X566">
        <v>184</v>
      </c>
      <c r="Y566">
        <v>178.22</v>
      </c>
      <c r="Z566">
        <v>204.24</v>
      </c>
      <c r="AA566">
        <v>178.22</v>
      </c>
      <c r="AB566">
        <v>204.24</v>
      </c>
      <c r="AC566" s="1">
        <f>(Table2[[#This Row],[Close Price]]/Table2[[#This Row],[Day Low]])-1</f>
        <v>7.3159834692282377E-3</v>
      </c>
      <c r="AD566" s="1">
        <f>(Table2[[#This Row],[Day High]]/Table2[[#This Row],[Close Price]])-1</f>
        <v>2.0125297998558445E-2</v>
      </c>
      <c r="AE566" s="1">
        <f>(Table2[[#This Row],[Close Price]]/Table2[[#This Row],[Current Week Low]])-1</f>
        <v>1.2063741443160136E-2</v>
      </c>
      <c r="AF566" s="1">
        <f>(Table2[[#This Row],[Current Week High]]/Table2[[#This Row],[Close Price]])-1</f>
        <v>0.13233908077839995</v>
      </c>
      <c r="AG566" s="1">
        <f>(Table2[[#This Row],[Close Price]]/Table2[[#This Row],[Current Month Low]])-1</f>
        <v>1.2063741443160136E-2</v>
      </c>
      <c r="AH566" s="1">
        <f>(Table2[[#This Row],[Current Month High]]/Table2[[#This Row],[Close Price]])-1</f>
        <v>0.13233908077839995</v>
      </c>
      <c r="AI566">
        <v>31.867827243998399</v>
      </c>
      <c r="AJ566">
        <v>23.119453924914598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</v>
      </c>
      <c r="AM566" t="s">
        <v>3161</v>
      </c>
      <c r="AN566">
        <v>0.33</v>
      </c>
      <c r="AO566" t="s">
        <v>3160</v>
      </c>
      <c r="AQ566">
        <f>(Table2[[#This Row],[Sharpe Ratio]]-AVERAGE(Table2[Sharpe Ratio]))/_xlfn.STDEV.P(Table2[Sharpe Ratio])</f>
        <v>-0.68312646593607884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463</v>
      </c>
      <c r="AT566">
        <f>_xlfn.RANK.AVG(Table2[[#This Row],[6M Return vs Nifty Z-Score]],Table2[6M Return vs Nifty Z-Score])</f>
        <v>524</v>
      </c>
      <c r="AU566">
        <f>_xlfn.RANK.AVG(Table2[[#This Row],[Sharpe Ratio Z-Score]],Table2[Sharpe Ratio Z-Score])</f>
        <v>539</v>
      </c>
      <c r="AV566">
        <f>(Table2[[#This Row],[Rank 1Y]]+Table2[[#This Row],[Rank 6M]]+Table2[[#This Row],[Rank Sharpe]])/3</f>
        <v>508.66666666666669</v>
      </c>
    </row>
    <row r="567" spans="1:48" x14ac:dyDescent="0.3">
      <c r="A567" t="s">
        <v>83</v>
      </c>
      <c r="B567" t="s">
        <v>84</v>
      </c>
      <c r="C567" t="s">
        <v>3118</v>
      </c>
      <c r="D567" t="s">
        <v>85</v>
      </c>
      <c r="E567">
        <v>282559.14419228898</v>
      </c>
      <c r="F567">
        <v>3183.7</v>
      </c>
      <c r="G567">
        <v>-24.436576574216701</v>
      </c>
      <c r="H567">
        <f>(Table2[[#This Row],[1Y Return vs Nifty]]-AVERAGE(Table2[1Y Return vs Nifty]))/_xlfn.STDEV.P(Table2[1Y Return vs Nifty])</f>
        <v>-0.77994845215639663</v>
      </c>
      <c r="I567">
        <v>-2.9568315890246399</v>
      </c>
      <c r="J567">
        <f>(Table2[[#This Row],[1M Return vs Nifty]]-AVERAGE(Table2[1M Return vs Nifty]))/_xlfn.STDEV.P(Table2[1M Return vs Nifty])</f>
        <v>-5.6546705250913938E-2</v>
      </c>
      <c r="K567">
        <v>-8.5139416980110507</v>
      </c>
      <c r="L567">
        <f>(Table2[[#This Row],[6M Return vs Nifty]]-AVERAGE(Table2[6M Return vs Nifty]))/_xlfn.STDEV.P(Table2[6M Return vs Nifty])</f>
        <v>-0.40973630116650767</v>
      </c>
      <c r="M567">
        <v>5.03251816937503</v>
      </c>
      <c r="N567">
        <f>(Table2[[#This Row],[1W Return vs Nifty]]-AVERAGE(Table2[1W Return vs Nifty]))/_xlfn.STDEV.P(Table2[1W Return vs Nifty])</f>
        <v>1.7255328322539596</v>
      </c>
      <c r="O567">
        <v>3271.93</v>
      </c>
      <c r="P567">
        <v>3394.4907930908298</v>
      </c>
      <c r="Q567">
        <v>3435.2110541410102</v>
      </c>
      <c r="R567">
        <v>36.4932389458043</v>
      </c>
      <c r="S567" s="1">
        <f>(Table2[[#This Row],[Close Price]]-Table2[[#This Row],[20D EMA]])/Table2[[#This Row],[20D EMA]]</f>
        <v>-2.69657358195316E-2</v>
      </c>
      <c r="T567" s="1">
        <f>(Table2[[#This Row],[Close Price]]-Table2[[#This Row],[50D EMA]])/Table2[[#This Row],[50D EMA]]</f>
        <v>-6.2097912747288944E-2</v>
      </c>
      <c r="U567" s="1">
        <f>(Table2[[#This Row],[Close Price]]-Table2[[#This Row],[200D EMA]])/Table2[[#This Row],[200D EMA]]</f>
        <v>-7.3215604566078646E-2</v>
      </c>
      <c r="V567">
        <v>1.1992397674008699</v>
      </c>
      <c r="W567">
        <v>3136</v>
      </c>
      <c r="X567">
        <v>3195.15</v>
      </c>
      <c r="Y567">
        <v>3136</v>
      </c>
      <c r="Z567">
        <v>3239</v>
      </c>
      <c r="AA567">
        <v>3106</v>
      </c>
      <c r="AB567">
        <v>3318</v>
      </c>
      <c r="AC567" s="1">
        <f>(Table2[[#This Row],[Close Price]]/Table2[[#This Row],[Day Low]])-1</f>
        <v>1.5210459183673475E-2</v>
      </c>
      <c r="AD567" s="1">
        <f>(Table2[[#This Row],[Day High]]/Table2[[#This Row],[Close Price]])-1</f>
        <v>3.5964443886045139E-3</v>
      </c>
      <c r="AE567" s="1">
        <f>(Table2[[#This Row],[Close Price]]/Table2[[#This Row],[Current Week Low]])-1</f>
        <v>1.5210459183673475E-2</v>
      </c>
      <c r="AF567" s="1">
        <f>(Table2[[#This Row],[Current Week High]]/Table2[[#This Row],[Close Price]])-1</f>
        <v>1.7369727047146455E-2</v>
      </c>
      <c r="AG567" s="1">
        <f>(Table2[[#This Row],[Close Price]]/Table2[[#This Row],[Current Month Low]])-1</f>
        <v>2.5016097875080412E-2</v>
      </c>
      <c r="AH567" s="1">
        <f>(Table2[[#This Row],[Current Month High]]/Table2[[#This Row],[Close Price]])-1</f>
        <v>4.2183622828784184E-2</v>
      </c>
      <c r="AI567">
        <v>22.0890787448566</v>
      </c>
      <c r="AJ567">
        <v>4.1905977451605896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-0.02</v>
      </c>
      <c r="AM567" t="s">
        <v>3161</v>
      </c>
      <c r="AN567">
        <v>-3.04</v>
      </c>
      <c r="AO567" t="s">
        <v>3161</v>
      </c>
      <c r="AP567">
        <v>1.2100866491554001E-2</v>
      </c>
      <c r="AQ567">
        <f>(Table2[[#This Row],[Sharpe Ratio]]-AVERAGE(Table2[Sharpe Ratio]))/_xlfn.STDEV.P(Table2[Sharpe Ratio])</f>
        <v>-0.53990177412844242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589</v>
      </c>
      <c r="AT567">
        <f>_xlfn.RANK.AVG(Table2[[#This Row],[6M Return vs Nifty Z-Score]],Table2[6M Return vs Nifty Z-Score])</f>
        <v>459</v>
      </c>
      <c r="AU567">
        <f>_xlfn.RANK.AVG(Table2[[#This Row],[Sharpe Ratio Z-Score]],Table2[Sharpe Ratio Z-Score])</f>
        <v>480</v>
      </c>
      <c r="AV567">
        <f>(Table2[[#This Row],[Rank 1Y]]+Table2[[#This Row],[Rank 6M]]+Table2[[#This Row],[Rank Sharpe]])/3</f>
        <v>509.33333333333331</v>
      </c>
    </row>
    <row r="568" spans="1:48" x14ac:dyDescent="0.3">
      <c r="A568" t="s">
        <v>557</v>
      </c>
      <c r="B568" t="s">
        <v>558</v>
      </c>
      <c r="C568" t="s">
        <v>3109</v>
      </c>
      <c r="D568" t="s">
        <v>54</v>
      </c>
      <c r="E568">
        <v>34316.9795499104</v>
      </c>
      <c r="F568">
        <v>137.51</v>
      </c>
      <c r="G568">
        <v>-29.631745780716098</v>
      </c>
      <c r="H568">
        <f>(Table2[[#This Row],[1Y Return vs Nifty]]-AVERAGE(Table2[1Y Return vs Nifty]))/_xlfn.STDEV.P(Table2[1Y Return vs Nifty])</f>
        <v>-0.88446951451175448</v>
      </c>
      <c r="I568">
        <v>-10.864014242416101</v>
      </c>
      <c r="J568">
        <f>(Table2[[#This Row],[1M Return vs Nifty]]-AVERAGE(Table2[1M Return vs Nifty]))/_xlfn.STDEV.P(Table2[1M Return vs Nifty])</f>
        <v>-0.89569764301853039</v>
      </c>
      <c r="K568">
        <v>-19.133514766742501</v>
      </c>
      <c r="L568">
        <f>(Table2[[#This Row],[6M Return vs Nifty]]-AVERAGE(Table2[6M Return vs Nifty]))/_xlfn.STDEV.P(Table2[6M Return vs Nifty])</f>
        <v>-0.78115453763087783</v>
      </c>
      <c r="M568">
        <v>-2.0759580779329299</v>
      </c>
      <c r="N568">
        <f>(Table2[[#This Row],[1W Return vs Nifty]]-AVERAGE(Table2[1W Return vs Nifty]))/_xlfn.STDEV.P(Table2[1W Return vs Nifty])</f>
        <v>0.24322557734987835</v>
      </c>
      <c r="O568">
        <v>146.68</v>
      </c>
      <c r="P568">
        <v>157.282231727506</v>
      </c>
      <c r="Q568">
        <v>161.331941111188</v>
      </c>
      <c r="R568">
        <v>32.0849842380524</v>
      </c>
      <c r="S568" s="1">
        <f>(Table2[[#This Row],[Close Price]]-Table2[[#This Row],[20D EMA]])/Table2[[#This Row],[20D EMA]]</f>
        <v>-6.2517043905099642E-2</v>
      </c>
      <c r="T568" s="1">
        <f>(Table2[[#This Row],[Close Price]]-Table2[[#This Row],[50D EMA]])/Table2[[#This Row],[50D EMA]]</f>
        <v>-0.12571179535245736</v>
      </c>
      <c r="U568" s="1">
        <f>(Table2[[#This Row],[Close Price]]-Table2[[#This Row],[200D EMA]])/Table2[[#This Row],[200D EMA]]</f>
        <v>-0.14765793399070443</v>
      </c>
      <c r="V568">
        <v>0.90234017908215902</v>
      </c>
      <c r="W568">
        <v>135.46</v>
      </c>
      <c r="X568">
        <v>138.6</v>
      </c>
      <c r="Y568">
        <v>134.1</v>
      </c>
      <c r="Z568">
        <v>142.41999999999999</v>
      </c>
      <c r="AA568">
        <v>134.1</v>
      </c>
      <c r="AB568">
        <v>149.5</v>
      </c>
      <c r="AC568" s="1">
        <f>(Table2[[#This Row],[Close Price]]/Table2[[#This Row],[Day Low]])-1</f>
        <v>1.5133618780451608E-2</v>
      </c>
      <c r="AD568" s="1">
        <f>(Table2[[#This Row],[Day High]]/Table2[[#This Row],[Close Price]])-1</f>
        <v>7.9266962402735341E-3</v>
      </c>
      <c r="AE568" s="1">
        <f>(Table2[[#This Row],[Close Price]]/Table2[[#This Row],[Current Week Low]])-1</f>
        <v>2.5428784489187173E-2</v>
      </c>
      <c r="AF568" s="1">
        <f>(Table2[[#This Row],[Current Week High]]/Table2[[#This Row],[Close Price]])-1</f>
        <v>3.5706494073158401E-2</v>
      </c>
      <c r="AG568" s="1">
        <f>(Table2[[#This Row],[Close Price]]/Table2[[#This Row],[Current Month Low]])-1</f>
        <v>2.5428784489187173E-2</v>
      </c>
      <c r="AH568" s="1">
        <f>(Table2[[#This Row],[Current Month High]]/Table2[[#This Row],[Close Price]])-1</f>
        <v>8.7193658643007765E-2</v>
      </c>
      <c r="AI568">
        <v>41.262453639735298</v>
      </c>
      <c r="AJ568">
        <v>2.5428784489187102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-0.18</v>
      </c>
      <c r="AM568" t="s">
        <v>3161</v>
      </c>
      <c r="AN568">
        <v>-4.47</v>
      </c>
      <c r="AO568" t="s">
        <v>3161</v>
      </c>
      <c r="AP568">
        <v>6.6543837041107001E-2</v>
      </c>
      <c r="AQ568">
        <f>(Table2[[#This Row],[Sharpe Ratio]]-AVERAGE(Table2[Sharpe Ratio]))/_xlfn.STDEV.P(Table2[Sharpe Ratio])</f>
        <v>0.10447998840851321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617</v>
      </c>
      <c r="AT568">
        <f>_xlfn.RANK.AVG(Table2[[#This Row],[6M Return vs Nifty Z-Score]],Table2[6M Return vs Nifty Z-Score])</f>
        <v>595</v>
      </c>
      <c r="AU568">
        <f>_xlfn.RANK.AVG(Table2[[#This Row],[Sharpe Ratio Z-Score]],Table2[Sharpe Ratio Z-Score])</f>
        <v>317</v>
      </c>
      <c r="AV568">
        <f>(Table2[[#This Row],[Rank 1Y]]+Table2[[#This Row],[Rank 6M]]+Table2[[#This Row],[Rank Sharpe]])/3</f>
        <v>509.66666666666669</v>
      </c>
    </row>
    <row r="569" spans="1:48" x14ac:dyDescent="0.3">
      <c r="A569" t="s">
        <v>1284</v>
      </c>
      <c r="B569" t="s">
        <v>1285</v>
      </c>
      <c r="C569" t="s">
        <v>3122</v>
      </c>
      <c r="D569" t="s">
        <v>138</v>
      </c>
      <c r="E569">
        <v>8636.7418583504495</v>
      </c>
      <c r="F569">
        <v>160.31</v>
      </c>
      <c r="G569">
        <v>-40.290514040697303</v>
      </c>
      <c r="H569">
        <f>(Table2[[#This Row],[1Y Return vs Nifty]]-AVERAGE(Table2[1Y Return vs Nifty]))/_xlfn.STDEV.P(Table2[1Y Return vs Nifty])</f>
        <v>-1.0989121510555373</v>
      </c>
      <c r="I569">
        <v>-10.9108465043648</v>
      </c>
      <c r="J569">
        <f>(Table2[[#This Row],[1M Return vs Nifty]]-AVERAGE(Table2[1M Return vs Nifty]))/_xlfn.STDEV.P(Table2[1M Return vs Nifty])</f>
        <v>-0.90066772379884141</v>
      </c>
      <c r="K569">
        <v>-29.688792978292302</v>
      </c>
      <c r="L569">
        <f>(Table2[[#This Row],[6M Return vs Nifty]]-AVERAGE(Table2[6M Return vs Nifty]))/_xlfn.STDEV.P(Table2[6M Return vs Nifty])</f>
        <v>-1.1503240695274106</v>
      </c>
      <c r="M569">
        <v>-3.35387723217679</v>
      </c>
      <c r="N569">
        <f>(Table2[[#This Row],[1W Return vs Nifty]]-AVERAGE(Table2[1W Return vs Nifty]))/_xlfn.STDEV.P(Table2[1W Return vs Nifty])</f>
        <v>-2.3254715699414341E-2</v>
      </c>
      <c r="O569">
        <v>167.01</v>
      </c>
      <c r="P569">
        <v>176.927836635332</v>
      </c>
      <c r="Q569">
        <v>190.19697740779799</v>
      </c>
      <c r="R569">
        <v>43.732507612466598</v>
      </c>
      <c r="S569" s="1">
        <f>(Table2[[#This Row],[Close Price]]-Table2[[#This Row],[20D EMA]])/Table2[[#This Row],[20D EMA]]</f>
        <v>-4.0117358242021367E-2</v>
      </c>
      <c r="T569" s="1">
        <f>(Table2[[#This Row],[Close Price]]-Table2[[#This Row],[50D EMA]])/Table2[[#This Row],[50D EMA]]</f>
        <v>-9.3924375900120288E-2</v>
      </c>
      <c r="U569" s="1">
        <f>(Table2[[#This Row],[Close Price]]-Table2[[#This Row],[200D EMA]])/Table2[[#This Row],[200D EMA]]</f>
        <v>-0.15713697354778591</v>
      </c>
      <c r="V569">
        <v>0.71369140032904899</v>
      </c>
      <c r="W569">
        <v>152.69999999999999</v>
      </c>
      <c r="X569">
        <v>164</v>
      </c>
      <c r="Y569">
        <v>150.91</v>
      </c>
      <c r="Z569">
        <v>168.64</v>
      </c>
      <c r="AA569">
        <v>150.91</v>
      </c>
      <c r="AB569">
        <v>179.4</v>
      </c>
      <c r="AC569" s="1">
        <f>(Table2[[#This Row],[Close Price]]/Table2[[#This Row],[Day Low]])-1</f>
        <v>4.9836280288146684E-2</v>
      </c>
      <c r="AD569" s="1">
        <f>(Table2[[#This Row],[Day High]]/Table2[[#This Row],[Close Price]])-1</f>
        <v>2.3017902813299296E-2</v>
      </c>
      <c r="AE569" s="1">
        <f>(Table2[[#This Row],[Close Price]]/Table2[[#This Row],[Current Week Low]])-1</f>
        <v>6.2288781392883186E-2</v>
      </c>
      <c r="AF569" s="1">
        <f>(Table2[[#This Row],[Current Week High]]/Table2[[#This Row],[Close Price]])-1</f>
        <v>5.1961823966065745E-2</v>
      </c>
      <c r="AG569" s="1">
        <f>(Table2[[#This Row],[Close Price]]/Table2[[#This Row],[Current Month Low]])-1</f>
        <v>6.2288781392883186E-2</v>
      </c>
      <c r="AH569" s="1">
        <f>(Table2[[#This Row],[Current Month High]]/Table2[[#This Row],[Close Price]])-1</f>
        <v>0.1190817790530847</v>
      </c>
      <c r="AI569">
        <v>77.718171043602993</v>
      </c>
      <c r="AJ569">
        <v>6.2288781392883097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-0.12</v>
      </c>
      <c r="AM569" t="s">
        <v>3161</v>
      </c>
      <c r="AN569">
        <v>-0.13</v>
      </c>
      <c r="AO569" t="s">
        <v>3161</v>
      </c>
      <c r="AP569">
        <v>0.121710301976434</v>
      </c>
      <c r="AQ569">
        <f>(Table2[[#This Row],[Sharpe Ratio]]-AVERAGE(Table2[Sharpe Ratio]))/_xlfn.STDEV.P(Table2[Sharpe Ratio])</f>
        <v>0.7574249609023227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679</v>
      </c>
      <c r="AT569">
        <f>_xlfn.RANK.AVG(Table2[[#This Row],[6M Return vs Nifty Z-Score]],Table2[6M Return vs Nifty Z-Score])</f>
        <v>693</v>
      </c>
      <c r="AU569">
        <f>_xlfn.RANK.AVG(Table2[[#This Row],[Sharpe Ratio Z-Score]],Table2[Sharpe Ratio Z-Score])</f>
        <v>160</v>
      </c>
      <c r="AV569">
        <f>(Table2[[#This Row],[Rank 1Y]]+Table2[[#This Row],[Rank 6M]]+Table2[[#This Row],[Rank Sharpe]])/3</f>
        <v>510.66666666666669</v>
      </c>
    </row>
    <row r="570" spans="1:48" x14ac:dyDescent="0.3">
      <c r="A570" t="s">
        <v>1556</v>
      </c>
      <c r="B570" t="s">
        <v>1557</v>
      </c>
      <c r="C570" t="s">
        <v>3116</v>
      </c>
      <c r="D570" t="s">
        <v>1558</v>
      </c>
      <c r="E570">
        <v>6041.6425648703098</v>
      </c>
      <c r="F570">
        <v>296.75</v>
      </c>
      <c r="G570">
        <v>-7.8323312580561</v>
      </c>
      <c r="H570">
        <f>(Table2[[#This Row],[1Y Return vs Nifty]]-AVERAGE(Table2[1Y Return vs Nifty]))/_xlfn.STDEV.P(Table2[1Y Return vs Nifty])</f>
        <v>-0.44588938861658034</v>
      </c>
      <c r="I570">
        <v>-15.846038073625801</v>
      </c>
      <c r="J570">
        <f>(Table2[[#This Row],[1M Return vs Nifty]]-AVERAGE(Table2[1M Return vs Nifty]))/_xlfn.STDEV.P(Table2[1M Return vs Nifty])</f>
        <v>-1.424415664746169</v>
      </c>
      <c r="K570">
        <v>-38.5054496097504</v>
      </c>
      <c r="L570">
        <f>(Table2[[#This Row],[6M Return vs Nifty]]-AVERAGE(Table2[6M Return vs Nifty]))/_xlfn.STDEV.P(Table2[6M Return vs Nifty])</f>
        <v>-1.4586855296702932</v>
      </c>
      <c r="M570">
        <v>-9.3452924240347102</v>
      </c>
      <c r="N570">
        <f>(Table2[[#This Row],[1W Return vs Nifty]]-AVERAGE(Table2[1W Return vs Nifty]))/_xlfn.STDEV.P(Table2[1W Return vs Nifty])</f>
        <v>-1.2726248897077861</v>
      </c>
      <c r="O570">
        <v>331.28</v>
      </c>
      <c r="P570">
        <v>361.43436052910801</v>
      </c>
      <c r="Q570">
        <v>377.77644252261399</v>
      </c>
      <c r="R570">
        <v>21.527266833633799</v>
      </c>
      <c r="S570" s="1">
        <f>(Table2[[#This Row],[Close Price]]-Table2[[#This Row],[20D EMA]])/Table2[[#This Row],[20D EMA]]</f>
        <v>-0.10423206954841818</v>
      </c>
      <c r="T570" s="1">
        <f>(Table2[[#This Row],[Close Price]]-Table2[[#This Row],[50D EMA]])/Table2[[#This Row],[50D EMA]]</f>
        <v>-0.17896571990116217</v>
      </c>
      <c r="U570" s="1">
        <f>(Table2[[#This Row],[Close Price]]-Table2[[#This Row],[200D EMA]])/Table2[[#This Row],[200D EMA]]</f>
        <v>-0.21448251770692051</v>
      </c>
      <c r="V570">
        <v>0.71588591585458305</v>
      </c>
      <c r="W570">
        <v>293.2</v>
      </c>
      <c r="X570">
        <v>304.60000000000002</v>
      </c>
      <c r="Y570">
        <v>293.2</v>
      </c>
      <c r="Z570">
        <v>325</v>
      </c>
      <c r="AA570">
        <v>293.2</v>
      </c>
      <c r="AB570">
        <v>345.3</v>
      </c>
      <c r="AC570" s="1">
        <f>(Table2[[#This Row],[Close Price]]/Table2[[#This Row],[Day Low]])-1</f>
        <v>1.2107776261937264E-2</v>
      </c>
      <c r="AD570" s="1">
        <f>(Table2[[#This Row],[Day High]]/Table2[[#This Row],[Close Price]])-1</f>
        <v>2.645324347093525E-2</v>
      </c>
      <c r="AE570" s="1">
        <f>(Table2[[#This Row],[Close Price]]/Table2[[#This Row],[Current Week Low]])-1</f>
        <v>1.2107776261937264E-2</v>
      </c>
      <c r="AF570" s="1">
        <f>(Table2[[#This Row],[Current Week High]]/Table2[[#This Row],[Close Price]])-1</f>
        <v>9.5197978096040359E-2</v>
      </c>
      <c r="AG570" s="1">
        <f>(Table2[[#This Row],[Close Price]]/Table2[[#This Row],[Current Month Low]])-1</f>
        <v>1.2107776261937264E-2</v>
      </c>
      <c r="AH570" s="1">
        <f>(Table2[[#This Row],[Current Month High]]/Table2[[#This Row],[Close Price]])-1</f>
        <v>0.16360572872788537</v>
      </c>
      <c r="AI570">
        <v>98.146588037068199</v>
      </c>
      <c r="AJ570">
        <v>14.376565812295199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-0.22</v>
      </c>
      <c r="AM570" t="s">
        <v>3161</v>
      </c>
      <c r="AN570">
        <v>-9.7100000000000009</v>
      </c>
      <c r="AO570" t="s">
        <v>3161</v>
      </c>
      <c r="AP570">
        <v>5.8049582547906001E-2</v>
      </c>
      <c r="AQ570">
        <f>(Table2[[#This Row],[Sharpe Ratio]]-AVERAGE(Table2[Sharpe Ratio]))/_xlfn.STDEV.P(Table2[Sharpe Ratio])</f>
        <v>3.9428092921680227E-3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467</v>
      </c>
      <c r="AT570">
        <f>_xlfn.RANK.AVG(Table2[[#This Row],[6M Return vs Nifty Z-Score]],Table2[6M Return vs Nifty Z-Score])</f>
        <v>723</v>
      </c>
      <c r="AU570">
        <f>_xlfn.RANK.AVG(Table2[[#This Row],[Sharpe Ratio Z-Score]],Table2[Sharpe Ratio Z-Score])</f>
        <v>351</v>
      </c>
      <c r="AV570">
        <f>(Table2[[#This Row],[Rank 1Y]]+Table2[[#This Row],[Rank 6M]]+Table2[[#This Row],[Rank Sharpe]])/3</f>
        <v>513.66666666666663</v>
      </c>
    </row>
    <row r="571" spans="1:48" x14ac:dyDescent="0.3">
      <c r="A571" t="s">
        <v>1876</v>
      </c>
      <c r="B571" t="s">
        <v>1877</v>
      </c>
      <c r="C571" t="s">
        <v>3119</v>
      </c>
      <c r="D571" t="s">
        <v>120</v>
      </c>
      <c r="E571">
        <v>3860.1528503753502</v>
      </c>
      <c r="F571">
        <v>98.15</v>
      </c>
      <c r="G571">
        <v>-30.340191015582</v>
      </c>
      <c r="H571">
        <f>(Table2[[#This Row],[1Y Return vs Nifty]]-AVERAGE(Table2[1Y Return vs Nifty]))/_xlfn.STDEV.P(Table2[1Y Return vs Nifty])</f>
        <v>-0.89872264961198134</v>
      </c>
      <c r="I571">
        <v>-48.196946211109697</v>
      </c>
      <c r="J571">
        <f>(Table2[[#This Row],[1M Return vs Nifty]]-AVERAGE(Table2[1M Return vs Nifty]))/_xlfn.STDEV.P(Table2[1M Return vs Nifty])</f>
        <v>-4.8576606131931239</v>
      </c>
      <c r="K571">
        <v>-16.893046053749799</v>
      </c>
      <c r="L571">
        <f>(Table2[[#This Row],[6M Return vs Nifty]]-AVERAGE(Table2[6M Return vs Nifty]))/_xlfn.STDEV.P(Table2[6M Return vs Nifty])</f>
        <v>-0.7027944253318672</v>
      </c>
      <c r="M571">
        <v>-49.943969121345198</v>
      </c>
      <c r="N571">
        <f>(Table2[[#This Row],[1W Return vs Nifty]]-AVERAGE(Table2[1W Return vs Nifty]))/_xlfn.STDEV.P(Table2[1W Return vs Nifty])</f>
        <v>-9.7385338854252819</v>
      </c>
      <c r="O571">
        <v>100.5</v>
      </c>
      <c r="P571">
        <v>104.79396273171901</v>
      </c>
      <c r="Q571">
        <v>108.097934282043</v>
      </c>
      <c r="R571">
        <v>47.193886290405899</v>
      </c>
      <c r="S571" s="1">
        <f>(Table2[[#This Row],[Close Price]]-Table2[[#This Row],[20D EMA]])/Table2[[#This Row],[20D EMA]]</f>
        <v>-2.3383084577114372E-2</v>
      </c>
      <c r="T571" s="1">
        <f>(Table2[[#This Row],[Close Price]]-Table2[[#This Row],[50D EMA]])/Table2[[#This Row],[50D EMA]]</f>
        <v>-6.3400243282411992E-2</v>
      </c>
      <c r="U571" s="1">
        <f>(Table2[[#This Row],[Close Price]]-Table2[[#This Row],[200D EMA]])/Table2[[#This Row],[200D EMA]]</f>
        <v>-9.2027052580740426E-2</v>
      </c>
      <c r="V571">
        <v>0.34760417342264399</v>
      </c>
      <c r="W571">
        <v>92.5</v>
      </c>
      <c r="X571">
        <v>101</v>
      </c>
      <c r="Y571">
        <v>91.2</v>
      </c>
      <c r="Z571">
        <v>101</v>
      </c>
      <c r="AA571">
        <v>91.2</v>
      </c>
      <c r="AB571">
        <v>104.9</v>
      </c>
      <c r="AC571" s="1">
        <f>(Table2[[#This Row],[Close Price]]/Table2[[#This Row],[Day Low]])-1</f>
        <v>6.1081081081081123E-2</v>
      </c>
      <c r="AD571" s="1">
        <f>(Table2[[#This Row],[Day High]]/Table2[[#This Row],[Close Price]])-1</f>
        <v>2.9037187977585255E-2</v>
      </c>
      <c r="AE571" s="1">
        <f>(Table2[[#This Row],[Close Price]]/Table2[[#This Row],[Current Week Low]])-1</f>
        <v>7.6206140350877138E-2</v>
      </c>
      <c r="AF571" s="1">
        <f>(Table2[[#This Row],[Current Week High]]/Table2[[#This Row],[Close Price]])-1</f>
        <v>2.9037187977585255E-2</v>
      </c>
      <c r="AG571" s="1">
        <f>(Table2[[#This Row],[Close Price]]/Table2[[#This Row],[Current Month Low]])-1</f>
        <v>7.6206140350877138E-2</v>
      </c>
      <c r="AH571" s="1">
        <f>(Table2[[#This Row],[Current Month High]]/Table2[[#This Row],[Close Price]])-1</f>
        <v>6.877228731533358E-2</v>
      </c>
      <c r="AI571">
        <v>41.619969434538902</v>
      </c>
      <c r="AJ571">
        <v>17.6153385260635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-0.11</v>
      </c>
      <c r="AM571" t="s">
        <v>3161</v>
      </c>
      <c r="AN571">
        <v>-2.2200000000000002</v>
      </c>
      <c r="AO571" t="s">
        <v>3161</v>
      </c>
      <c r="AP571">
        <v>5.5259936656328001E-2</v>
      </c>
      <c r="AQ571">
        <f>(Table2[[#This Row],[Sharpe Ratio]]-AVERAGE(Table2[Sharpe Ratio]))/_xlfn.STDEV.P(Table2[Sharpe Ratio])</f>
        <v>-2.9075171143577456E-2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624</v>
      </c>
      <c r="AT571">
        <f>_xlfn.RANK.AVG(Table2[[#This Row],[6M Return vs Nifty Z-Score]],Table2[6M Return vs Nifty Z-Score])</f>
        <v>562</v>
      </c>
      <c r="AU571">
        <f>_xlfn.RANK.AVG(Table2[[#This Row],[Sharpe Ratio Z-Score]],Table2[Sharpe Ratio Z-Score])</f>
        <v>358</v>
      </c>
      <c r="AV571">
        <f>(Table2[[#This Row],[Rank 1Y]]+Table2[[#This Row],[Rank 6M]]+Table2[[#This Row],[Rank Sharpe]])/3</f>
        <v>514.66666666666663</v>
      </c>
    </row>
    <row r="572" spans="1:48" x14ac:dyDescent="0.3">
      <c r="A572" t="s">
        <v>1292</v>
      </c>
      <c r="B572" t="s">
        <v>1293</v>
      </c>
      <c r="C572" t="s">
        <v>3113</v>
      </c>
      <c r="D572" t="s">
        <v>51</v>
      </c>
      <c r="E572">
        <v>8550.4984544519793</v>
      </c>
      <c r="F572">
        <v>5148.3500000000004</v>
      </c>
      <c r="G572">
        <v>-20.311928736556801</v>
      </c>
      <c r="H572">
        <f>(Table2[[#This Row],[1Y Return vs Nifty]]-AVERAGE(Table2[1Y Return vs Nifty]))/_xlfn.STDEV.P(Table2[1Y Return vs Nifty])</f>
        <v>-0.6969650965238986</v>
      </c>
      <c r="I572">
        <v>4.6933029857297299</v>
      </c>
      <c r="J572">
        <f>(Table2[[#This Row],[1M Return vs Nifty]]-AVERAGE(Table2[1M Return vs Nifty]))/_xlfn.STDEV.P(Table2[1M Return vs Nifty])</f>
        <v>0.75532496685472084</v>
      </c>
      <c r="K572">
        <v>1.59239967645959</v>
      </c>
      <c r="L572">
        <f>(Table2[[#This Row],[6M Return vs Nifty]]-AVERAGE(Table2[6M Return vs Nifty]))/_xlfn.STDEV.P(Table2[6M Return vs Nifty])</f>
        <v>-5.626827885351883E-2</v>
      </c>
      <c r="M572">
        <v>-6.60520915188998</v>
      </c>
      <c r="N572">
        <f>(Table2[[#This Row],[1W Return vs Nifty]]-AVERAGE(Table2[1W Return vs Nifty]))/_xlfn.STDEV.P(Table2[1W Return vs Nifty])</f>
        <v>-0.7012443051725803</v>
      </c>
      <c r="O572">
        <v>5317.25</v>
      </c>
      <c r="P572">
        <v>5272.3314671797798</v>
      </c>
      <c r="Q572">
        <v>5133.8230722890203</v>
      </c>
      <c r="R572">
        <v>36.399055845632397</v>
      </c>
      <c r="S572" s="1">
        <f>(Table2[[#This Row],[Close Price]]-Table2[[#This Row],[20D EMA]])/Table2[[#This Row],[20D EMA]]</f>
        <v>-3.1764539940758785E-2</v>
      </c>
      <c r="T572" s="1">
        <f>(Table2[[#This Row],[Close Price]]-Table2[[#This Row],[50D EMA]])/Table2[[#This Row],[50D EMA]]</f>
        <v>-2.3515491761389253E-2</v>
      </c>
      <c r="U572" s="1">
        <f>(Table2[[#This Row],[Close Price]]-Table2[[#This Row],[200D EMA]])/Table2[[#This Row],[200D EMA]]</f>
        <v>2.82965102350186E-3</v>
      </c>
      <c r="V572">
        <v>2.20133544602814</v>
      </c>
      <c r="W572">
        <v>5135</v>
      </c>
      <c r="X572">
        <v>5289.25</v>
      </c>
      <c r="Y572">
        <v>5135</v>
      </c>
      <c r="Z572">
        <v>5695</v>
      </c>
      <c r="AA572">
        <v>5135</v>
      </c>
      <c r="AB572">
        <v>5833.3</v>
      </c>
      <c r="AC572" s="1">
        <f>(Table2[[#This Row],[Close Price]]/Table2[[#This Row],[Day Low]])-1</f>
        <v>2.599805258033161E-3</v>
      </c>
      <c r="AD572" s="1">
        <f>(Table2[[#This Row],[Day High]]/Table2[[#This Row],[Close Price]])-1</f>
        <v>2.7367991686656712E-2</v>
      </c>
      <c r="AE572" s="1">
        <f>(Table2[[#This Row],[Close Price]]/Table2[[#This Row],[Current Week Low]])-1</f>
        <v>2.599805258033161E-3</v>
      </c>
      <c r="AF572" s="1">
        <f>(Table2[[#This Row],[Current Week High]]/Table2[[#This Row],[Close Price]])-1</f>
        <v>0.10617964979070948</v>
      </c>
      <c r="AG572" s="1">
        <f>(Table2[[#This Row],[Close Price]]/Table2[[#This Row],[Current Month Low]])-1</f>
        <v>2.599805258033161E-3</v>
      </c>
      <c r="AH572" s="1">
        <f>(Table2[[#This Row],[Current Month High]]/Table2[[#This Row],[Close Price]])-1</f>
        <v>0.13304262530713729</v>
      </c>
      <c r="AI572">
        <v>13.3042625307137</v>
      </c>
      <c r="AJ572">
        <v>11.0383798298303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0.05</v>
      </c>
      <c r="AM572" t="s">
        <v>3160</v>
      </c>
      <c r="AN572">
        <v>2.7</v>
      </c>
      <c r="AO572" t="s">
        <v>3160</v>
      </c>
      <c r="AP572">
        <v>-3.4475504620260999E-2</v>
      </c>
      <c r="AQ572">
        <f>(Table2[[#This Row],[Sharpe Ratio]]-AVERAGE(Table2[Sharpe Ratio]))/_xlfn.STDEV.P(Table2[Sharpe Ratio])</f>
        <v>-1.091175222411163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-1.7903279361064401</v>
      </c>
      <c r="AS572">
        <f>_xlfn.RANK.AVG(Table2[[#This Row],[1Y Return vs Nifty Z-Score]],Table2[1Y Return vs Nifty Z-Score])</f>
        <v>574</v>
      </c>
      <c r="AT572">
        <f>_xlfn.RANK.AVG(Table2[[#This Row],[6M Return vs Nifty Z-Score]],Table2[6M Return vs Nifty Z-Score])</f>
        <v>331</v>
      </c>
      <c r="AU572">
        <f>_xlfn.RANK.AVG(Table2[[#This Row],[Sharpe Ratio Z-Score]],Table2[Sharpe Ratio Z-Score])</f>
        <v>640</v>
      </c>
      <c r="AV572">
        <f>(Table2[[#This Row],[Rank 1Y]]+Table2[[#This Row],[Rank 6M]]+Table2[[#This Row],[Rank Sharpe]])/3</f>
        <v>515</v>
      </c>
    </row>
    <row r="573" spans="1:48" x14ac:dyDescent="0.3">
      <c r="A573" t="s">
        <v>1367</v>
      </c>
      <c r="B573" t="s">
        <v>1368</v>
      </c>
      <c r="C573" t="s">
        <v>3120</v>
      </c>
      <c r="D573" t="s">
        <v>456</v>
      </c>
      <c r="E573">
        <v>7928.3859721039898</v>
      </c>
      <c r="F573">
        <v>179.92</v>
      </c>
      <c r="G573">
        <v>-36.122906246150002</v>
      </c>
      <c r="H573">
        <f>(Table2[[#This Row],[1Y Return vs Nifty]]-AVERAGE(Table2[1Y Return vs Nifty]))/_xlfn.STDEV.P(Table2[1Y Return vs Nifty])</f>
        <v>-1.0150644885729383</v>
      </c>
      <c r="I573">
        <v>-0.54929244185182002</v>
      </c>
      <c r="J573">
        <f>(Table2[[#This Row],[1M Return vs Nifty]]-AVERAGE(Table2[1M Return vs Nifty]))/_xlfn.STDEV.P(Table2[1M Return vs Nifty])</f>
        <v>0.19895374562026957</v>
      </c>
      <c r="K573">
        <v>-0.26913440257541099</v>
      </c>
      <c r="L573">
        <f>(Table2[[#This Row],[6M Return vs Nifty]]-AVERAGE(Table2[6M Return vs Nifty]))/_xlfn.STDEV.P(Table2[6M Return vs Nifty])</f>
        <v>-0.12137519984540922</v>
      </c>
      <c r="M573">
        <v>-1.89806212292232</v>
      </c>
      <c r="N573">
        <f>(Table2[[#This Row],[1W Return vs Nifty]]-AVERAGE(Table2[1W Return vs Nifty]))/_xlfn.STDEV.P(Table2[1W Return vs Nifty])</f>
        <v>0.28032163782137265</v>
      </c>
      <c r="O573">
        <v>184.99</v>
      </c>
      <c r="P573">
        <v>188.62017754491299</v>
      </c>
      <c r="Q573">
        <v>191.46564828828701</v>
      </c>
      <c r="R573">
        <v>40.233116455849903</v>
      </c>
      <c r="S573" s="1">
        <f>(Table2[[#This Row],[Close Price]]-Table2[[#This Row],[20D EMA]])/Table2[[#This Row],[20D EMA]]</f>
        <v>-2.7406886858749237E-2</v>
      </c>
      <c r="T573" s="1">
        <f>(Table2[[#This Row],[Close Price]]-Table2[[#This Row],[50D EMA]])/Table2[[#This Row],[50D EMA]]</f>
        <v>-4.6125380954226781E-2</v>
      </c>
      <c r="U573" s="1">
        <f>(Table2[[#This Row],[Close Price]]-Table2[[#This Row],[200D EMA]])/Table2[[#This Row],[200D EMA]]</f>
        <v>-6.0301408589507992E-2</v>
      </c>
      <c r="V573">
        <v>0.40899856991415801</v>
      </c>
      <c r="W573">
        <v>177.15</v>
      </c>
      <c r="X573">
        <v>182</v>
      </c>
      <c r="Y573">
        <v>175.29</v>
      </c>
      <c r="Z573">
        <v>194.35</v>
      </c>
      <c r="AA573">
        <v>175.29</v>
      </c>
      <c r="AB573">
        <v>194.35</v>
      </c>
      <c r="AC573" s="1">
        <f>(Table2[[#This Row],[Close Price]]/Table2[[#This Row],[Day Low]])-1</f>
        <v>1.5636466271521154E-2</v>
      </c>
      <c r="AD573" s="1">
        <f>(Table2[[#This Row],[Day High]]/Table2[[#This Row],[Close Price]])-1</f>
        <v>1.1560693641618602E-2</v>
      </c>
      <c r="AE573" s="1">
        <f>(Table2[[#This Row],[Close Price]]/Table2[[#This Row],[Current Week Low]])-1</f>
        <v>2.6413372126190771E-2</v>
      </c>
      <c r="AF573" s="1">
        <f>(Table2[[#This Row],[Current Week High]]/Table2[[#This Row],[Close Price]])-1</f>
        <v>8.0202312138728304E-2</v>
      </c>
      <c r="AG573" s="1">
        <f>(Table2[[#This Row],[Close Price]]/Table2[[#This Row],[Current Month Low]])-1</f>
        <v>2.6413372126190771E-2</v>
      </c>
      <c r="AH573" s="1">
        <f>(Table2[[#This Row],[Current Month High]]/Table2[[#This Row],[Close Price]])-1</f>
        <v>8.0202312138728304E-2</v>
      </c>
      <c r="AI573">
        <v>20.931525122276501</v>
      </c>
      <c r="AJ573">
        <v>24.082758620689599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0.02</v>
      </c>
      <c r="AM573" t="s">
        <v>3160</v>
      </c>
      <c r="AN573">
        <v>0.55000000000000004</v>
      </c>
      <c r="AO573" t="s">
        <v>3160</v>
      </c>
      <c r="AQ573">
        <f>(Table2[[#This Row],[Sharpe Ratio]]-AVERAGE(Table2[Sharpe Ratio]))/_xlfn.STDEV.P(Table2[Sharpe Ratio])</f>
        <v>-0.68312646593607884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659</v>
      </c>
      <c r="AT573">
        <f>_xlfn.RANK.AVG(Table2[[#This Row],[6M Return vs Nifty Z-Score]],Table2[6M Return vs Nifty Z-Score])</f>
        <v>351</v>
      </c>
      <c r="AU573">
        <f>_xlfn.RANK.AVG(Table2[[#This Row],[Sharpe Ratio Z-Score]],Table2[Sharpe Ratio Z-Score])</f>
        <v>539</v>
      </c>
      <c r="AV573">
        <f>(Table2[[#This Row],[Rank 1Y]]+Table2[[#This Row],[Rank 6M]]+Table2[[#This Row],[Rank Sharpe]])/3</f>
        <v>516.33333333333337</v>
      </c>
    </row>
    <row r="574" spans="1:48" x14ac:dyDescent="0.3">
      <c r="A574" t="s">
        <v>457</v>
      </c>
      <c r="B574" t="s">
        <v>458</v>
      </c>
      <c r="C574" t="s">
        <v>3109</v>
      </c>
      <c r="D574" t="s">
        <v>34</v>
      </c>
      <c r="E574">
        <v>47509.638516078201</v>
      </c>
      <c r="F574">
        <v>104.3</v>
      </c>
      <c r="G574">
        <v>-24.4568076321987</v>
      </c>
      <c r="H574">
        <f>(Table2[[#This Row],[1Y Return vs Nifty]]-AVERAGE(Table2[1Y Return vs Nifty]))/_xlfn.STDEV.P(Table2[1Y Return vs Nifty])</f>
        <v>-0.7803554786821556</v>
      </c>
      <c r="I574">
        <v>5.5967717276267601</v>
      </c>
      <c r="J574">
        <f>(Table2[[#This Row],[1M Return vs Nifty]]-AVERAGE(Table2[1M Return vs Nifty]))/_xlfn.STDEV.P(Table2[1M Return vs Nifty])</f>
        <v>0.85120572176322729</v>
      </c>
      <c r="K574">
        <v>-22.210124195868101</v>
      </c>
      <c r="L574">
        <f>(Table2[[#This Row],[6M Return vs Nifty]]-AVERAGE(Table2[6M Return vs Nifty]))/_xlfn.STDEV.P(Table2[6M Return vs Nifty])</f>
        <v>-0.88875856663088582</v>
      </c>
      <c r="M574">
        <v>-4.9361200420472802</v>
      </c>
      <c r="N574">
        <f>(Table2[[#This Row],[1W Return vs Nifty]]-AVERAGE(Table2[1W Return vs Nifty]))/_xlfn.STDEV.P(Table2[1W Return vs Nifty])</f>
        <v>-0.35319462328214812</v>
      </c>
      <c r="O574">
        <v>107.5</v>
      </c>
      <c r="P574">
        <v>109.21681464627601</v>
      </c>
      <c r="Q574">
        <v>115.695965338113</v>
      </c>
      <c r="R574">
        <v>36.552850451993102</v>
      </c>
      <c r="S574" s="1">
        <f>(Table2[[#This Row],[Close Price]]-Table2[[#This Row],[20D EMA]])/Table2[[#This Row],[20D EMA]]</f>
        <v>-2.9767441860465142E-2</v>
      </c>
      <c r="T574" s="1">
        <f>(Table2[[#This Row],[Close Price]]-Table2[[#This Row],[50D EMA]])/Table2[[#This Row],[50D EMA]]</f>
        <v>-4.5018843135100163E-2</v>
      </c>
      <c r="U574" s="1">
        <f>(Table2[[#This Row],[Close Price]]-Table2[[#This Row],[200D EMA]])/Table2[[#This Row],[200D EMA]]</f>
        <v>-9.8499245888213349E-2</v>
      </c>
      <c r="V574">
        <v>1.2263303437909501</v>
      </c>
      <c r="W574">
        <v>103.8</v>
      </c>
      <c r="X574">
        <v>106.9</v>
      </c>
      <c r="Y574">
        <v>103.8</v>
      </c>
      <c r="Z574">
        <v>115</v>
      </c>
      <c r="AA574">
        <v>103.8</v>
      </c>
      <c r="AB574">
        <v>115</v>
      </c>
      <c r="AC574" s="1">
        <f>(Table2[[#This Row],[Close Price]]/Table2[[#This Row],[Day Low]])-1</f>
        <v>4.81695568400764E-3</v>
      </c>
      <c r="AD574" s="1">
        <f>(Table2[[#This Row],[Day High]]/Table2[[#This Row],[Close Price]])-1</f>
        <v>2.4928092042186156E-2</v>
      </c>
      <c r="AE574" s="1">
        <f>(Table2[[#This Row],[Close Price]]/Table2[[#This Row],[Current Week Low]])-1</f>
        <v>4.81695568400764E-3</v>
      </c>
      <c r="AF574" s="1">
        <f>(Table2[[#This Row],[Current Week High]]/Table2[[#This Row],[Close Price]])-1</f>
        <v>0.10258868648130393</v>
      </c>
      <c r="AG574" s="1">
        <f>(Table2[[#This Row],[Close Price]]/Table2[[#This Row],[Current Month Low]])-1</f>
        <v>4.81695568400764E-3</v>
      </c>
      <c r="AH574" s="1">
        <f>(Table2[[#This Row],[Current Month High]]/Table2[[#This Row],[Close Price]])-1</f>
        <v>0.10258868648130393</v>
      </c>
      <c r="AI574">
        <v>51.438159156279902</v>
      </c>
      <c r="AJ574">
        <v>8.6458333333333304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</v>
      </c>
      <c r="AM574" t="s">
        <v>3161</v>
      </c>
      <c r="AN574">
        <v>1.63</v>
      </c>
      <c r="AO574" t="s">
        <v>3160</v>
      </c>
      <c r="AP574">
        <v>6.5909446472024999E-2</v>
      </c>
      <c r="AQ574">
        <f>(Table2[[#This Row],[Sharpe Ratio]]-AVERAGE(Table2[Sharpe Ratio]))/_xlfn.STDEV.P(Table2[Sharpe Ratio])</f>
        <v>9.6971402655099737E-2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590</v>
      </c>
      <c r="AT574">
        <f>_xlfn.RANK.AVG(Table2[[#This Row],[6M Return vs Nifty Z-Score]],Table2[6M Return vs Nifty Z-Score])</f>
        <v>639</v>
      </c>
      <c r="AU574">
        <f>_xlfn.RANK.AVG(Table2[[#This Row],[Sharpe Ratio Z-Score]],Table2[Sharpe Ratio Z-Score])</f>
        <v>321</v>
      </c>
      <c r="AV574">
        <f>(Table2[[#This Row],[Rank 1Y]]+Table2[[#This Row],[Rank 6M]]+Table2[[#This Row],[Rank Sharpe]])/3</f>
        <v>516.66666666666663</v>
      </c>
    </row>
    <row r="575" spans="1:48" x14ac:dyDescent="0.3">
      <c r="A575" t="s">
        <v>1298</v>
      </c>
      <c r="B575" t="s">
        <v>1299</v>
      </c>
      <c r="C575" t="s">
        <v>3111</v>
      </c>
      <c r="D575" t="s">
        <v>993</v>
      </c>
      <c r="E575">
        <v>8535.53466010177</v>
      </c>
      <c r="F575">
        <v>40.08</v>
      </c>
      <c r="G575">
        <v>-40.790641466032497</v>
      </c>
      <c r="H575">
        <f>(Table2[[#This Row],[1Y Return vs Nifty]]-AVERAGE(Table2[1Y Return vs Nifty]))/_xlfn.STDEV.P(Table2[1Y Return vs Nifty])</f>
        <v>-1.108974162076023</v>
      </c>
      <c r="I575">
        <v>-8.7362374283670494</v>
      </c>
      <c r="J575">
        <f>(Table2[[#This Row],[1M Return vs Nifty]]-AVERAGE(Table2[1M Return vs Nifty]))/_xlfn.STDEV.P(Table2[1M Return vs Nifty])</f>
        <v>-0.66988701145260532</v>
      </c>
      <c r="K575">
        <v>-10.489417935836</v>
      </c>
      <c r="L575">
        <f>(Table2[[#This Row],[6M Return vs Nifty]]-AVERAGE(Table2[6M Return vs Nifty]))/_xlfn.STDEV.P(Table2[6M Return vs Nifty])</f>
        <v>-0.47882833487458765</v>
      </c>
      <c r="M575">
        <v>-4.4244235932393297</v>
      </c>
      <c r="N575">
        <f>(Table2[[#This Row],[1W Return vs Nifty]]-AVERAGE(Table2[1W Return vs Nifty]))/_xlfn.STDEV.P(Table2[1W Return vs Nifty])</f>
        <v>-0.24649223981931709</v>
      </c>
      <c r="O575">
        <v>42.61</v>
      </c>
      <c r="P575">
        <v>44.675092805822899</v>
      </c>
      <c r="Q575">
        <v>46.229461991081997</v>
      </c>
      <c r="R575">
        <v>31.304297446784599</v>
      </c>
      <c r="S575" s="1">
        <f>(Table2[[#This Row],[Close Price]]-Table2[[#This Row],[20D EMA]])/Table2[[#This Row],[20D EMA]]</f>
        <v>-5.937573339591648E-2</v>
      </c>
      <c r="T575" s="1">
        <f>(Table2[[#This Row],[Close Price]]-Table2[[#This Row],[50D EMA]])/Table2[[#This Row],[50D EMA]]</f>
        <v>-0.10285580884622095</v>
      </c>
      <c r="U575" s="1">
        <f>(Table2[[#This Row],[Close Price]]-Table2[[#This Row],[200D EMA]])/Table2[[#This Row],[200D EMA]]</f>
        <v>-0.13302041006378737</v>
      </c>
      <c r="V575">
        <v>0.36021415292271902</v>
      </c>
      <c r="W575">
        <v>39.75</v>
      </c>
      <c r="X575">
        <v>40.49</v>
      </c>
      <c r="Y575">
        <v>39.549999999999997</v>
      </c>
      <c r="Z575">
        <v>42.39</v>
      </c>
      <c r="AA575">
        <v>39.549999999999997</v>
      </c>
      <c r="AB575">
        <v>44.1</v>
      </c>
      <c r="AC575" s="1">
        <f>(Table2[[#This Row],[Close Price]]/Table2[[#This Row],[Day Low]])-1</f>
        <v>8.3018867924526951E-3</v>
      </c>
      <c r="AD575" s="1">
        <f>(Table2[[#This Row],[Day High]]/Table2[[#This Row],[Close Price]])-1</f>
        <v>1.022954091816386E-2</v>
      </c>
      <c r="AE575" s="1">
        <f>(Table2[[#This Row],[Close Price]]/Table2[[#This Row],[Current Week Low]])-1</f>
        <v>1.3400758533501866E-2</v>
      </c>
      <c r="AF575" s="1">
        <f>(Table2[[#This Row],[Current Week High]]/Table2[[#This Row],[Close Price]])-1</f>
        <v>5.7634730538922208E-2</v>
      </c>
      <c r="AG575" s="1">
        <f>(Table2[[#This Row],[Close Price]]/Table2[[#This Row],[Current Month Low]])-1</f>
        <v>1.3400758533501866E-2</v>
      </c>
      <c r="AH575" s="1">
        <f>(Table2[[#This Row],[Current Month High]]/Table2[[#This Row],[Close Price]])-1</f>
        <v>0.10029940119760483</v>
      </c>
      <c r="AI575">
        <v>40.968063872255399</v>
      </c>
      <c r="AJ575">
        <v>9.6580027359781209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-0.06</v>
      </c>
      <c r="AM575" t="s">
        <v>3161</v>
      </c>
      <c r="AN575">
        <v>-3.02</v>
      </c>
      <c r="AO575" t="s">
        <v>3161</v>
      </c>
      <c r="AP575">
        <v>4.5447260541502998E-2</v>
      </c>
      <c r="AQ575">
        <f>(Table2[[#This Row],[Sharpe Ratio]]-AVERAGE(Table2[Sharpe Ratio]))/_xlfn.STDEV.P(Table2[Sharpe Ratio])</f>
        <v>-0.14521706175404742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682</v>
      </c>
      <c r="AT575">
        <f>_xlfn.RANK.AVG(Table2[[#This Row],[6M Return vs Nifty Z-Score]],Table2[6M Return vs Nifty Z-Score])</f>
        <v>482</v>
      </c>
      <c r="AU575">
        <f>_xlfn.RANK.AVG(Table2[[#This Row],[Sharpe Ratio Z-Score]],Table2[Sharpe Ratio Z-Score])</f>
        <v>387</v>
      </c>
      <c r="AV575">
        <f>(Table2[[#This Row],[Rank 1Y]]+Table2[[#This Row],[Rank 6M]]+Table2[[#This Row],[Rank Sharpe]])/3</f>
        <v>517</v>
      </c>
    </row>
    <row r="576" spans="1:48" x14ac:dyDescent="0.3">
      <c r="A576" t="s">
        <v>1017</v>
      </c>
      <c r="B576" t="s">
        <v>1018</v>
      </c>
      <c r="C576" t="s">
        <v>3109</v>
      </c>
      <c r="D576" t="s">
        <v>565</v>
      </c>
      <c r="E576">
        <v>13066.9054518393</v>
      </c>
      <c r="F576">
        <v>1650.2</v>
      </c>
      <c r="G576">
        <v>-10.2680532336077</v>
      </c>
      <c r="H576">
        <f>(Table2[[#This Row],[1Y Return vs Nifty]]-AVERAGE(Table2[1Y Return vs Nifty]))/_xlfn.STDEV.P(Table2[1Y Return vs Nifty])</f>
        <v>-0.49489342262733932</v>
      </c>
      <c r="I576">
        <v>1.58440503034828</v>
      </c>
      <c r="J576">
        <f>(Table2[[#This Row],[1M Return vs Nifty]]-AVERAGE(Table2[1M Return vs Nifty]))/_xlfn.STDEV.P(Table2[1M Return vs Nifty])</f>
        <v>0.4253927079150317</v>
      </c>
      <c r="K576">
        <v>-1.29616726334868</v>
      </c>
      <c r="L576">
        <f>(Table2[[#This Row],[6M Return vs Nifty]]-AVERAGE(Table2[6M Return vs Nifty]))/_xlfn.STDEV.P(Table2[6M Return vs Nifty])</f>
        <v>-0.15729554536876567</v>
      </c>
      <c r="M576">
        <v>-1.3005243868562799</v>
      </c>
      <c r="N576">
        <f>(Table2[[#This Row],[1W Return vs Nifty]]-AVERAGE(Table2[1W Return vs Nifty]))/_xlfn.STDEV.P(Table2[1W Return vs Nifty])</f>
        <v>0.40492422358440261</v>
      </c>
      <c r="O576">
        <v>1683.65</v>
      </c>
      <c r="P576">
        <v>1715.7831391499601</v>
      </c>
      <c r="Q576">
        <v>1681.8698976266201</v>
      </c>
      <c r="R576">
        <v>35.026918807090503</v>
      </c>
      <c r="S576" s="1">
        <f>(Table2[[#This Row],[Close Price]]-Table2[[#This Row],[20D EMA]])/Table2[[#This Row],[20D EMA]]</f>
        <v>-1.9867549668874197E-2</v>
      </c>
      <c r="T576" s="1">
        <f>(Table2[[#This Row],[Close Price]]-Table2[[#This Row],[50D EMA]])/Table2[[#This Row],[50D EMA]]</f>
        <v>-3.8223443075942283E-2</v>
      </c>
      <c r="U576" s="1">
        <f>(Table2[[#This Row],[Close Price]]-Table2[[#This Row],[200D EMA]])/Table2[[#This Row],[200D EMA]]</f>
        <v>-1.8830170913523788E-2</v>
      </c>
      <c r="V576">
        <v>0.44761487759273</v>
      </c>
      <c r="W576">
        <v>1644.55</v>
      </c>
      <c r="X576">
        <v>1690.7</v>
      </c>
      <c r="Y576">
        <v>1640</v>
      </c>
      <c r="Z576">
        <v>1690.7</v>
      </c>
      <c r="AA576">
        <v>1640</v>
      </c>
      <c r="AB576">
        <v>1730</v>
      </c>
      <c r="AC576" s="1">
        <f>(Table2[[#This Row],[Close Price]]/Table2[[#This Row],[Day Low]])-1</f>
        <v>3.435590283056289E-3</v>
      </c>
      <c r="AD576" s="1">
        <f>(Table2[[#This Row],[Day High]]/Table2[[#This Row],[Close Price]])-1</f>
        <v>2.4542479699430464E-2</v>
      </c>
      <c r="AE576" s="1">
        <f>(Table2[[#This Row],[Close Price]]/Table2[[#This Row],[Current Week Low]])-1</f>
        <v>6.2195121951220678E-3</v>
      </c>
      <c r="AF576" s="1">
        <f>(Table2[[#This Row],[Current Week High]]/Table2[[#This Row],[Close Price]])-1</f>
        <v>2.4542479699430464E-2</v>
      </c>
      <c r="AG576" s="1">
        <f>(Table2[[#This Row],[Close Price]]/Table2[[#This Row],[Current Month Low]])-1</f>
        <v>6.2195121951220678E-3</v>
      </c>
      <c r="AH576" s="1">
        <f>(Table2[[#This Row],[Current Month High]]/Table2[[#This Row],[Close Price]])-1</f>
        <v>4.8357774815173782E-2</v>
      </c>
      <c r="AI576">
        <v>19.921827657253601</v>
      </c>
      <c r="AJ576">
        <v>26.258607498087201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-0.03</v>
      </c>
      <c r="AM576" t="s">
        <v>3161</v>
      </c>
      <c r="AN576">
        <v>-0.35</v>
      </c>
      <c r="AO576" t="s">
        <v>3161</v>
      </c>
      <c r="AP576">
        <v>-9.4547281334520006E-2</v>
      </c>
      <c r="AQ576">
        <f>(Table2[[#This Row],[Sharpe Ratio]]-AVERAGE(Table2[Sharpe Ratio]))/_xlfn.STDEV.P(Table2[Sharpe Ratio])</f>
        <v>-1.8021789932768306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487</v>
      </c>
      <c r="AT576">
        <f>_xlfn.RANK.AVG(Table2[[#This Row],[6M Return vs Nifty Z-Score]],Table2[6M Return vs Nifty Z-Score])</f>
        <v>359</v>
      </c>
      <c r="AU576">
        <f>_xlfn.RANK.AVG(Table2[[#This Row],[Sharpe Ratio Z-Score]],Table2[Sharpe Ratio Z-Score])</f>
        <v>706</v>
      </c>
      <c r="AV576">
        <f>(Table2[[#This Row],[Rank 1Y]]+Table2[[#This Row],[Rank 6M]]+Table2[[#This Row],[Rank Sharpe]])/3</f>
        <v>517.33333333333337</v>
      </c>
    </row>
    <row r="577" spans="1:48" x14ac:dyDescent="0.3">
      <c r="A577" t="s">
        <v>972</v>
      </c>
      <c r="B577" t="s">
        <v>973</v>
      </c>
      <c r="C577" t="s">
        <v>3126</v>
      </c>
      <c r="D577" t="s">
        <v>974</v>
      </c>
      <c r="E577">
        <v>14359.0915613209</v>
      </c>
      <c r="F577">
        <v>1461.55</v>
      </c>
      <c r="G577">
        <v>-32.457461913532903</v>
      </c>
      <c r="H577">
        <f>(Table2[[#This Row],[1Y Return vs Nifty]]-AVERAGE(Table2[1Y Return vs Nifty]))/_xlfn.STDEV.P(Table2[1Y Return vs Nifty])</f>
        <v>-0.94131979991674042</v>
      </c>
      <c r="I577">
        <v>-2.3046166656551801</v>
      </c>
      <c r="J577">
        <f>(Table2[[#This Row],[1M Return vs Nifty]]-AVERAGE(Table2[1M Return vs Nifty]))/_xlfn.STDEV.P(Table2[1M Return vs Nifty])</f>
        <v>1.2669700713449561E-2</v>
      </c>
      <c r="K577">
        <v>7.80361038660405</v>
      </c>
      <c r="L577">
        <f>(Table2[[#This Row],[6M Return vs Nifty]]-AVERAGE(Table2[6M Return vs Nifty]))/_xlfn.STDEV.P(Table2[6M Return vs Nifty])</f>
        <v>0.16096803689472228</v>
      </c>
      <c r="M577">
        <v>0.36719499011962098</v>
      </c>
      <c r="N577">
        <f>(Table2[[#This Row],[1W Return vs Nifty]]-AVERAGE(Table2[1W Return vs Nifty]))/_xlfn.STDEV.P(Table2[1W Return vs Nifty])</f>
        <v>0.7526882795692118</v>
      </c>
      <c r="O577">
        <v>1515.2</v>
      </c>
      <c r="P577">
        <v>1543.0063228151</v>
      </c>
      <c r="Q577">
        <v>1512.4451140911401</v>
      </c>
      <c r="R577">
        <v>36.400463830151701</v>
      </c>
      <c r="S577" s="1">
        <f>(Table2[[#This Row],[Close Price]]-Table2[[#This Row],[20D EMA]])/Table2[[#This Row],[20D EMA]]</f>
        <v>-3.5407866948257712E-2</v>
      </c>
      <c r="T577" s="1">
        <f>(Table2[[#This Row],[Close Price]]-Table2[[#This Row],[50D EMA]])/Table2[[#This Row],[50D EMA]]</f>
        <v>-5.279066042094311E-2</v>
      </c>
      <c r="U577" s="1">
        <f>(Table2[[#This Row],[Close Price]]-Table2[[#This Row],[200D EMA]])/Table2[[#This Row],[200D EMA]]</f>
        <v>-3.3650883339144573E-2</v>
      </c>
      <c r="V577">
        <v>0.92995399776780496</v>
      </c>
      <c r="W577">
        <v>1447</v>
      </c>
      <c r="X577">
        <v>1479</v>
      </c>
      <c r="Y577">
        <v>1435</v>
      </c>
      <c r="Z577">
        <v>1502.5</v>
      </c>
      <c r="AA577">
        <v>1435</v>
      </c>
      <c r="AB577">
        <v>1588</v>
      </c>
      <c r="AC577" s="1">
        <f>(Table2[[#This Row],[Close Price]]/Table2[[#This Row],[Day Low]])-1</f>
        <v>1.0055286800276342E-2</v>
      </c>
      <c r="AD577" s="1">
        <f>(Table2[[#This Row],[Day High]]/Table2[[#This Row],[Close Price]])-1</f>
        <v>1.1939379425951913E-2</v>
      </c>
      <c r="AE577" s="1">
        <f>(Table2[[#This Row],[Close Price]]/Table2[[#This Row],[Current Week Low]])-1</f>
        <v>1.8501742160278667E-2</v>
      </c>
      <c r="AF577" s="1">
        <f>(Table2[[#This Row],[Current Week High]]/Table2[[#This Row],[Close Price]])-1</f>
        <v>2.8018199856316928E-2</v>
      </c>
      <c r="AG577" s="1">
        <f>(Table2[[#This Row],[Close Price]]/Table2[[#This Row],[Current Month Low]])-1</f>
        <v>1.8501742160278667E-2</v>
      </c>
      <c r="AH577" s="1">
        <f>(Table2[[#This Row],[Current Month High]]/Table2[[#This Row],[Close Price]])-1</f>
        <v>8.6517738017857893E-2</v>
      </c>
      <c r="AI577">
        <v>25.236906024426101</v>
      </c>
      <c r="AJ577">
        <v>21.371034711841801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0.06</v>
      </c>
      <c r="AM577" t="s">
        <v>3160</v>
      </c>
      <c r="AN577">
        <v>-4.1500000000000004</v>
      </c>
      <c r="AO577" t="s">
        <v>3161</v>
      </c>
      <c r="AP577">
        <v>-4.8095626881068998E-2</v>
      </c>
      <c r="AQ577">
        <f>(Table2[[#This Row],[Sharpe Ratio]]-AVERAGE(Table2[Sharpe Ratio]))/_xlfn.STDEV.P(Table2[Sharpe Ratio])</f>
        <v>-1.252381679365969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643</v>
      </c>
      <c r="AT577">
        <f>_xlfn.RANK.AVG(Table2[[#This Row],[6M Return vs Nifty Z-Score]],Table2[6M Return vs Nifty Z-Score])</f>
        <v>250</v>
      </c>
      <c r="AU577">
        <f>_xlfn.RANK.AVG(Table2[[#This Row],[Sharpe Ratio Z-Score]],Table2[Sharpe Ratio Z-Score])</f>
        <v>662</v>
      </c>
      <c r="AV577">
        <f>(Table2[[#This Row],[Rank 1Y]]+Table2[[#This Row],[Rank 6M]]+Table2[[#This Row],[Rank Sharpe]])/3</f>
        <v>518.33333333333337</v>
      </c>
    </row>
    <row r="578" spans="1:48" x14ac:dyDescent="0.3">
      <c r="A578" t="s">
        <v>1392</v>
      </c>
      <c r="B578" t="s">
        <v>1393</v>
      </c>
      <c r="C578" t="s">
        <v>3123</v>
      </c>
      <c r="D578" t="s">
        <v>464</v>
      </c>
      <c r="E578">
        <v>7628.1078400064798</v>
      </c>
      <c r="F578">
        <v>482.2</v>
      </c>
      <c r="G578">
        <v>-13.6964354068849</v>
      </c>
      <c r="H578">
        <f>(Table2[[#This Row],[1Y Return vs Nifty]]-AVERAGE(Table2[1Y Return vs Nifty]))/_xlfn.STDEV.P(Table2[1Y Return vs Nifty])</f>
        <v>-0.56386868265598389</v>
      </c>
      <c r="I578">
        <v>3.4879120410329798</v>
      </c>
      <c r="J578">
        <f>(Table2[[#This Row],[1M Return vs Nifty]]-AVERAGE(Table2[1M Return vs Nifty]))/_xlfn.STDEV.P(Table2[1M Return vs Nifty])</f>
        <v>0.62740267316835607</v>
      </c>
      <c r="K578">
        <v>-4.7111470934451303</v>
      </c>
      <c r="L578">
        <f>(Table2[[#This Row],[6M Return vs Nifty]]-AVERAGE(Table2[6M Return vs Nifty]))/_xlfn.STDEV.P(Table2[6M Return vs Nifty])</f>
        <v>-0.27673403671362834</v>
      </c>
      <c r="M578">
        <v>1.80987946940226</v>
      </c>
      <c r="N578">
        <f>(Table2[[#This Row],[1W Return vs Nifty]]-AVERAGE(Table2[1W Return vs Nifty]))/_xlfn.STDEV.P(Table2[1W Return vs Nifty])</f>
        <v>1.0535265458556105</v>
      </c>
      <c r="O578">
        <v>479.57</v>
      </c>
      <c r="P578">
        <v>488.10390942265701</v>
      </c>
      <c r="Q578">
        <v>493.250252407772</v>
      </c>
      <c r="R578">
        <v>53.461326861977803</v>
      </c>
      <c r="S578" s="1">
        <f>(Table2[[#This Row],[Close Price]]-Table2[[#This Row],[20D EMA]])/Table2[[#This Row],[20D EMA]]</f>
        <v>5.4840794878745448E-3</v>
      </c>
      <c r="T578" s="1">
        <f>(Table2[[#This Row],[Close Price]]-Table2[[#This Row],[50D EMA]])/Table2[[#This Row],[50D EMA]]</f>
        <v>-1.20955995407624E-2</v>
      </c>
      <c r="U578" s="1">
        <f>(Table2[[#This Row],[Close Price]]-Table2[[#This Row],[200D EMA]])/Table2[[#This Row],[200D EMA]]</f>
        <v>-2.2402933103086824E-2</v>
      </c>
      <c r="V578">
        <v>2.1122706873042101</v>
      </c>
      <c r="W578">
        <v>471</v>
      </c>
      <c r="X578">
        <v>486.55</v>
      </c>
      <c r="Y578">
        <v>468</v>
      </c>
      <c r="Z578">
        <v>494.8</v>
      </c>
      <c r="AA578">
        <v>463.35</v>
      </c>
      <c r="AB578">
        <v>513.85</v>
      </c>
      <c r="AC578" s="1">
        <f>(Table2[[#This Row],[Close Price]]/Table2[[#This Row],[Day Low]])-1</f>
        <v>2.3779193205944793E-2</v>
      </c>
      <c r="AD578" s="1">
        <f>(Table2[[#This Row],[Day High]]/Table2[[#This Row],[Close Price]])-1</f>
        <v>9.0211530485275748E-3</v>
      </c>
      <c r="AE578" s="1">
        <f>(Table2[[#This Row],[Close Price]]/Table2[[#This Row],[Current Week Low]])-1</f>
        <v>3.0341880341880234E-2</v>
      </c>
      <c r="AF578" s="1">
        <f>(Table2[[#This Row],[Current Week High]]/Table2[[#This Row],[Close Price]])-1</f>
        <v>2.6130236416424868E-2</v>
      </c>
      <c r="AG578" s="1">
        <f>(Table2[[#This Row],[Close Price]]/Table2[[#This Row],[Current Month Low]])-1</f>
        <v>4.0681989856479861E-2</v>
      </c>
      <c r="AH578" s="1">
        <f>(Table2[[#This Row],[Current Month High]]/Table2[[#This Row],[Close Price]])-1</f>
        <v>6.5636665284114493E-2</v>
      </c>
      <c r="AI578">
        <v>31.459975114060502</v>
      </c>
      <c r="AJ578">
        <v>19.712015888778499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0.08</v>
      </c>
      <c r="AM578" t="s">
        <v>3160</v>
      </c>
      <c r="AN578">
        <v>9.5500000000000007</v>
      </c>
      <c r="AO578" t="s">
        <v>3160</v>
      </c>
      <c r="AP578">
        <v>-3.4800125808578997E-2</v>
      </c>
      <c r="AQ578">
        <f>(Table2[[#This Row],[Sharpe Ratio]]-AVERAGE(Table2[Sharpe Ratio]))/_xlfn.STDEV.P(Table2[Sharpe Ratio])</f>
        <v>-1.0950174075706742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519</v>
      </c>
      <c r="AT578">
        <f>_xlfn.RANK.AVG(Table2[[#This Row],[6M Return vs Nifty Z-Score]],Table2[6M Return vs Nifty Z-Score])</f>
        <v>397</v>
      </c>
      <c r="AU578">
        <f>_xlfn.RANK.AVG(Table2[[#This Row],[Sharpe Ratio Z-Score]],Table2[Sharpe Ratio Z-Score])</f>
        <v>641</v>
      </c>
      <c r="AV578">
        <f>(Table2[[#This Row],[Rank 1Y]]+Table2[[#This Row],[Rank 6M]]+Table2[[#This Row],[Rank Sharpe]])/3</f>
        <v>519</v>
      </c>
    </row>
    <row r="579" spans="1:48" x14ac:dyDescent="0.3">
      <c r="A579" t="s">
        <v>1429</v>
      </c>
      <c r="B579" t="s">
        <v>1430</v>
      </c>
      <c r="C579" t="s">
        <v>3118</v>
      </c>
      <c r="D579" t="s">
        <v>108</v>
      </c>
      <c r="E579">
        <v>7149.7298772018203</v>
      </c>
      <c r="F579">
        <v>1500.15</v>
      </c>
      <c r="G579">
        <v>-19.652270454372101</v>
      </c>
      <c r="H579">
        <f>(Table2[[#This Row],[1Y Return vs Nifty]]-AVERAGE(Table2[1Y Return vs Nifty]))/_xlfn.STDEV.P(Table2[1Y Return vs Nifty])</f>
        <v>-0.68369350098872372</v>
      </c>
      <c r="I579">
        <v>7.5732046906201296</v>
      </c>
      <c r="J579">
        <f>(Table2[[#This Row],[1M Return vs Nifty]]-AVERAGE(Table2[1M Return vs Nifty]))/_xlfn.STDEV.P(Table2[1M Return vs Nifty])</f>
        <v>1.0609549645759451</v>
      </c>
      <c r="K579">
        <v>4.8146181277497702</v>
      </c>
      <c r="L579">
        <f>(Table2[[#This Row],[6M Return vs Nifty]]-AVERAGE(Table2[6M Return vs Nifty]))/_xlfn.STDEV.P(Table2[6M Return vs Nifty])</f>
        <v>5.6428407438420203E-2</v>
      </c>
      <c r="M579">
        <v>-4.1317731585480102</v>
      </c>
      <c r="N579">
        <f>(Table2[[#This Row],[1W Return vs Nifty]]-AVERAGE(Table2[1W Return vs Nifty]))/_xlfn.STDEV.P(Table2[1W Return vs Nifty])</f>
        <v>-0.18546680379031458</v>
      </c>
      <c r="O579">
        <v>1566.17</v>
      </c>
      <c r="P579">
        <v>1541.4187784133101</v>
      </c>
      <c r="Q579">
        <v>1468.9968737500101</v>
      </c>
      <c r="R579">
        <v>31.982515164564202</v>
      </c>
      <c r="S579" s="1">
        <f>(Table2[[#This Row],[Close Price]]-Table2[[#This Row],[20D EMA]])/Table2[[#This Row],[20D EMA]]</f>
        <v>-4.215378917997406E-2</v>
      </c>
      <c r="T579" s="1">
        <f>(Table2[[#This Row],[Close Price]]-Table2[[#This Row],[50D EMA]])/Table2[[#This Row],[50D EMA]]</f>
        <v>-2.6773242282535838E-2</v>
      </c>
      <c r="U579" s="1">
        <f>(Table2[[#This Row],[Close Price]]-Table2[[#This Row],[200D EMA]])/Table2[[#This Row],[200D EMA]]</f>
        <v>2.1207074573592024E-2</v>
      </c>
      <c r="V579">
        <v>0.27726566246869699</v>
      </c>
      <c r="W579">
        <v>1493.3</v>
      </c>
      <c r="X579">
        <v>1540.5</v>
      </c>
      <c r="Y579">
        <v>1476.05</v>
      </c>
      <c r="Z579">
        <v>1540.5</v>
      </c>
      <c r="AA579">
        <v>1476.05</v>
      </c>
      <c r="AB579">
        <v>1686.05</v>
      </c>
      <c r="AC579" s="1">
        <f>(Table2[[#This Row],[Close Price]]/Table2[[#This Row],[Day Low]])-1</f>
        <v>4.5871559633028358E-3</v>
      </c>
      <c r="AD579" s="1">
        <f>(Table2[[#This Row],[Day High]]/Table2[[#This Row],[Close Price]])-1</f>
        <v>2.6897310268973129E-2</v>
      </c>
      <c r="AE579" s="1">
        <f>(Table2[[#This Row],[Close Price]]/Table2[[#This Row],[Current Week Low]])-1</f>
        <v>1.6327360184275719E-2</v>
      </c>
      <c r="AF579" s="1">
        <f>(Table2[[#This Row],[Current Week High]]/Table2[[#This Row],[Close Price]])-1</f>
        <v>2.6897310268973129E-2</v>
      </c>
      <c r="AG579" s="1">
        <f>(Table2[[#This Row],[Close Price]]/Table2[[#This Row],[Current Month Low]])-1</f>
        <v>1.6327360184275719E-2</v>
      </c>
      <c r="AH579" s="1">
        <f>(Table2[[#This Row],[Current Month High]]/Table2[[#This Row],[Close Price]])-1</f>
        <v>0.12392094123920927</v>
      </c>
      <c r="AI579">
        <v>14.675199146751901</v>
      </c>
      <c r="AJ579">
        <v>20.012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0.16</v>
      </c>
      <c r="AM579" t="s">
        <v>3160</v>
      </c>
      <c r="AN579">
        <v>-10.86</v>
      </c>
      <c r="AO579" t="s">
        <v>3161</v>
      </c>
      <c r="AP579">
        <v>-9.6350708181415001E-2</v>
      </c>
      <c r="AQ579">
        <f>(Table2[[#This Row],[Sharpe Ratio]]-AVERAGE(Table2[Sharpe Ratio]))/_xlfn.STDEV.P(Table2[Sharpe Ratio])</f>
        <v>-1.8235241799644479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-1.5753011127291212</v>
      </c>
      <c r="AS579">
        <f>_xlfn.RANK.AVG(Table2[[#This Row],[1Y Return vs Nifty Z-Score]],Table2[1Y Return vs Nifty Z-Score])</f>
        <v>565</v>
      </c>
      <c r="AT579">
        <f>_xlfn.RANK.AVG(Table2[[#This Row],[6M Return vs Nifty Z-Score]],Table2[6M Return vs Nifty Z-Score])</f>
        <v>289</v>
      </c>
      <c r="AU579">
        <f>_xlfn.RANK.AVG(Table2[[#This Row],[Sharpe Ratio Z-Score]],Table2[Sharpe Ratio Z-Score])</f>
        <v>707</v>
      </c>
      <c r="AV579">
        <f>(Table2[[#This Row],[Rank 1Y]]+Table2[[#This Row],[Rank 6M]]+Table2[[#This Row],[Rank Sharpe]])/3</f>
        <v>520.33333333333337</v>
      </c>
    </row>
    <row r="580" spans="1:48" x14ac:dyDescent="0.3">
      <c r="A580" t="s">
        <v>618</v>
      </c>
      <c r="B580" t="s">
        <v>619</v>
      </c>
      <c r="C580" t="s">
        <v>3109</v>
      </c>
      <c r="D580" t="s">
        <v>40</v>
      </c>
      <c r="E580">
        <v>29028.506105951499</v>
      </c>
      <c r="F580">
        <v>176.05</v>
      </c>
      <c r="G580">
        <v>1.7804193052375199</v>
      </c>
      <c r="H580">
        <f>(Table2[[#This Row],[1Y Return vs Nifty]]-AVERAGE(Table2[1Y Return vs Nifty]))/_xlfn.STDEV.P(Table2[1Y Return vs Nifty])</f>
        <v>-0.25249147199520394</v>
      </c>
      <c r="I580">
        <v>-12.556093443719501</v>
      </c>
      <c r="J580">
        <f>(Table2[[#This Row],[1M Return vs Nifty]]-AVERAGE(Table2[1M Return vs Nifty]))/_xlfn.STDEV.P(Table2[1M Return vs Nifty])</f>
        <v>-1.0752698004849848</v>
      </c>
      <c r="K580">
        <v>-30.586367627137399</v>
      </c>
      <c r="L580">
        <f>(Table2[[#This Row],[6M Return vs Nifty]]-AVERAGE(Table2[6M Return vs Nifty]))/_xlfn.STDEV.P(Table2[6M Return vs Nifty])</f>
        <v>-1.1817166303216646</v>
      </c>
      <c r="M580">
        <v>-6.4743567196891396</v>
      </c>
      <c r="N580">
        <f>(Table2[[#This Row],[1W Return vs Nifty]]-AVERAGE(Table2[1W Return vs Nifty]))/_xlfn.STDEV.P(Table2[1W Return vs Nifty])</f>
        <v>-0.67395807633463412</v>
      </c>
      <c r="O580">
        <v>192.74</v>
      </c>
      <c r="P580">
        <v>211.04133206408</v>
      </c>
      <c r="Q580">
        <v>223.99483867542699</v>
      </c>
      <c r="R580">
        <v>25.359642843477001</v>
      </c>
      <c r="S580" s="1">
        <f>(Table2[[#This Row],[Close Price]]-Table2[[#This Row],[20D EMA]])/Table2[[#This Row],[20D EMA]]</f>
        <v>-8.6593338175780826E-2</v>
      </c>
      <c r="T580" s="1">
        <f>(Table2[[#This Row],[Close Price]]-Table2[[#This Row],[50D EMA]])/Table2[[#This Row],[50D EMA]]</f>
        <v>-0.16580321836414164</v>
      </c>
      <c r="U580" s="1">
        <f>(Table2[[#This Row],[Close Price]]-Table2[[#This Row],[200D EMA]])/Table2[[#This Row],[200D EMA]]</f>
        <v>-0.21404439030356415</v>
      </c>
      <c r="V580">
        <v>0.81976134979489201</v>
      </c>
      <c r="W580">
        <v>174</v>
      </c>
      <c r="X580">
        <v>179.49</v>
      </c>
      <c r="Y580">
        <v>173.71</v>
      </c>
      <c r="Z580">
        <v>189.4</v>
      </c>
      <c r="AA580">
        <v>173.71</v>
      </c>
      <c r="AB580">
        <v>200.62</v>
      </c>
      <c r="AC580" s="1">
        <f>(Table2[[#This Row],[Close Price]]/Table2[[#This Row],[Day Low]])-1</f>
        <v>1.1781609195402387E-2</v>
      </c>
      <c r="AD580" s="1">
        <f>(Table2[[#This Row],[Day High]]/Table2[[#This Row],[Close Price]])-1</f>
        <v>1.9539903436523787E-2</v>
      </c>
      <c r="AE580" s="1">
        <f>(Table2[[#This Row],[Close Price]]/Table2[[#This Row],[Current Week Low]])-1</f>
        <v>1.3470727073858768E-2</v>
      </c>
      <c r="AF580" s="1">
        <f>(Table2[[#This Row],[Current Week High]]/Table2[[#This Row],[Close Price]])-1</f>
        <v>7.5830729906276595E-2</v>
      </c>
      <c r="AG580" s="1">
        <f>(Table2[[#This Row],[Close Price]]/Table2[[#This Row],[Current Month Low]])-1</f>
        <v>1.3470727073858768E-2</v>
      </c>
      <c r="AH580" s="1">
        <f>(Table2[[#This Row],[Current Month High]]/Table2[[#This Row],[Close Price]])-1</f>
        <v>0.13956262425447319</v>
      </c>
      <c r="AI580">
        <v>84.436239704629301</v>
      </c>
      <c r="AJ580">
        <v>25.124378109452699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-0.34</v>
      </c>
      <c r="AM580" t="s">
        <v>3161</v>
      </c>
      <c r="AN580">
        <v>-10.41</v>
      </c>
      <c r="AO580" t="s">
        <v>3161</v>
      </c>
      <c r="AP580">
        <v>1.6794212561329999E-2</v>
      </c>
      <c r="AQ580">
        <f>(Table2[[#This Row],[Sharpe Ratio]]-AVERAGE(Table2[Sharpe Ratio]))/_xlfn.STDEV.P(Table2[Sharpe Ratio])</f>
        <v>-0.48435178150110259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396</v>
      </c>
      <c r="AT580">
        <f>_xlfn.RANK.AVG(Table2[[#This Row],[6M Return vs Nifty Z-Score]],Table2[6M Return vs Nifty Z-Score])</f>
        <v>698</v>
      </c>
      <c r="AU580">
        <f>_xlfn.RANK.AVG(Table2[[#This Row],[Sharpe Ratio Z-Score]],Table2[Sharpe Ratio Z-Score])</f>
        <v>469</v>
      </c>
      <c r="AV580">
        <f>(Table2[[#This Row],[Rank 1Y]]+Table2[[#This Row],[Rank 6M]]+Table2[[#This Row],[Rank Sharpe]])/3</f>
        <v>521</v>
      </c>
    </row>
    <row r="581" spans="1:48" x14ac:dyDescent="0.3">
      <c r="A581" t="s">
        <v>1257</v>
      </c>
      <c r="B581" t="s">
        <v>1258</v>
      </c>
      <c r="C581" t="s">
        <v>3109</v>
      </c>
      <c r="D581" t="s">
        <v>144</v>
      </c>
      <c r="E581">
        <v>8966.8212236210002</v>
      </c>
      <c r="F581">
        <v>82.91</v>
      </c>
      <c r="G581">
        <v>-30.17060773367</v>
      </c>
      <c r="H581">
        <f>(Table2[[#This Row],[1Y Return vs Nifty]]-AVERAGE(Table2[1Y Return vs Nifty]))/_xlfn.STDEV.P(Table2[1Y Return vs Nifty])</f>
        <v>-0.89531082141570717</v>
      </c>
      <c r="I581">
        <v>-1.7335315769633799</v>
      </c>
      <c r="J581">
        <f>(Table2[[#This Row],[1M Return vs Nifty]]-AVERAGE(Table2[1M Return vs Nifty]))/_xlfn.STDEV.P(Table2[1M Return vs Nifty])</f>
        <v>7.3276190879106987E-2</v>
      </c>
      <c r="K581">
        <v>-5.2379650778257902</v>
      </c>
      <c r="L581">
        <f>(Table2[[#This Row],[6M Return vs Nifty]]-AVERAGE(Table2[6M Return vs Nifty]))/_xlfn.STDEV.P(Table2[6M Return vs Nifty])</f>
        <v>-0.29515942965833292</v>
      </c>
      <c r="M581">
        <v>-1.07303613758328</v>
      </c>
      <c r="N581">
        <f>(Table2[[#This Row],[1W Return vs Nifty]]-AVERAGE(Table2[1W Return vs Nifty]))/_xlfn.STDEV.P(Table2[1W Return vs Nifty])</f>
        <v>0.45236160264725017</v>
      </c>
      <c r="O581">
        <v>84.72</v>
      </c>
      <c r="P581">
        <v>85.676192594239595</v>
      </c>
      <c r="Q581">
        <v>85.616390994667299</v>
      </c>
      <c r="R581">
        <v>41.035293106320097</v>
      </c>
      <c r="S581" s="1">
        <f>(Table2[[#This Row],[Close Price]]-Table2[[#This Row],[20D EMA]])/Table2[[#This Row],[20D EMA]]</f>
        <v>-2.1364494806421178E-2</v>
      </c>
      <c r="T581" s="1">
        <f>(Table2[[#This Row],[Close Price]]-Table2[[#This Row],[50D EMA]])/Table2[[#This Row],[50D EMA]]</f>
        <v>-3.228659573307862E-2</v>
      </c>
      <c r="U581" s="1">
        <f>(Table2[[#This Row],[Close Price]]-Table2[[#This Row],[200D EMA]])/Table2[[#This Row],[200D EMA]]</f>
        <v>-3.1610664304173627E-2</v>
      </c>
      <c r="V581">
        <v>0.28108950357346402</v>
      </c>
      <c r="W581">
        <v>81.5</v>
      </c>
      <c r="X581">
        <v>83.69</v>
      </c>
      <c r="Y581">
        <v>81.23</v>
      </c>
      <c r="Z581">
        <v>85.45</v>
      </c>
      <c r="AA581">
        <v>81.23</v>
      </c>
      <c r="AB581">
        <v>88.36</v>
      </c>
      <c r="AC581" s="1">
        <f>(Table2[[#This Row],[Close Price]]/Table2[[#This Row],[Day Low]])-1</f>
        <v>1.730061349693246E-2</v>
      </c>
      <c r="AD581" s="1">
        <f>(Table2[[#This Row],[Day High]]/Table2[[#This Row],[Close Price]])-1</f>
        <v>9.4077915812327273E-3</v>
      </c>
      <c r="AE581" s="1">
        <f>(Table2[[#This Row],[Close Price]]/Table2[[#This Row],[Current Week Low]])-1</f>
        <v>2.068201403422365E-2</v>
      </c>
      <c r="AF581" s="1">
        <f>(Table2[[#This Row],[Current Week High]]/Table2[[#This Row],[Close Price]])-1</f>
        <v>3.063562899529626E-2</v>
      </c>
      <c r="AG581" s="1">
        <f>(Table2[[#This Row],[Close Price]]/Table2[[#This Row],[Current Month Low]])-1</f>
        <v>2.068201403422365E-2</v>
      </c>
      <c r="AH581" s="1">
        <f>(Table2[[#This Row],[Current Month High]]/Table2[[#This Row],[Close Price]])-1</f>
        <v>6.5733928356048743E-2</v>
      </c>
      <c r="AI581">
        <v>27.620311180798399</v>
      </c>
      <c r="AJ581">
        <v>14.516574585635301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-0.03</v>
      </c>
      <c r="AM581" t="s">
        <v>3161</v>
      </c>
      <c r="AN581">
        <v>-2.2200000000000002</v>
      </c>
      <c r="AO581" t="s">
        <v>3161</v>
      </c>
      <c r="AQ581">
        <f>(Table2[[#This Row],[Sharpe Ratio]]-AVERAGE(Table2[Sharpe Ratio]))/_xlfn.STDEV.P(Table2[Sharpe Ratio])</f>
        <v>-0.68312646593607884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621</v>
      </c>
      <c r="AT581">
        <f>_xlfn.RANK.AVG(Table2[[#This Row],[6M Return vs Nifty Z-Score]],Table2[6M Return vs Nifty Z-Score])</f>
        <v>404</v>
      </c>
      <c r="AU581">
        <f>_xlfn.RANK.AVG(Table2[[#This Row],[Sharpe Ratio Z-Score]],Table2[Sharpe Ratio Z-Score])</f>
        <v>539</v>
      </c>
      <c r="AV581">
        <f>(Table2[[#This Row],[Rank 1Y]]+Table2[[#This Row],[Rank 6M]]+Table2[[#This Row],[Rank Sharpe]])/3</f>
        <v>521.33333333333337</v>
      </c>
    </row>
    <row r="582" spans="1:48" x14ac:dyDescent="0.3">
      <c r="A582" t="s">
        <v>1966</v>
      </c>
      <c r="B582" t="s">
        <v>1967</v>
      </c>
      <c r="C582" t="s">
        <v>3119</v>
      </c>
      <c r="D582" t="s">
        <v>556</v>
      </c>
      <c r="E582">
        <v>3377.9223265586202</v>
      </c>
      <c r="F582">
        <v>303.10000000000002</v>
      </c>
      <c r="G582">
        <v>-25.701427389556301</v>
      </c>
      <c r="H582">
        <f>(Table2[[#This Row],[1Y Return vs Nifty]]-AVERAGE(Table2[1Y Return vs Nifty]))/_xlfn.STDEV.P(Table2[1Y Return vs Nifty])</f>
        <v>-0.80539585255577972</v>
      </c>
      <c r="I582">
        <v>8.5944548972935103E-2</v>
      </c>
      <c r="J582">
        <f>(Table2[[#This Row],[1M Return vs Nifty]]-AVERAGE(Table2[1M Return vs Nifty]))/_xlfn.STDEV.P(Table2[1M Return vs Nifty])</f>
        <v>0.26636836596252739</v>
      </c>
      <c r="K582">
        <v>-8.3640788397856198</v>
      </c>
      <c r="L582">
        <f>(Table2[[#This Row],[6M Return vs Nifty]]-AVERAGE(Table2[6M Return vs Nifty]))/_xlfn.STDEV.P(Table2[6M Return vs Nifty])</f>
        <v>-0.40449486649174737</v>
      </c>
      <c r="M582">
        <v>-8.8262707900972899</v>
      </c>
      <c r="N582">
        <f>(Table2[[#This Row],[1W Return vs Nifty]]-AVERAGE(Table2[1W Return vs Nifty]))/_xlfn.STDEV.P(Table2[1W Return vs Nifty])</f>
        <v>-1.1643950093970841</v>
      </c>
      <c r="O582">
        <v>327.38</v>
      </c>
      <c r="P582">
        <v>330.09392855778299</v>
      </c>
      <c r="Q582">
        <v>330.53860860278502</v>
      </c>
      <c r="R582">
        <v>30.869533795017901</v>
      </c>
      <c r="S582" s="1">
        <f>(Table2[[#This Row],[Close Price]]-Table2[[#This Row],[20D EMA]])/Table2[[#This Row],[20D EMA]]</f>
        <v>-7.4164579387867233E-2</v>
      </c>
      <c r="T582" s="1">
        <f>(Table2[[#This Row],[Close Price]]-Table2[[#This Row],[50D EMA]])/Table2[[#This Row],[50D EMA]]</f>
        <v>-8.177650729815733E-2</v>
      </c>
      <c r="U582" s="1">
        <f>(Table2[[#This Row],[Close Price]]-Table2[[#This Row],[200D EMA]])/Table2[[#This Row],[200D EMA]]</f>
        <v>-8.3011811294209606E-2</v>
      </c>
      <c r="V582">
        <v>1.26037309903046</v>
      </c>
      <c r="W582">
        <v>302.39999999999998</v>
      </c>
      <c r="X582">
        <v>328</v>
      </c>
      <c r="Y582">
        <v>302.39999999999998</v>
      </c>
      <c r="Z582">
        <v>356.2</v>
      </c>
      <c r="AA582">
        <v>302.39999999999998</v>
      </c>
      <c r="AB582">
        <v>358</v>
      </c>
      <c r="AC582" s="1">
        <f>(Table2[[#This Row],[Close Price]]/Table2[[#This Row],[Day Low]])-1</f>
        <v>2.3148148148148806E-3</v>
      </c>
      <c r="AD582" s="1">
        <f>(Table2[[#This Row],[Day High]]/Table2[[#This Row],[Close Price]])-1</f>
        <v>8.2151105245793277E-2</v>
      </c>
      <c r="AE582" s="1">
        <f>(Table2[[#This Row],[Close Price]]/Table2[[#This Row],[Current Week Low]])-1</f>
        <v>2.3148148148148806E-3</v>
      </c>
      <c r="AF582" s="1">
        <f>(Table2[[#This Row],[Current Week High]]/Table2[[#This Row],[Close Price]])-1</f>
        <v>0.17518970636753539</v>
      </c>
      <c r="AG582" s="1">
        <f>(Table2[[#This Row],[Close Price]]/Table2[[#This Row],[Current Month Low]])-1</f>
        <v>2.3148148148148806E-3</v>
      </c>
      <c r="AH582" s="1">
        <f>(Table2[[#This Row],[Current Month High]]/Table2[[#This Row],[Close Price]])-1</f>
        <v>0.18112834048168902</v>
      </c>
      <c r="AI582">
        <v>49.092708677004197</v>
      </c>
      <c r="AJ582">
        <v>28.814279643008899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-0.05</v>
      </c>
      <c r="AM582" t="s">
        <v>3161</v>
      </c>
      <c r="AN582">
        <v>-5.71</v>
      </c>
      <c r="AO582" t="s">
        <v>3161</v>
      </c>
      <c r="AP582">
        <v>2.5718846222599998E-4</v>
      </c>
      <c r="AQ582">
        <f>(Table2[[#This Row],[Sharpe Ratio]]-AVERAGE(Table2[Sharpe Ratio]))/_xlfn.STDEV.P(Table2[Sharpe Ratio])</f>
        <v>-0.68008240803621611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597</v>
      </c>
      <c r="AT582">
        <f>_xlfn.RANK.AVG(Table2[[#This Row],[6M Return vs Nifty Z-Score]],Table2[6M Return vs Nifty Z-Score])</f>
        <v>457</v>
      </c>
      <c r="AU582">
        <f>_xlfn.RANK.AVG(Table2[[#This Row],[Sharpe Ratio Z-Score]],Table2[Sharpe Ratio Z-Score])</f>
        <v>513</v>
      </c>
      <c r="AV582">
        <f>(Table2[[#This Row],[Rank 1Y]]+Table2[[#This Row],[Rank 6M]]+Table2[[#This Row],[Rank Sharpe]])/3</f>
        <v>522.33333333333337</v>
      </c>
    </row>
    <row r="583" spans="1:48" x14ac:dyDescent="0.3">
      <c r="A583" t="s">
        <v>1926</v>
      </c>
      <c r="B583" t="s">
        <v>1927</v>
      </c>
      <c r="C583" t="s">
        <v>3127</v>
      </c>
      <c r="D583" t="s">
        <v>1481</v>
      </c>
      <c r="E583">
        <v>3610.17531036132</v>
      </c>
      <c r="F583">
        <v>546.29999999999995</v>
      </c>
      <c r="G583">
        <v>-45.145342047986901</v>
      </c>
      <c r="H583">
        <f>(Table2[[#This Row],[1Y Return vs Nifty]]-AVERAGE(Table2[1Y Return vs Nifty]))/_xlfn.STDEV.P(Table2[1Y Return vs Nifty])</f>
        <v>-1.1965859246526769</v>
      </c>
      <c r="I583">
        <v>-4.9952112372228603</v>
      </c>
      <c r="J583">
        <f>(Table2[[#This Row],[1M Return vs Nifty]]-AVERAGE(Table2[1M Return vs Nifty]))/_xlfn.STDEV.P(Table2[1M Return vs Nifty])</f>
        <v>-0.27287004926501846</v>
      </c>
      <c r="K583">
        <v>-19.750796935385299</v>
      </c>
      <c r="L583">
        <f>(Table2[[#This Row],[6M Return vs Nifty]]-AVERAGE(Table2[6M Return vs Nifty]))/_xlfn.STDEV.P(Table2[6M Return vs Nifty])</f>
        <v>-0.8027439040766231</v>
      </c>
      <c r="M583">
        <v>-2.2282159442748801</v>
      </c>
      <c r="N583">
        <f>(Table2[[#This Row],[1W Return vs Nifty]]-AVERAGE(Table2[1W Return vs Nifty]))/_xlfn.STDEV.P(Table2[1W Return vs Nifty])</f>
        <v>0.21147574348353312</v>
      </c>
      <c r="O583">
        <v>564.36</v>
      </c>
      <c r="P583">
        <v>585.45846812133595</v>
      </c>
      <c r="Q583">
        <v>617.69592010852796</v>
      </c>
      <c r="R583">
        <v>38.5033578579269</v>
      </c>
      <c r="S583" s="1">
        <f>(Table2[[#This Row],[Close Price]]-Table2[[#This Row],[20D EMA]])/Table2[[#This Row],[20D EMA]]</f>
        <v>-3.2000850520944181E-2</v>
      </c>
      <c r="T583" s="1">
        <f>(Table2[[#This Row],[Close Price]]-Table2[[#This Row],[50D EMA]])/Table2[[#This Row],[50D EMA]]</f>
        <v>-6.6885134050568437E-2</v>
      </c>
      <c r="U583" s="1">
        <f>(Table2[[#This Row],[Close Price]]-Table2[[#This Row],[200D EMA]])/Table2[[#This Row],[200D EMA]]</f>
        <v>-0.11558425073616138</v>
      </c>
      <c r="V583">
        <v>0.72489399368705898</v>
      </c>
      <c r="W583">
        <v>528.35</v>
      </c>
      <c r="X583">
        <v>549.70000000000005</v>
      </c>
      <c r="Y583">
        <v>524.1</v>
      </c>
      <c r="Z583">
        <v>557.1</v>
      </c>
      <c r="AA583">
        <v>524.1</v>
      </c>
      <c r="AB583">
        <v>581.95000000000005</v>
      </c>
      <c r="AC583" s="1">
        <f>(Table2[[#This Row],[Close Price]]/Table2[[#This Row],[Day Low]])-1</f>
        <v>3.3973691681650209E-2</v>
      </c>
      <c r="AD583" s="1">
        <f>(Table2[[#This Row],[Day High]]/Table2[[#This Row],[Close Price]])-1</f>
        <v>6.2236866190739093E-3</v>
      </c>
      <c r="AE583" s="1">
        <f>(Table2[[#This Row],[Close Price]]/Table2[[#This Row],[Current Week Low]])-1</f>
        <v>4.2358328563251169E-2</v>
      </c>
      <c r="AF583" s="1">
        <f>(Table2[[#This Row],[Current Week High]]/Table2[[#This Row],[Close Price]])-1</f>
        <v>1.976935749588149E-2</v>
      </c>
      <c r="AG583" s="1">
        <f>(Table2[[#This Row],[Close Price]]/Table2[[#This Row],[Current Month Low]])-1</f>
        <v>4.2358328563251169E-2</v>
      </c>
      <c r="AH583" s="1">
        <f>(Table2[[#This Row],[Current Month High]]/Table2[[#This Row],[Close Price]])-1</f>
        <v>6.5257184697053106E-2</v>
      </c>
      <c r="AI583">
        <v>49.185429251327101</v>
      </c>
      <c r="AJ583">
        <v>4.2358328563251098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-0.04</v>
      </c>
      <c r="AM583" t="s">
        <v>3161</v>
      </c>
      <c r="AN583">
        <v>-2.4300000000000002</v>
      </c>
      <c r="AO583" t="s">
        <v>3161</v>
      </c>
      <c r="AP583">
        <v>8.3372617861613998E-2</v>
      </c>
      <c r="AQ583">
        <f>(Table2[[#This Row],[Sharpe Ratio]]-AVERAGE(Table2[Sharpe Ratio]))/_xlfn.STDEV.P(Table2[Sharpe Ratio])</f>
        <v>0.30366381943397602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699</v>
      </c>
      <c r="AT583">
        <f>_xlfn.RANK.AVG(Table2[[#This Row],[6M Return vs Nifty Z-Score]],Table2[6M Return vs Nifty Z-Score])</f>
        <v>602</v>
      </c>
      <c r="AU583">
        <f>_xlfn.RANK.AVG(Table2[[#This Row],[Sharpe Ratio Z-Score]],Table2[Sharpe Ratio Z-Score])</f>
        <v>269</v>
      </c>
      <c r="AV583">
        <f>(Table2[[#This Row],[Rank 1Y]]+Table2[[#This Row],[Rank 6M]]+Table2[[#This Row],[Rank Sharpe]])/3</f>
        <v>523.33333333333337</v>
      </c>
    </row>
    <row r="584" spans="1:48" x14ac:dyDescent="0.3">
      <c r="A584" t="s">
        <v>927</v>
      </c>
      <c r="B584" t="s">
        <v>928</v>
      </c>
      <c r="C584" t="s">
        <v>3109</v>
      </c>
      <c r="D584" t="s">
        <v>54</v>
      </c>
      <c r="E584">
        <v>15804.370999135999</v>
      </c>
      <c r="F584">
        <v>191.48</v>
      </c>
      <c r="G584">
        <v>-19.173045413966101</v>
      </c>
      <c r="H584">
        <f>(Table2[[#This Row],[1Y Return vs Nifty]]-AVERAGE(Table2[1Y Return vs Nifty]))/_xlfn.STDEV.P(Table2[1Y Return vs Nifty])</f>
        <v>-0.67405202285017529</v>
      </c>
      <c r="I584">
        <v>4.1222011448023297</v>
      </c>
      <c r="J584">
        <f>(Table2[[#This Row],[1M Return vs Nifty]]-AVERAGE(Table2[1M Return vs Nifty]))/_xlfn.STDEV.P(Table2[1M Return vs Nifty])</f>
        <v>0.6947166988555632</v>
      </c>
      <c r="K584">
        <v>-20.187073761094201</v>
      </c>
      <c r="L584">
        <f>(Table2[[#This Row],[6M Return vs Nifty]]-AVERAGE(Table2[6M Return vs Nifty]))/_xlfn.STDEV.P(Table2[6M Return vs Nifty])</f>
        <v>-0.81800263134996254</v>
      </c>
      <c r="M584">
        <v>-5.1830555695468501</v>
      </c>
      <c r="N584">
        <f>(Table2[[#This Row],[1W Return vs Nifty]]-AVERAGE(Table2[1W Return vs Nifty]))/_xlfn.STDEV.P(Table2[1W Return vs Nifty])</f>
        <v>-0.40468727953809314</v>
      </c>
      <c r="O584">
        <v>199.24</v>
      </c>
      <c r="P584">
        <v>201.698514883</v>
      </c>
      <c r="Q584">
        <v>207.90693677980701</v>
      </c>
      <c r="R584">
        <v>33.8302862756289</v>
      </c>
      <c r="S584" s="1">
        <f>(Table2[[#This Row],[Close Price]]-Table2[[#This Row],[20D EMA]])/Table2[[#This Row],[20D EMA]]</f>
        <v>-3.8948002409154886E-2</v>
      </c>
      <c r="T584" s="1">
        <f>(Table2[[#This Row],[Close Price]]-Table2[[#This Row],[50D EMA]])/Table2[[#This Row],[50D EMA]]</f>
        <v>-5.0662320884848872E-2</v>
      </c>
      <c r="U584" s="1">
        <f>(Table2[[#This Row],[Close Price]]-Table2[[#This Row],[200D EMA]])/Table2[[#This Row],[200D EMA]]</f>
        <v>-7.9011008647608003E-2</v>
      </c>
      <c r="V584">
        <v>0.75548508904775402</v>
      </c>
      <c r="W584">
        <v>189.17</v>
      </c>
      <c r="X584">
        <v>194.15</v>
      </c>
      <c r="Y584">
        <v>189.17</v>
      </c>
      <c r="Z584">
        <v>206.8</v>
      </c>
      <c r="AA584">
        <v>189.17</v>
      </c>
      <c r="AB584">
        <v>214.5</v>
      </c>
      <c r="AC584" s="1">
        <f>(Table2[[#This Row],[Close Price]]/Table2[[#This Row],[Day Low]])-1</f>
        <v>1.2211238568483385E-2</v>
      </c>
      <c r="AD584" s="1">
        <f>(Table2[[#This Row],[Day High]]/Table2[[#This Row],[Close Price]])-1</f>
        <v>1.3944015040735502E-2</v>
      </c>
      <c r="AE584" s="1">
        <f>(Table2[[#This Row],[Close Price]]/Table2[[#This Row],[Current Week Low]])-1</f>
        <v>1.2211238568483385E-2</v>
      </c>
      <c r="AF584" s="1">
        <f>(Table2[[#This Row],[Current Week High]]/Table2[[#This Row],[Close Price]])-1</f>
        <v>8.0008355964069411E-2</v>
      </c>
      <c r="AG584" s="1">
        <f>(Table2[[#This Row],[Close Price]]/Table2[[#This Row],[Current Month Low]])-1</f>
        <v>1.2211238568483385E-2</v>
      </c>
      <c r="AH584" s="1">
        <f>(Table2[[#This Row],[Current Month High]]/Table2[[#This Row],[Close Price]])-1</f>
        <v>0.12022143304783794</v>
      </c>
      <c r="AI584">
        <v>51.060162941299303</v>
      </c>
      <c r="AJ584">
        <v>7.5790774762626896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-0.09</v>
      </c>
      <c r="AM584" t="s">
        <v>3161</v>
      </c>
      <c r="AN584">
        <v>3.79</v>
      </c>
      <c r="AO584" t="s">
        <v>3160</v>
      </c>
      <c r="AP584">
        <v>4.0460764526871001E-2</v>
      </c>
      <c r="AQ584">
        <f>(Table2[[#This Row],[Sharpe Ratio]]-AVERAGE(Table2[Sharpe Ratio]))/_xlfn.STDEV.P(Table2[Sharpe Ratio])</f>
        <v>-0.20423674893051161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563</v>
      </c>
      <c r="AT584">
        <f>_xlfn.RANK.AVG(Table2[[#This Row],[6M Return vs Nifty Z-Score]],Table2[6M Return vs Nifty Z-Score])</f>
        <v>610</v>
      </c>
      <c r="AU584">
        <f>_xlfn.RANK.AVG(Table2[[#This Row],[Sharpe Ratio Z-Score]],Table2[Sharpe Ratio Z-Score])</f>
        <v>402</v>
      </c>
      <c r="AV584">
        <f>(Table2[[#This Row],[Rank 1Y]]+Table2[[#This Row],[Rank 6M]]+Table2[[#This Row],[Rank Sharpe]])/3</f>
        <v>525</v>
      </c>
    </row>
    <row r="585" spans="1:48" x14ac:dyDescent="0.3">
      <c r="A585" t="s">
        <v>1728</v>
      </c>
      <c r="B585" t="s">
        <v>1729</v>
      </c>
      <c r="C585" t="s">
        <v>3120</v>
      </c>
      <c r="D585" t="s">
        <v>138</v>
      </c>
      <c r="E585">
        <v>4668.7924872654503</v>
      </c>
      <c r="F585">
        <v>163.72999999999999</v>
      </c>
      <c r="G585">
        <v>-3.5775101137333301</v>
      </c>
      <c r="H585">
        <f>(Table2[[#This Row],[1Y Return vs Nifty]]-AVERAGE(Table2[1Y Return vs Nifty]))/_xlfn.STDEV.P(Table2[1Y Return vs Nifty])</f>
        <v>-0.36028708993104547</v>
      </c>
      <c r="I585">
        <v>-5.6246099452250702</v>
      </c>
      <c r="J585">
        <f>(Table2[[#This Row],[1M Return vs Nifty]]-AVERAGE(Table2[1M Return vs Nifty]))/_xlfn.STDEV.P(Table2[1M Return vs Nifty])</f>
        <v>-0.33966508097245574</v>
      </c>
      <c r="K585">
        <v>-25.795650240355499</v>
      </c>
      <c r="L585">
        <f>(Table2[[#This Row],[6M Return vs Nifty]]-AVERAGE(Table2[6M Return vs Nifty]))/_xlfn.STDEV.P(Table2[6M Return vs Nifty])</f>
        <v>-1.0141618904388605</v>
      </c>
      <c r="M585">
        <v>-6.97612553396233</v>
      </c>
      <c r="N585">
        <f>(Table2[[#This Row],[1W Return vs Nifty]]-AVERAGE(Table2[1W Return vs Nifty]))/_xlfn.STDEV.P(Table2[1W Return vs Nifty])</f>
        <v>-0.77859028270424013</v>
      </c>
      <c r="O585">
        <v>178.6</v>
      </c>
      <c r="P585">
        <v>185.730701075388</v>
      </c>
      <c r="Q585">
        <v>187.17040483099899</v>
      </c>
      <c r="R585">
        <v>22.428966777251301</v>
      </c>
      <c r="S585" s="1">
        <f>(Table2[[#This Row],[Close Price]]-Table2[[#This Row],[20D EMA]])/Table2[[#This Row],[20D EMA]]</f>
        <v>-8.3258678611422207E-2</v>
      </c>
      <c r="T585" s="1">
        <f>(Table2[[#This Row],[Close Price]]-Table2[[#This Row],[50D EMA]])/Table2[[#This Row],[50D EMA]]</f>
        <v>-0.11845484321118206</v>
      </c>
      <c r="U585" s="1">
        <f>(Table2[[#This Row],[Close Price]]-Table2[[#This Row],[200D EMA]])/Table2[[#This Row],[200D EMA]]</f>
        <v>-0.12523563675659061</v>
      </c>
      <c r="V585">
        <v>0.60869891208753102</v>
      </c>
      <c r="W585">
        <v>162.11000000000001</v>
      </c>
      <c r="X585">
        <v>170.5</v>
      </c>
      <c r="Y585">
        <v>162.11000000000001</v>
      </c>
      <c r="Z585">
        <v>180.98</v>
      </c>
      <c r="AA585">
        <v>162.11000000000001</v>
      </c>
      <c r="AB585">
        <v>186.5</v>
      </c>
      <c r="AC585" s="1">
        <f>(Table2[[#This Row],[Close Price]]/Table2[[#This Row],[Day Low]])-1</f>
        <v>9.9932144839922632E-3</v>
      </c>
      <c r="AD585" s="1">
        <f>(Table2[[#This Row],[Day High]]/Table2[[#This Row],[Close Price]])-1</f>
        <v>4.1348561656385563E-2</v>
      </c>
      <c r="AE585" s="1">
        <f>(Table2[[#This Row],[Close Price]]/Table2[[#This Row],[Current Week Low]])-1</f>
        <v>9.9932144839922632E-3</v>
      </c>
      <c r="AF585" s="1">
        <f>(Table2[[#This Row],[Current Week High]]/Table2[[#This Row],[Close Price]])-1</f>
        <v>0.10535637940511822</v>
      </c>
      <c r="AG585" s="1">
        <f>(Table2[[#This Row],[Close Price]]/Table2[[#This Row],[Current Month Low]])-1</f>
        <v>9.9932144839922632E-3</v>
      </c>
      <c r="AH585" s="1">
        <f>(Table2[[#This Row],[Current Month High]]/Table2[[#This Row],[Close Price]])-1</f>
        <v>0.13907042081475618</v>
      </c>
      <c r="AI585">
        <v>61.821291150064098</v>
      </c>
      <c r="AJ585">
        <v>21.191709844559501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-0.12</v>
      </c>
      <c r="AM585" t="s">
        <v>3161</v>
      </c>
      <c r="AN585">
        <v>-9.15</v>
      </c>
      <c r="AO585" t="s">
        <v>3161</v>
      </c>
      <c r="AP585">
        <v>1.3692752664076E-2</v>
      </c>
      <c r="AQ585">
        <f>(Table2[[#This Row],[Sharpe Ratio]]-AVERAGE(Table2[Sharpe Ratio]))/_xlfn.STDEV.P(Table2[Sharpe Ratio])</f>
        <v>-0.52106036251453569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434</v>
      </c>
      <c r="AT585">
        <f>_xlfn.RANK.AVG(Table2[[#This Row],[6M Return vs Nifty Z-Score]],Table2[6M Return vs Nifty Z-Score])</f>
        <v>670</v>
      </c>
      <c r="AU585">
        <f>_xlfn.RANK.AVG(Table2[[#This Row],[Sharpe Ratio Z-Score]],Table2[Sharpe Ratio Z-Score])</f>
        <v>476</v>
      </c>
      <c r="AV585">
        <f>(Table2[[#This Row],[Rank 1Y]]+Table2[[#This Row],[Rank 6M]]+Table2[[#This Row],[Rank Sharpe]])/3</f>
        <v>526.66666666666663</v>
      </c>
    </row>
    <row r="586" spans="1:48" x14ac:dyDescent="0.3">
      <c r="A586" t="s">
        <v>445</v>
      </c>
      <c r="B586" t="s">
        <v>446</v>
      </c>
      <c r="C586" t="s">
        <v>3121</v>
      </c>
      <c r="D586" t="s">
        <v>447</v>
      </c>
      <c r="E586">
        <v>48916.367401642703</v>
      </c>
      <c r="F586">
        <v>171.05</v>
      </c>
      <c r="G586">
        <v>-10.031530635539401</v>
      </c>
      <c r="H586">
        <f>(Table2[[#This Row],[1Y Return vs Nifty]]-AVERAGE(Table2[1Y Return vs Nifty]))/_xlfn.STDEV.P(Table2[1Y Return vs Nifty])</f>
        <v>-0.49013484937620827</v>
      </c>
      <c r="I586">
        <v>-5.1620969424270298</v>
      </c>
      <c r="J586">
        <f>(Table2[[#This Row],[1M Return vs Nifty]]-AVERAGE(Table2[1M Return vs Nifty]))/_xlfn.STDEV.P(Table2[1M Return vs Nifty])</f>
        <v>-0.29058081960646531</v>
      </c>
      <c r="K586">
        <v>-5.1521572583691597</v>
      </c>
      <c r="L586">
        <f>(Table2[[#This Row],[6M Return vs Nifty]]-AVERAGE(Table2[6M Return vs Nifty]))/_xlfn.STDEV.P(Table2[6M Return vs Nifty])</f>
        <v>-0.29215831193249175</v>
      </c>
      <c r="M586">
        <v>-7.9706436692236204</v>
      </c>
      <c r="N586">
        <f>(Table2[[#This Row],[1W Return vs Nifty]]-AVERAGE(Table2[1W Return vs Nifty]))/_xlfn.STDEV.P(Table2[1W Return vs Nifty])</f>
        <v>-0.98597389006872616</v>
      </c>
      <c r="O586">
        <v>181.97</v>
      </c>
      <c r="P586">
        <v>187.545727041954</v>
      </c>
      <c r="Q586">
        <v>181.159352651479</v>
      </c>
      <c r="R586">
        <v>28.748512253549102</v>
      </c>
      <c r="S586" s="1">
        <f>(Table2[[#This Row],[Close Price]]-Table2[[#This Row],[20D EMA]])/Table2[[#This Row],[20D EMA]]</f>
        <v>-6.0009891740396698E-2</v>
      </c>
      <c r="T586" s="1">
        <f>(Table2[[#This Row],[Close Price]]-Table2[[#This Row],[50D EMA]])/Table2[[#This Row],[50D EMA]]</f>
        <v>-8.7955760454429807E-2</v>
      </c>
      <c r="U586" s="1">
        <f>(Table2[[#This Row],[Close Price]]-Table2[[#This Row],[200D EMA]])/Table2[[#This Row],[200D EMA]]</f>
        <v>-5.5803647471227881E-2</v>
      </c>
      <c r="V586">
        <v>0.58126005285941895</v>
      </c>
      <c r="W586">
        <v>168.42</v>
      </c>
      <c r="X586">
        <v>177</v>
      </c>
      <c r="Y586">
        <v>167.89</v>
      </c>
      <c r="Z586">
        <v>189.25</v>
      </c>
      <c r="AA586">
        <v>167.89</v>
      </c>
      <c r="AB586">
        <v>194</v>
      </c>
      <c r="AC586" s="1">
        <f>(Table2[[#This Row],[Close Price]]/Table2[[#This Row],[Day Low]])-1</f>
        <v>1.561572259826649E-2</v>
      </c>
      <c r="AD586" s="1">
        <f>(Table2[[#This Row],[Day High]]/Table2[[#This Row],[Close Price]])-1</f>
        <v>3.4785150540777465E-2</v>
      </c>
      <c r="AE586" s="1">
        <f>(Table2[[#This Row],[Close Price]]/Table2[[#This Row],[Current Week Low]])-1</f>
        <v>1.8821847638334832E-2</v>
      </c>
      <c r="AF586" s="1">
        <f>(Table2[[#This Row],[Current Week High]]/Table2[[#This Row],[Close Price]])-1</f>
        <v>0.10640163694826077</v>
      </c>
      <c r="AG586" s="1">
        <f>(Table2[[#This Row],[Close Price]]/Table2[[#This Row],[Current Month Low]])-1</f>
        <v>1.8821847638334832E-2</v>
      </c>
      <c r="AH586" s="1">
        <f>(Table2[[#This Row],[Current Month High]]/Table2[[#This Row],[Close Price]])-1</f>
        <v>0.13417129494299895</v>
      </c>
      <c r="AI586">
        <v>34.346682256650098</v>
      </c>
      <c r="AJ586">
        <v>22.3533619456366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-0.21</v>
      </c>
      <c r="AM586" t="s">
        <v>3161</v>
      </c>
      <c r="AN586">
        <v>-4.57</v>
      </c>
      <c r="AO586" t="s">
        <v>3161</v>
      </c>
      <c r="AP586">
        <v>-7.3492890604159006E-2</v>
      </c>
      <c r="AQ586">
        <f>(Table2[[#This Row],[Sharpe Ratio]]-AVERAGE(Table2[Sharpe Ratio]))/_xlfn.STDEV.P(Table2[Sharpe Ratio])</f>
        <v>-1.552981249821167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484</v>
      </c>
      <c r="AT586">
        <f>_xlfn.RANK.AVG(Table2[[#This Row],[6M Return vs Nifty Z-Score]],Table2[6M Return vs Nifty Z-Score])</f>
        <v>403</v>
      </c>
      <c r="AU586">
        <f>_xlfn.RANK.AVG(Table2[[#This Row],[Sharpe Ratio Z-Score]],Table2[Sharpe Ratio Z-Score])</f>
        <v>694</v>
      </c>
      <c r="AV586">
        <f>(Table2[[#This Row],[Rank 1Y]]+Table2[[#This Row],[Rank 6M]]+Table2[[#This Row],[Rank Sharpe]])/3</f>
        <v>527</v>
      </c>
    </row>
    <row r="587" spans="1:48" x14ac:dyDescent="0.3">
      <c r="A587" t="s">
        <v>923</v>
      </c>
      <c r="B587" t="s">
        <v>924</v>
      </c>
      <c r="C587" t="s">
        <v>3109</v>
      </c>
      <c r="D587" t="s">
        <v>565</v>
      </c>
      <c r="E587">
        <v>15840.303502168301</v>
      </c>
      <c r="F587">
        <v>316.8</v>
      </c>
      <c r="G587">
        <v>-16.060702779831399</v>
      </c>
      <c r="H587">
        <f>(Table2[[#This Row],[1Y Return vs Nifty]]-AVERAGE(Table2[1Y Return vs Nifty]))/_xlfn.STDEV.P(Table2[1Y Return vs Nifty])</f>
        <v>-0.61143512903915964</v>
      </c>
      <c r="I587">
        <v>-11.9388272343938</v>
      </c>
      <c r="J587">
        <f>(Table2[[#This Row],[1M Return vs Nifty]]-AVERAGE(Table2[1M Return vs Nifty]))/_xlfn.STDEV.P(Table2[1M Return vs Nifty])</f>
        <v>-1.0097623320081111</v>
      </c>
      <c r="K587">
        <v>-5.8390128993940298</v>
      </c>
      <c r="L587">
        <f>(Table2[[#This Row],[6M Return vs Nifty]]-AVERAGE(Table2[6M Return vs Nifty]))/_xlfn.STDEV.P(Table2[6M Return vs Nifty])</f>
        <v>-0.31618100185081027</v>
      </c>
      <c r="M587">
        <v>-4.2055263635298603</v>
      </c>
      <c r="N587">
        <f>(Table2[[#This Row],[1W Return vs Nifty]]-AVERAGE(Table2[1W Return vs Nifty]))/_xlfn.STDEV.P(Table2[1W Return vs Nifty])</f>
        <v>-0.20084631791029584</v>
      </c>
      <c r="O587">
        <v>341.57</v>
      </c>
      <c r="P587">
        <v>344.370207563539</v>
      </c>
      <c r="Q587">
        <v>330.50021981419502</v>
      </c>
      <c r="R587">
        <v>20.493450979876901</v>
      </c>
      <c r="S587" s="1">
        <f>(Table2[[#This Row],[Close Price]]-Table2[[#This Row],[20D EMA]])/Table2[[#This Row],[20D EMA]]</f>
        <v>-7.251807828556367E-2</v>
      </c>
      <c r="T587" s="1">
        <f>(Table2[[#This Row],[Close Price]]-Table2[[#This Row],[50D EMA]])/Table2[[#This Row],[50D EMA]]</f>
        <v>-8.0059793088959552E-2</v>
      </c>
      <c r="U587" s="1">
        <f>(Table2[[#This Row],[Close Price]]-Table2[[#This Row],[200D EMA]])/Table2[[#This Row],[200D EMA]]</f>
        <v>-4.1452982457612822E-2</v>
      </c>
      <c r="V587">
        <v>0.45661165752488603</v>
      </c>
      <c r="W587">
        <v>314.25</v>
      </c>
      <c r="X587">
        <v>323.35000000000002</v>
      </c>
      <c r="Y587">
        <v>314.25</v>
      </c>
      <c r="Z587">
        <v>338.9</v>
      </c>
      <c r="AA587">
        <v>314.25</v>
      </c>
      <c r="AB587">
        <v>359.45</v>
      </c>
      <c r="AC587" s="1">
        <f>(Table2[[#This Row],[Close Price]]/Table2[[#This Row],[Day Low]])-1</f>
        <v>8.1145584725537123E-3</v>
      </c>
      <c r="AD587" s="1">
        <f>(Table2[[#This Row],[Day High]]/Table2[[#This Row],[Close Price]])-1</f>
        <v>2.0675505050505194E-2</v>
      </c>
      <c r="AE587" s="1">
        <f>(Table2[[#This Row],[Close Price]]/Table2[[#This Row],[Current Week Low]])-1</f>
        <v>8.1145584725537123E-3</v>
      </c>
      <c r="AF587" s="1">
        <f>(Table2[[#This Row],[Current Week High]]/Table2[[#This Row],[Close Price]])-1</f>
        <v>6.9760101010100994E-2</v>
      </c>
      <c r="AG587" s="1">
        <f>(Table2[[#This Row],[Close Price]]/Table2[[#This Row],[Current Month Low]])-1</f>
        <v>8.1145584725537123E-3</v>
      </c>
      <c r="AH587" s="1">
        <f>(Table2[[#This Row],[Current Month High]]/Table2[[#This Row],[Close Price]])-1</f>
        <v>0.13462752525252508</v>
      </c>
      <c r="AI587">
        <v>26.783459595959499</v>
      </c>
      <c r="AJ587">
        <v>12.519978689397901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0.01</v>
      </c>
      <c r="AM587" t="s">
        <v>3160</v>
      </c>
      <c r="AN587">
        <v>-8.11</v>
      </c>
      <c r="AO587" t="s">
        <v>3161</v>
      </c>
      <c r="AP587">
        <v>-3.2433761930824E-2</v>
      </c>
      <c r="AQ587">
        <f>(Table2[[#This Row],[Sharpe Ratio]]-AVERAGE(Table2[Sharpe Ratio]))/_xlfn.STDEV.P(Table2[Sharpe Ratio])</f>
        <v>-1.0670093523348994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536</v>
      </c>
      <c r="AT587">
        <f>_xlfn.RANK.AVG(Table2[[#This Row],[6M Return vs Nifty Z-Score]],Table2[6M Return vs Nifty Z-Score])</f>
        <v>414</v>
      </c>
      <c r="AU587">
        <f>_xlfn.RANK.AVG(Table2[[#This Row],[Sharpe Ratio Z-Score]],Table2[Sharpe Ratio Z-Score])</f>
        <v>632</v>
      </c>
      <c r="AV587">
        <f>(Table2[[#This Row],[Rank 1Y]]+Table2[[#This Row],[Rank 6M]]+Table2[[#This Row],[Rank Sharpe]])/3</f>
        <v>527.33333333333337</v>
      </c>
    </row>
    <row r="588" spans="1:48" x14ac:dyDescent="0.3">
      <c r="A588" t="s">
        <v>60</v>
      </c>
      <c r="B588" t="s">
        <v>61</v>
      </c>
      <c r="C588" t="s">
        <v>3115</v>
      </c>
      <c r="D588" t="s">
        <v>62</v>
      </c>
      <c r="E588">
        <v>346217.506280042</v>
      </c>
      <c r="F588">
        <v>11006.05</v>
      </c>
      <c r="G588">
        <v>-15.7707691398638</v>
      </c>
      <c r="H588">
        <f>(Table2[[#This Row],[1Y Return vs Nifty]]-AVERAGE(Table2[1Y Return vs Nifty]))/_xlfn.STDEV.P(Table2[1Y Return vs Nifty])</f>
        <v>-0.60560198465878845</v>
      </c>
      <c r="I588">
        <v>-6.6474877289118401</v>
      </c>
      <c r="J588">
        <f>(Table2[[#This Row],[1M Return vs Nifty]]-AVERAGE(Table2[1M Return vs Nifty]))/_xlfn.STDEV.P(Table2[1M Return vs Nifty])</f>
        <v>-0.44821813824049045</v>
      </c>
      <c r="K588">
        <v>-19.712996922779201</v>
      </c>
      <c r="L588">
        <f>(Table2[[#This Row],[6M Return vs Nifty]]-AVERAGE(Table2[6M Return vs Nifty]))/_xlfn.STDEV.P(Table2[6M Return vs Nifty])</f>
        <v>-0.80142185337556182</v>
      </c>
      <c r="M588">
        <v>1.0911748721721799</v>
      </c>
      <c r="N588">
        <f>(Table2[[#This Row],[1W Return vs Nifty]]-AVERAGE(Table2[1W Return vs Nifty]))/_xlfn.STDEV.P(Table2[1W Return vs Nifty])</f>
        <v>0.90365743163995604</v>
      </c>
      <c r="O588">
        <v>11451.19</v>
      </c>
      <c r="P588">
        <v>11886.8669898713</v>
      </c>
      <c r="Q588">
        <v>11878.4033320818</v>
      </c>
      <c r="R588">
        <v>30.184424241834598</v>
      </c>
      <c r="S588" s="1">
        <f>(Table2[[#This Row],[Close Price]]-Table2[[#This Row],[20D EMA]])/Table2[[#This Row],[20D EMA]]</f>
        <v>-3.8872815838354023E-2</v>
      </c>
      <c r="T588" s="1">
        <f>(Table2[[#This Row],[Close Price]]-Table2[[#This Row],[50D EMA]])/Table2[[#This Row],[50D EMA]]</f>
        <v>-7.4100012275887098E-2</v>
      </c>
      <c r="U588" s="1">
        <f>(Table2[[#This Row],[Close Price]]-Table2[[#This Row],[200D EMA]])/Table2[[#This Row],[200D EMA]]</f>
        <v>-7.3440285507539893E-2</v>
      </c>
      <c r="V588">
        <v>0.77453046341864196</v>
      </c>
      <c r="W588">
        <v>10892.1</v>
      </c>
      <c r="X588">
        <v>11117.7</v>
      </c>
      <c r="Y588">
        <v>10864.3</v>
      </c>
      <c r="Z588">
        <v>11518.15</v>
      </c>
      <c r="AA588">
        <v>10860</v>
      </c>
      <c r="AB588">
        <v>11518.15</v>
      </c>
      <c r="AC588" s="1">
        <f>(Table2[[#This Row],[Close Price]]/Table2[[#This Row],[Day Low]])-1</f>
        <v>1.0461710781208389E-2</v>
      </c>
      <c r="AD588" s="1">
        <f>(Table2[[#This Row],[Day High]]/Table2[[#This Row],[Close Price]])-1</f>
        <v>1.0144420568687362E-2</v>
      </c>
      <c r="AE588" s="1">
        <f>(Table2[[#This Row],[Close Price]]/Table2[[#This Row],[Current Week Low]])-1</f>
        <v>1.3047320121867045E-2</v>
      </c>
      <c r="AF588" s="1">
        <f>(Table2[[#This Row],[Current Week High]]/Table2[[#This Row],[Close Price]])-1</f>
        <v>4.652895452955419E-2</v>
      </c>
      <c r="AG588" s="1">
        <f>(Table2[[#This Row],[Close Price]]/Table2[[#This Row],[Current Month Low]])-1</f>
        <v>1.3448434622467698E-2</v>
      </c>
      <c r="AH588" s="1">
        <f>(Table2[[#This Row],[Current Month High]]/Table2[[#This Row],[Close Price]])-1</f>
        <v>4.652895452955419E-2</v>
      </c>
      <c r="AI588">
        <v>24.295273962956699</v>
      </c>
      <c r="AJ588">
        <v>13.0257300272653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0.01</v>
      </c>
      <c r="AM588" t="s">
        <v>3160</v>
      </c>
      <c r="AN588">
        <v>-0.36</v>
      </c>
      <c r="AO588" t="s">
        <v>3161</v>
      </c>
      <c r="AP588">
        <v>2.1572456479034999E-2</v>
      </c>
      <c r="AQ588">
        <f>(Table2[[#This Row],[Sharpe Ratio]]-AVERAGE(Table2[Sharpe Ratio]))/_xlfn.STDEV.P(Table2[Sharpe Ratio])</f>
        <v>-0.4277969461120274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533</v>
      </c>
      <c r="AT588">
        <f>_xlfn.RANK.AVG(Table2[[#This Row],[6M Return vs Nifty Z-Score]],Table2[6M Return vs Nifty Z-Score])</f>
        <v>601</v>
      </c>
      <c r="AU588">
        <f>_xlfn.RANK.AVG(Table2[[#This Row],[Sharpe Ratio Z-Score]],Table2[Sharpe Ratio Z-Score])</f>
        <v>453</v>
      </c>
      <c r="AV588">
        <f>(Table2[[#This Row],[Rank 1Y]]+Table2[[#This Row],[Rank 6M]]+Table2[[#This Row],[Rank Sharpe]])/3</f>
        <v>529</v>
      </c>
    </row>
    <row r="589" spans="1:48" x14ac:dyDescent="0.3">
      <c r="A589" t="s">
        <v>1413</v>
      </c>
      <c r="B589" t="s">
        <v>1414</v>
      </c>
      <c r="C589" t="s">
        <v>3122</v>
      </c>
      <c r="D589" t="s">
        <v>138</v>
      </c>
      <c r="E589">
        <v>7332.3597499582102</v>
      </c>
      <c r="F589">
        <v>472.6</v>
      </c>
      <c r="G589">
        <v>-28.3460415415345</v>
      </c>
      <c r="H589">
        <f>(Table2[[#This Row],[1Y Return vs Nifty]]-AVERAGE(Table2[1Y Return vs Nifty]))/_xlfn.STDEV.P(Table2[1Y Return vs Nifty])</f>
        <v>-0.85860256627339326</v>
      </c>
      <c r="I589">
        <v>-0.87567698171327601</v>
      </c>
      <c r="J589">
        <f>(Table2[[#This Row],[1M Return vs Nifty]]-AVERAGE(Table2[1M Return vs Nifty]))/_xlfn.STDEV.P(Table2[1M Return vs Nifty])</f>
        <v>0.16431613767528039</v>
      </c>
      <c r="K589">
        <v>-28.315362106607701</v>
      </c>
      <c r="L589">
        <f>(Table2[[#This Row],[6M Return vs Nifty]]-AVERAGE(Table2[6M Return vs Nifty]))/_xlfn.STDEV.P(Table2[6M Return vs Nifty])</f>
        <v>-1.1022884970081333</v>
      </c>
      <c r="M589">
        <v>-5.98322549995423</v>
      </c>
      <c r="N589">
        <f>(Table2[[#This Row],[1W Return vs Nifty]]-AVERAGE(Table2[1W Return vs Nifty]))/_xlfn.STDEV.P(Table2[1W Return vs Nifty])</f>
        <v>-0.5715440926910017</v>
      </c>
      <c r="O589">
        <v>497.31</v>
      </c>
      <c r="P589">
        <v>518.05550561118503</v>
      </c>
      <c r="Q589">
        <v>551.40969893169995</v>
      </c>
      <c r="R589">
        <v>32.3430827991927</v>
      </c>
      <c r="S589" s="1">
        <f>(Table2[[#This Row],[Close Price]]-Table2[[#This Row],[20D EMA]])/Table2[[#This Row],[20D EMA]]</f>
        <v>-4.9687317769600406E-2</v>
      </c>
      <c r="T589" s="1">
        <f>(Table2[[#This Row],[Close Price]]-Table2[[#This Row],[50D EMA]])/Table2[[#This Row],[50D EMA]]</f>
        <v>-8.7742539397507369E-2</v>
      </c>
      <c r="U589" s="1">
        <f>(Table2[[#This Row],[Close Price]]-Table2[[#This Row],[200D EMA]])/Table2[[#This Row],[200D EMA]]</f>
        <v>-0.14292403467763748</v>
      </c>
      <c r="V589">
        <v>0.94811926124458901</v>
      </c>
      <c r="W589">
        <v>460.1</v>
      </c>
      <c r="X589">
        <v>479.95</v>
      </c>
      <c r="Y589">
        <v>460.1</v>
      </c>
      <c r="Z589">
        <v>512.4</v>
      </c>
      <c r="AA589">
        <v>460.1</v>
      </c>
      <c r="AB589">
        <v>530.29999999999995</v>
      </c>
      <c r="AC589" s="1">
        <f>(Table2[[#This Row],[Close Price]]/Table2[[#This Row],[Day Low]])-1</f>
        <v>2.716800695500976E-2</v>
      </c>
      <c r="AD589" s="1">
        <f>(Table2[[#This Row],[Day High]]/Table2[[#This Row],[Close Price]])-1</f>
        <v>1.5552264071095889E-2</v>
      </c>
      <c r="AE589" s="1">
        <f>(Table2[[#This Row],[Close Price]]/Table2[[#This Row],[Current Week Low]])-1</f>
        <v>2.716800695500976E-2</v>
      </c>
      <c r="AF589" s="1">
        <f>(Table2[[#This Row],[Current Week High]]/Table2[[#This Row],[Close Price]])-1</f>
        <v>8.4214980956411223E-2</v>
      </c>
      <c r="AG589" s="1">
        <f>(Table2[[#This Row],[Close Price]]/Table2[[#This Row],[Current Month Low]])-1</f>
        <v>2.716800695500976E-2</v>
      </c>
      <c r="AH589" s="1">
        <f>(Table2[[#This Row],[Current Month High]]/Table2[[#This Row],[Close Price]])-1</f>
        <v>0.12209056284384245</v>
      </c>
      <c r="AI589">
        <v>43.630977570884397</v>
      </c>
      <c r="AJ589">
        <v>2.7168006955009698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-0.12</v>
      </c>
      <c r="AM589" t="s">
        <v>3161</v>
      </c>
      <c r="AN589">
        <v>-2.94</v>
      </c>
      <c r="AO589" t="s">
        <v>3161</v>
      </c>
      <c r="AP589">
        <v>7.5426537668213001E-2</v>
      </c>
      <c r="AQ589">
        <f>(Table2[[#This Row],[Sharpe Ratio]]-AVERAGE(Table2[Sharpe Ratio]))/_xlfn.STDEV.P(Table2[Sharpe Ratio])</f>
        <v>0.20961477860099437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613</v>
      </c>
      <c r="AT589">
        <f>_xlfn.RANK.AVG(Table2[[#This Row],[6M Return vs Nifty Z-Score]],Table2[6M Return vs Nifty Z-Score])</f>
        <v>687</v>
      </c>
      <c r="AU589">
        <f>_xlfn.RANK.AVG(Table2[[#This Row],[Sharpe Ratio Z-Score]],Table2[Sharpe Ratio Z-Score])</f>
        <v>287</v>
      </c>
      <c r="AV589">
        <f>(Table2[[#This Row],[Rank 1Y]]+Table2[[#This Row],[Rank 6M]]+Table2[[#This Row],[Rank Sharpe]])/3</f>
        <v>529</v>
      </c>
    </row>
    <row r="590" spans="1:48" x14ac:dyDescent="0.3">
      <c r="A590" t="s">
        <v>95</v>
      </c>
      <c r="B590" t="s">
        <v>96</v>
      </c>
      <c r="C590" t="s">
        <v>3109</v>
      </c>
      <c r="D590" t="s">
        <v>40</v>
      </c>
      <c r="E590">
        <v>261604.316304612</v>
      </c>
      <c r="F590">
        <v>1639.8</v>
      </c>
      <c r="G590">
        <v>-17.707104887646999</v>
      </c>
      <c r="H590">
        <f>(Table2[[#This Row],[1Y Return vs Nifty]]-AVERAGE(Table2[1Y Return vs Nifty]))/_xlfn.STDEV.P(Table2[1Y Return vs Nifty])</f>
        <v>-0.64455891972488</v>
      </c>
      <c r="I590">
        <v>-6.2467691028919896</v>
      </c>
      <c r="J590">
        <f>(Table2[[#This Row],[1M Return vs Nifty]]-AVERAGE(Table2[1M Return vs Nifty]))/_xlfn.STDEV.P(Table2[1M Return vs Nifty])</f>
        <v>-0.40569181432140378</v>
      </c>
      <c r="K590">
        <v>-1.4088915026439699</v>
      </c>
      <c r="L590">
        <f>(Table2[[#This Row],[6M Return vs Nifty]]-AVERAGE(Table2[6M Return vs Nifty]))/_xlfn.STDEV.P(Table2[6M Return vs Nifty])</f>
        <v>-0.16123806150334749</v>
      </c>
      <c r="M590">
        <v>-2.5903598099366301</v>
      </c>
      <c r="N590">
        <f>(Table2[[#This Row],[1W Return vs Nifty]]-AVERAGE(Table2[1W Return vs Nifty]))/_xlfn.STDEV.P(Table2[1W Return vs Nifty])</f>
        <v>0.13595907004839083</v>
      </c>
      <c r="O590">
        <v>1737.08</v>
      </c>
      <c r="P590">
        <v>1764.97514744725</v>
      </c>
      <c r="Q590">
        <v>1687.2463629439201</v>
      </c>
      <c r="R590">
        <v>22.0266639402025</v>
      </c>
      <c r="S590" s="1">
        <f>(Table2[[#This Row],[Close Price]]-Table2[[#This Row],[20D EMA]])/Table2[[#This Row],[20D EMA]]</f>
        <v>-5.6002026389112752E-2</v>
      </c>
      <c r="T590" s="1">
        <f>(Table2[[#This Row],[Close Price]]-Table2[[#This Row],[50D EMA]])/Table2[[#This Row],[50D EMA]]</f>
        <v>-7.0921762058970411E-2</v>
      </c>
      <c r="U590" s="1">
        <f>(Table2[[#This Row],[Close Price]]-Table2[[#This Row],[200D EMA]])/Table2[[#This Row],[200D EMA]]</f>
        <v>-2.8120589847433632E-2</v>
      </c>
      <c r="V590">
        <v>0.466645938800898</v>
      </c>
      <c r="W590">
        <v>1633.55</v>
      </c>
      <c r="X590">
        <v>1673.55</v>
      </c>
      <c r="Y590">
        <v>1633.55</v>
      </c>
      <c r="Z590">
        <v>1751.95</v>
      </c>
      <c r="AA590">
        <v>1633.55</v>
      </c>
      <c r="AB590">
        <v>1772.15</v>
      </c>
      <c r="AC590" s="1">
        <f>(Table2[[#This Row],[Close Price]]/Table2[[#This Row],[Day Low]])-1</f>
        <v>3.8260230785711613E-3</v>
      </c>
      <c r="AD590" s="1">
        <f>(Table2[[#This Row],[Day High]]/Table2[[#This Row],[Close Price]])-1</f>
        <v>2.0581778265642114E-2</v>
      </c>
      <c r="AE590" s="1">
        <f>(Table2[[#This Row],[Close Price]]/Table2[[#This Row],[Current Week Low]])-1</f>
        <v>3.8260230785711613E-3</v>
      </c>
      <c r="AF590" s="1">
        <f>(Table2[[#This Row],[Current Week High]]/Table2[[#This Row],[Close Price]])-1</f>
        <v>6.8392486888644966E-2</v>
      </c>
      <c r="AG590" s="1">
        <f>(Table2[[#This Row],[Close Price]]/Table2[[#This Row],[Current Month Low]])-1</f>
        <v>3.8260230785711613E-3</v>
      </c>
      <c r="AH590" s="1">
        <f>(Table2[[#This Row],[Current Month High]]/Table2[[#This Row],[Close Price]])-1</f>
        <v>8.0711062324673843E-2</v>
      </c>
      <c r="AI590">
        <v>23.7894865227466</v>
      </c>
      <c r="AJ590">
        <v>15.5561819527148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-0.03</v>
      </c>
      <c r="AM590" t="s">
        <v>3161</v>
      </c>
      <c r="AN590">
        <v>-7.18</v>
      </c>
      <c r="AO590" t="s">
        <v>3161</v>
      </c>
      <c r="AP590">
        <v>-5.7176223634200003E-2</v>
      </c>
      <c r="AQ590">
        <f>(Table2[[#This Row],[Sharpe Ratio]]-AVERAGE(Table2[Sharpe Ratio]))/_xlfn.STDEV.P(Table2[Sharpe Ratio])</f>
        <v>-1.3598587490703877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557</v>
      </c>
      <c r="AT590">
        <f>_xlfn.RANK.AVG(Table2[[#This Row],[6M Return vs Nifty Z-Score]],Table2[6M Return vs Nifty Z-Score])</f>
        <v>361</v>
      </c>
      <c r="AU590">
        <f>_xlfn.RANK.AVG(Table2[[#This Row],[Sharpe Ratio Z-Score]],Table2[Sharpe Ratio Z-Score])</f>
        <v>676</v>
      </c>
      <c r="AV590">
        <f>(Table2[[#This Row],[Rank 1Y]]+Table2[[#This Row],[Rank 6M]]+Table2[[#This Row],[Rank Sharpe]])/3</f>
        <v>531.33333333333337</v>
      </c>
    </row>
    <row r="591" spans="1:48" x14ac:dyDescent="0.3">
      <c r="A591" t="s">
        <v>659</v>
      </c>
      <c r="B591" t="s">
        <v>660</v>
      </c>
      <c r="C591" t="s">
        <v>3115</v>
      </c>
      <c r="D591" t="s">
        <v>556</v>
      </c>
      <c r="E591">
        <v>26952.170484186201</v>
      </c>
      <c r="F591">
        <v>60.93</v>
      </c>
      <c r="G591">
        <v>-19.818257121555099</v>
      </c>
      <c r="H591">
        <f>(Table2[[#This Row],[1Y Return vs Nifty]]-AVERAGE(Table2[1Y Return vs Nifty]))/_xlfn.STDEV.P(Table2[1Y Return vs Nifty])</f>
        <v>-0.68703296927189106</v>
      </c>
      <c r="I591">
        <v>-0.48635405097628598</v>
      </c>
      <c r="J591">
        <f>(Table2[[#This Row],[1M Return vs Nifty]]-AVERAGE(Table2[1M Return vs Nifty]))/_xlfn.STDEV.P(Table2[1M Return vs Nifty])</f>
        <v>0.20563309173378527</v>
      </c>
      <c r="K591">
        <v>-17.163437288660901</v>
      </c>
      <c r="L591">
        <f>(Table2[[#This Row],[6M Return vs Nifty]]-AVERAGE(Table2[6M Return vs Nifty]))/_xlfn.STDEV.P(Table2[6M Return vs Nifty])</f>
        <v>-0.7122513248678578</v>
      </c>
      <c r="M591">
        <v>-2.9846541386421799</v>
      </c>
      <c r="N591">
        <f>(Table2[[#This Row],[1W Return vs Nifty]]-AVERAGE(Table2[1W Return vs Nifty]))/_xlfn.STDEV.P(Table2[1W Return vs Nifty])</f>
        <v>5.3738165922965514E-2</v>
      </c>
      <c r="O591">
        <v>63.48</v>
      </c>
      <c r="P591">
        <v>65.745013742316999</v>
      </c>
      <c r="Q591">
        <v>67.353496123758703</v>
      </c>
      <c r="R591">
        <v>32.816369324325201</v>
      </c>
      <c r="S591" s="1">
        <f>(Table2[[#This Row],[Close Price]]-Table2[[#This Row],[20D EMA]])/Table2[[#This Row],[20D EMA]]</f>
        <v>-4.0170132325141737E-2</v>
      </c>
      <c r="T591" s="1">
        <f>(Table2[[#This Row],[Close Price]]-Table2[[#This Row],[50D EMA]])/Table2[[#This Row],[50D EMA]]</f>
        <v>-7.3237702271827188E-2</v>
      </c>
      <c r="U591" s="1">
        <f>(Table2[[#This Row],[Close Price]]-Table2[[#This Row],[200D EMA]])/Table2[[#This Row],[200D EMA]]</f>
        <v>-9.536989901690994E-2</v>
      </c>
      <c r="V591">
        <v>0.76840361586543604</v>
      </c>
      <c r="W591">
        <v>60.1</v>
      </c>
      <c r="X591">
        <v>61.33</v>
      </c>
      <c r="Y591">
        <v>60.01</v>
      </c>
      <c r="Z591">
        <v>63.69</v>
      </c>
      <c r="AA591">
        <v>60.01</v>
      </c>
      <c r="AB591">
        <v>66.38</v>
      </c>
      <c r="AC591" s="1">
        <f>(Table2[[#This Row],[Close Price]]/Table2[[#This Row],[Day Low]])-1</f>
        <v>1.3810316139767131E-2</v>
      </c>
      <c r="AD591" s="1">
        <f>(Table2[[#This Row],[Day High]]/Table2[[#This Row],[Close Price]])-1</f>
        <v>6.5649105530936058E-3</v>
      </c>
      <c r="AE591" s="1">
        <f>(Table2[[#This Row],[Close Price]]/Table2[[#This Row],[Current Week Low]])-1</f>
        <v>1.5330778203632711E-2</v>
      </c>
      <c r="AF591" s="1">
        <f>(Table2[[#This Row],[Current Week High]]/Table2[[#This Row],[Close Price]])-1</f>
        <v>4.5297882816346613E-2</v>
      </c>
      <c r="AG591" s="1">
        <f>(Table2[[#This Row],[Close Price]]/Table2[[#This Row],[Current Month Low]])-1</f>
        <v>1.5330778203632711E-2</v>
      </c>
      <c r="AH591" s="1">
        <f>(Table2[[#This Row],[Current Month High]]/Table2[[#This Row],[Close Price]])-1</f>
        <v>8.9446906285901795E-2</v>
      </c>
      <c r="AI591">
        <v>31.298211061874198</v>
      </c>
      <c r="AJ591">
        <v>3.2711864406779601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-7.0000000000000007E-2</v>
      </c>
      <c r="AM591" t="s">
        <v>3161</v>
      </c>
      <c r="AN591">
        <v>-0.49</v>
      </c>
      <c r="AO591" t="s">
        <v>3161</v>
      </c>
      <c r="AP591">
        <v>1.7440742245747001E-2</v>
      </c>
      <c r="AQ591">
        <f>(Table2[[#This Row],[Sharpe Ratio]]-AVERAGE(Table2[Sharpe Ratio]))/_xlfn.STDEV.P(Table2[Sharpe Ratio])</f>
        <v>-0.47669951834624957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567</v>
      </c>
      <c r="AT591">
        <f>_xlfn.RANK.AVG(Table2[[#This Row],[6M Return vs Nifty Z-Score]],Table2[6M Return vs Nifty Z-Score])</f>
        <v>564</v>
      </c>
      <c r="AU591">
        <f>_xlfn.RANK.AVG(Table2[[#This Row],[Sharpe Ratio Z-Score]],Table2[Sharpe Ratio Z-Score])</f>
        <v>463</v>
      </c>
      <c r="AV591">
        <f>(Table2[[#This Row],[Rank 1Y]]+Table2[[#This Row],[Rank 6M]]+Table2[[#This Row],[Rank Sharpe]])/3</f>
        <v>531.33333333333337</v>
      </c>
    </row>
    <row r="592" spans="1:48" x14ac:dyDescent="0.3">
      <c r="A592" t="s">
        <v>1251</v>
      </c>
      <c r="B592" t="s">
        <v>1252</v>
      </c>
      <c r="C592" t="s">
        <v>3118</v>
      </c>
      <c r="D592" t="s">
        <v>819</v>
      </c>
      <c r="E592">
        <v>9038.9669009499994</v>
      </c>
      <c r="F592">
        <v>7009.1</v>
      </c>
      <c r="G592">
        <v>-41.121859719919399</v>
      </c>
      <c r="H592">
        <f>(Table2[[#This Row],[1Y Return vs Nifty]]-AVERAGE(Table2[1Y Return vs Nifty]))/_xlfn.STDEV.P(Table2[1Y Return vs Nifty])</f>
        <v>-1.1156379072576881</v>
      </c>
      <c r="I592">
        <v>-4.9287068555285902</v>
      </c>
      <c r="J592">
        <f>(Table2[[#This Row],[1M Return vs Nifty]]-AVERAGE(Table2[1M Return vs Nifty]))/_xlfn.STDEV.P(Table2[1M Return vs Nifty])</f>
        <v>-0.26581226184430345</v>
      </c>
      <c r="K592">
        <v>-8.2138437233246204</v>
      </c>
      <c r="L592">
        <f>(Table2[[#This Row],[6M Return vs Nifty]]-AVERAGE(Table2[6M Return vs Nifty]))/_xlfn.STDEV.P(Table2[6M Return vs Nifty])</f>
        <v>-0.3992404121318765</v>
      </c>
      <c r="M592">
        <v>0.645916965929203</v>
      </c>
      <c r="N592">
        <f>(Table2[[#This Row],[1W Return vs Nifty]]-AVERAGE(Table2[1W Return vs Nifty]))/_xlfn.STDEV.P(Table2[1W Return vs Nifty])</f>
        <v>0.81080925971600593</v>
      </c>
      <c r="O592">
        <v>7226.96</v>
      </c>
      <c r="P592">
        <v>7728.6744990278803</v>
      </c>
      <c r="Q592">
        <v>8044.0219066500704</v>
      </c>
      <c r="R592">
        <v>44.019634963961003</v>
      </c>
      <c r="S592" s="1">
        <f>(Table2[[#This Row],[Close Price]]-Table2[[#This Row],[20D EMA]])/Table2[[#This Row],[20D EMA]]</f>
        <v>-3.0145455350520781E-2</v>
      </c>
      <c r="T592" s="1">
        <f>(Table2[[#This Row],[Close Price]]-Table2[[#This Row],[50D EMA]])/Table2[[#This Row],[50D EMA]]</f>
        <v>-9.3104516061374903E-2</v>
      </c>
      <c r="U592" s="1">
        <f>(Table2[[#This Row],[Close Price]]-Table2[[#This Row],[200D EMA]])/Table2[[#This Row],[200D EMA]]</f>
        <v>-0.12865727103434291</v>
      </c>
      <c r="V592">
        <v>0.79435592660110699</v>
      </c>
      <c r="W592">
        <v>6750.05</v>
      </c>
      <c r="X592">
        <v>7070</v>
      </c>
      <c r="Y592">
        <v>6750</v>
      </c>
      <c r="Z592">
        <v>7184.95</v>
      </c>
      <c r="AA592">
        <v>6750</v>
      </c>
      <c r="AB592">
        <v>7380</v>
      </c>
      <c r="AC592" s="1">
        <f>(Table2[[#This Row],[Close Price]]/Table2[[#This Row],[Day Low]])-1</f>
        <v>3.8377493500048265E-2</v>
      </c>
      <c r="AD592" s="1">
        <f>(Table2[[#This Row],[Day High]]/Table2[[#This Row],[Close Price]])-1</f>
        <v>8.6887046839108084E-3</v>
      </c>
      <c r="AE592" s="1">
        <f>(Table2[[#This Row],[Close Price]]/Table2[[#This Row],[Current Week Low]])-1</f>
        <v>3.83851851851853E-2</v>
      </c>
      <c r="AF592" s="1">
        <f>(Table2[[#This Row],[Current Week High]]/Table2[[#This Row],[Close Price]])-1</f>
        <v>2.5088813114379827E-2</v>
      </c>
      <c r="AG592" s="1">
        <f>(Table2[[#This Row],[Close Price]]/Table2[[#This Row],[Current Month Low]])-1</f>
        <v>3.83851851851853E-2</v>
      </c>
      <c r="AH592" s="1">
        <f>(Table2[[#This Row],[Current Month High]]/Table2[[#This Row],[Close Price]])-1</f>
        <v>5.2916922286741386E-2</v>
      </c>
      <c r="AI592">
        <v>53.942018233439299</v>
      </c>
      <c r="AJ592">
        <v>6.3402718776550602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-0.19</v>
      </c>
      <c r="AM592" t="s">
        <v>3161</v>
      </c>
      <c r="AN592">
        <v>-0.25</v>
      </c>
      <c r="AO592" t="s">
        <v>3161</v>
      </c>
      <c r="AP592">
        <v>1.8079644453022001E-2</v>
      </c>
      <c r="AQ592">
        <f>(Table2[[#This Row],[Sharpe Ratio]]-AVERAGE(Table2[Sharpe Ratio]))/_xlfn.STDEV.P(Table2[Sharpe Ratio])</f>
        <v>-0.46913753327715979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685</v>
      </c>
      <c r="AT592">
        <f>_xlfn.RANK.AVG(Table2[[#This Row],[6M Return vs Nifty Z-Score]],Table2[6M Return vs Nifty Z-Score])</f>
        <v>454</v>
      </c>
      <c r="AU592">
        <f>_xlfn.RANK.AVG(Table2[[#This Row],[Sharpe Ratio Z-Score]],Table2[Sharpe Ratio Z-Score])</f>
        <v>460</v>
      </c>
      <c r="AV592">
        <f>(Table2[[#This Row],[Rank 1Y]]+Table2[[#This Row],[Rank 6M]]+Table2[[#This Row],[Rank Sharpe]])/3</f>
        <v>533</v>
      </c>
    </row>
    <row r="593" spans="1:48" x14ac:dyDescent="0.3">
      <c r="A593" t="s">
        <v>1140</v>
      </c>
      <c r="B593" t="s">
        <v>1141</v>
      </c>
      <c r="C593" t="s">
        <v>3109</v>
      </c>
      <c r="D593" t="s">
        <v>24</v>
      </c>
      <c r="E593">
        <v>10474.522399482999</v>
      </c>
      <c r="F593">
        <v>95.07</v>
      </c>
      <c r="G593">
        <v>-37.745730589321397</v>
      </c>
      <c r="H593">
        <f>(Table2[[#This Row],[1Y Return vs Nifty]]-AVERAGE(Table2[1Y Return vs Nifty]))/_xlfn.STDEV.P(Table2[1Y Return vs Nifty])</f>
        <v>-1.0477139206938801</v>
      </c>
      <c r="I593">
        <v>2.6316762500831201</v>
      </c>
      <c r="J593">
        <f>(Table2[[#This Row],[1M Return vs Nifty]]-AVERAGE(Table2[1M Return vs Nifty]))/_xlfn.STDEV.P(Table2[1M Return vs Nifty])</f>
        <v>0.53653452221985165</v>
      </c>
      <c r="K593">
        <v>-32.730922389811603</v>
      </c>
      <c r="L593">
        <f>(Table2[[#This Row],[6M Return vs Nifty]]-AVERAGE(Table2[6M Return vs Nifty]))/_xlfn.STDEV.P(Table2[6M Return vs Nifty])</f>
        <v>-1.2567221642351731</v>
      </c>
      <c r="M593">
        <v>-7.5311039208054504</v>
      </c>
      <c r="N593">
        <f>(Table2[[#This Row],[1W Return vs Nifty]]-AVERAGE(Table2[1W Return vs Nifty]))/_xlfn.STDEV.P(Table2[1W Return vs Nifty])</f>
        <v>-0.89431810685559254</v>
      </c>
      <c r="O593">
        <v>99.4</v>
      </c>
      <c r="P593">
        <v>101.86626431197</v>
      </c>
      <c r="Q593">
        <v>109.850688193347</v>
      </c>
      <c r="R593">
        <v>34.499597307658902</v>
      </c>
      <c r="S593" s="1">
        <f>(Table2[[#This Row],[Close Price]]-Table2[[#This Row],[20D EMA]])/Table2[[#This Row],[20D EMA]]</f>
        <v>-4.3561368209255658E-2</v>
      </c>
      <c r="T593" s="1">
        <f>(Table2[[#This Row],[Close Price]]-Table2[[#This Row],[50D EMA]])/Table2[[#This Row],[50D EMA]]</f>
        <v>-6.6717517893422909E-2</v>
      </c>
      <c r="U593" s="1">
        <f>(Table2[[#This Row],[Close Price]]-Table2[[#This Row],[200D EMA]])/Table2[[#This Row],[200D EMA]]</f>
        <v>-0.13455253159025893</v>
      </c>
      <c r="V593">
        <v>1.1298185842375399</v>
      </c>
      <c r="W593">
        <v>94.55</v>
      </c>
      <c r="X593">
        <v>97.5</v>
      </c>
      <c r="Y593">
        <v>94.55</v>
      </c>
      <c r="Z593">
        <v>104.1</v>
      </c>
      <c r="AA593">
        <v>94.55</v>
      </c>
      <c r="AB593">
        <v>108.75</v>
      </c>
      <c r="AC593" s="1">
        <f>(Table2[[#This Row],[Close Price]]/Table2[[#This Row],[Day Low]])-1</f>
        <v>5.4997355896351241E-3</v>
      </c>
      <c r="AD593" s="1">
        <f>(Table2[[#This Row],[Day High]]/Table2[[#This Row],[Close Price]])-1</f>
        <v>2.556011360050503E-2</v>
      </c>
      <c r="AE593" s="1">
        <f>(Table2[[#This Row],[Close Price]]/Table2[[#This Row],[Current Week Low]])-1</f>
        <v>5.4997355896351241E-3</v>
      </c>
      <c r="AF593" s="1">
        <f>(Table2[[#This Row],[Current Week High]]/Table2[[#This Row],[Close Price]])-1</f>
        <v>9.49826443673083E-2</v>
      </c>
      <c r="AG593" s="1">
        <f>(Table2[[#This Row],[Close Price]]/Table2[[#This Row],[Current Month Low]])-1</f>
        <v>5.4997355896351241E-3</v>
      </c>
      <c r="AH593" s="1">
        <f>(Table2[[#This Row],[Current Month High]]/Table2[[#This Row],[Close Price]])-1</f>
        <v>0.14389397286210159</v>
      </c>
      <c r="AI593">
        <v>60.408120332386602</v>
      </c>
      <c r="AJ593">
        <v>7.8992168879809199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-0.11</v>
      </c>
      <c r="AM593" t="s">
        <v>3161</v>
      </c>
      <c r="AN593">
        <v>-1.55</v>
      </c>
      <c r="AO593" t="s">
        <v>3161</v>
      </c>
      <c r="AP593">
        <v>9.7454294660272001E-2</v>
      </c>
      <c r="AQ593">
        <f>(Table2[[#This Row],[Sharpe Ratio]]-AVERAGE(Table2[Sharpe Ratio]))/_xlfn.STDEV.P(Table2[Sharpe Ratio])</f>
        <v>0.47033319150168917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666</v>
      </c>
      <c r="AT593">
        <f>_xlfn.RANK.AVG(Table2[[#This Row],[6M Return vs Nifty Z-Score]],Table2[6M Return vs Nifty Z-Score])</f>
        <v>705</v>
      </c>
      <c r="AU593">
        <f>_xlfn.RANK.AVG(Table2[[#This Row],[Sharpe Ratio Z-Score]],Table2[Sharpe Ratio Z-Score])</f>
        <v>230</v>
      </c>
      <c r="AV593">
        <f>(Table2[[#This Row],[Rank 1Y]]+Table2[[#This Row],[Rank 6M]]+Table2[[#This Row],[Rank Sharpe]])/3</f>
        <v>533.66666666666663</v>
      </c>
    </row>
    <row r="594" spans="1:48" x14ac:dyDescent="0.3">
      <c r="A594" t="s">
        <v>1584</v>
      </c>
      <c r="B594" t="s">
        <v>1585</v>
      </c>
      <c r="C594" t="s">
        <v>3121</v>
      </c>
      <c r="D594" t="s">
        <v>427</v>
      </c>
      <c r="E594">
        <v>5894.4404753225199</v>
      </c>
      <c r="F594">
        <v>1090.8</v>
      </c>
      <c r="G594">
        <v>-32.347954877004398</v>
      </c>
      <c r="H594">
        <f>(Table2[[#This Row],[1Y Return vs Nifty]]-AVERAGE(Table2[1Y Return vs Nifty]))/_xlfn.STDEV.P(Table2[1Y Return vs Nifty])</f>
        <v>-0.9391166393769399</v>
      </c>
      <c r="I594">
        <v>-6.3909820860383597</v>
      </c>
      <c r="J594">
        <f>(Table2[[#This Row],[1M Return vs Nifty]]-AVERAGE(Table2[1M Return vs Nifty]))/_xlfn.STDEV.P(Table2[1M Return vs Nifty])</f>
        <v>-0.42099643865477959</v>
      </c>
      <c r="K594">
        <v>4.23601215036153</v>
      </c>
      <c r="L594">
        <f>(Table2[[#This Row],[6M Return vs Nifty]]-AVERAGE(Table2[6M Return vs Nifty]))/_xlfn.STDEV.P(Table2[6M Return vs Nifty])</f>
        <v>3.6191735932099983E-2</v>
      </c>
      <c r="M594">
        <v>-7.2637344685662901</v>
      </c>
      <c r="N594">
        <f>(Table2[[#This Row],[1W Return vs Nifty]]-AVERAGE(Table2[1W Return vs Nifty]))/_xlfn.STDEV.P(Table2[1W Return vs Nifty])</f>
        <v>-0.83856443124277336</v>
      </c>
      <c r="O594">
        <v>1178.93</v>
      </c>
      <c r="P594">
        <v>1196.60217985542</v>
      </c>
      <c r="Q594">
        <v>1162.3698172773099</v>
      </c>
      <c r="R594">
        <v>23.439023377028398</v>
      </c>
      <c r="S594" s="1">
        <f>(Table2[[#This Row],[Close Price]]-Table2[[#This Row],[20D EMA]])/Table2[[#This Row],[20D EMA]]</f>
        <v>-7.4754226289940967E-2</v>
      </c>
      <c r="T594" s="1">
        <f>(Table2[[#This Row],[Close Price]]-Table2[[#This Row],[50D EMA]])/Table2[[#This Row],[50D EMA]]</f>
        <v>-8.841884265011421E-2</v>
      </c>
      <c r="U594" s="1">
        <f>(Table2[[#This Row],[Close Price]]-Table2[[#This Row],[200D EMA]])/Table2[[#This Row],[200D EMA]]</f>
        <v>-6.1572329402833567E-2</v>
      </c>
      <c r="V594">
        <v>0.690361905516788</v>
      </c>
      <c r="W594">
        <v>1082.4000000000001</v>
      </c>
      <c r="X594">
        <v>1159.1500000000001</v>
      </c>
      <c r="Y594">
        <v>1082.4000000000001</v>
      </c>
      <c r="Z594">
        <v>1252</v>
      </c>
      <c r="AA594">
        <v>1082.4000000000001</v>
      </c>
      <c r="AB594">
        <v>1252</v>
      </c>
      <c r="AC594" s="1">
        <f>(Table2[[#This Row],[Close Price]]/Table2[[#This Row],[Day Low]])-1</f>
        <v>7.7605321507758784E-3</v>
      </c>
      <c r="AD594" s="1">
        <f>(Table2[[#This Row],[Day High]]/Table2[[#This Row],[Close Price]])-1</f>
        <v>6.2660432709937819E-2</v>
      </c>
      <c r="AE594" s="1">
        <f>(Table2[[#This Row],[Close Price]]/Table2[[#This Row],[Current Week Low]])-1</f>
        <v>7.7605321507758784E-3</v>
      </c>
      <c r="AF594" s="1">
        <f>(Table2[[#This Row],[Current Week High]]/Table2[[#This Row],[Close Price]])-1</f>
        <v>0.14778144481114786</v>
      </c>
      <c r="AG594" s="1">
        <f>(Table2[[#This Row],[Close Price]]/Table2[[#This Row],[Current Month Low]])-1</f>
        <v>7.7605321507758784E-3</v>
      </c>
      <c r="AH594" s="1">
        <f>(Table2[[#This Row],[Current Month High]]/Table2[[#This Row],[Close Price]])-1</f>
        <v>0.14778144481114786</v>
      </c>
      <c r="AI594">
        <v>29.061239457279001</v>
      </c>
      <c r="AJ594">
        <v>16.875602700096401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0.01</v>
      </c>
      <c r="AM594" t="s">
        <v>3160</v>
      </c>
      <c r="AN594">
        <v>-0.8</v>
      </c>
      <c r="AO594" t="s">
        <v>3161</v>
      </c>
      <c r="AP594">
        <v>-4.9368039347817999E-2</v>
      </c>
      <c r="AQ594">
        <f>(Table2[[#This Row],[Sharpe Ratio]]-AVERAGE(Table2[Sharpe Ratio]))/_xlfn.STDEV.P(Table2[Sharpe Ratio])</f>
        <v>-1.2674418309286293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641</v>
      </c>
      <c r="AT594">
        <f>_xlfn.RANK.AVG(Table2[[#This Row],[6M Return vs Nifty Z-Score]],Table2[6M Return vs Nifty Z-Score])</f>
        <v>299</v>
      </c>
      <c r="AU594">
        <f>_xlfn.RANK.AVG(Table2[[#This Row],[Sharpe Ratio Z-Score]],Table2[Sharpe Ratio Z-Score])</f>
        <v>665</v>
      </c>
      <c r="AV594">
        <f>(Table2[[#This Row],[Rank 1Y]]+Table2[[#This Row],[Rank 6M]]+Table2[[#This Row],[Rank Sharpe]])/3</f>
        <v>535</v>
      </c>
    </row>
    <row r="595" spans="1:48" x14ac:dyDescent="0.3">
      <c r="A595" t="s">
        <v>379</v>
      </c>
      <c r="B595" t="s">
        <v>380</v>
      </c>
      <c r="C595" t="s">
        <v>3109</v>
      </c>
      <c r="D595" t="s">
        <v>24</v>
      </c>
      <c r="E595">
        <v>60568.9005130941</v>
      </c>
      <c r="F595">
        <v>19.309999999999999</v>
      </c>
      <c r="G595">
        <v>-26.141446816837899</v>
      </c>
      <c r="H595">
        <f>(Table2[[#This Row],[1Y Return vs Nifty]]-AVERAGE(Table2[1Y Return vs Nifty]))/_xlfn.STDEV.P(Table2[1Y Return vs Nifty])</f>
        <v>-0.8142485570911645</v>
      </c>
      <c r="I595">
        <v>-2.5236011512615999</v>
      </c>
      <c r="J595">
        <f>(Table2[[#This Row],[1M Return vs Nifty]]-AVERAGE(Table2[1M Return vs Nifty]))/_xlfn.STDEV.P(Table2[1M Return vs Nifty])</f>
        <v>-1.0570060464239884E-2</v>
      </c>
      <c r="K595">
        <v>-20.475511488301201</v>
      </c>
      <c r="L595">
        <f>(Table2[[#This Row],[6M Return vs Nifty]]-AVERAGE(Table2[6M Return vs Nifty]))/_xlfn.STDEV.P(Table2[6M Return vs Nifty])</f>
        <v>-0.8280907046911079</v>
      </c>
      <c r="M595">
        <v>-4.0501932456416796</v>
      </c>
      <c r="N595">
        <f>(Table2[[#This Row],[1W Return vs Nifty]]-AVERAGE(Table2[1W Return vs Nifty]))/_xlfn.STDEV.P(Table2[1W Return vs Nifty])</f>
        <v>-0.16845521191768323</v>
      </c>
      <c r="O595">
        <v>20.34</v>
      </c>
      <c r="P595">
        <v>21.3759871120293</v>
      </c>
      <c r="Q595">
        <v>22.452000444605499</v>
      </c>
      <c r="R595">
        <v>31.2435166822798</v>
      </c>
      <c r="S595" s="1">
        <f>(Table2[[#This Row],[Close Price]]-Table2[[#This Row],[20D EMA]])/Table2[[#This Row],[20D EMA]]</f>
        <v>-5.0639134709931227E-2</v>
      </c>
      <c r="T595" s="1">
        <f>(Table2[[#This Row],[Close Price]]-Table2[[#This Row],[50D EMA]])/Table2[[#This Row],[50D EMA]]</f>
        <v>-9.6649904455952382E-2</v>
      </c>
      <c r="U595" s="1">
        <f>(Table2[[#This Row],[Close Price]]-Table2[[#This Row],[200D EMA]])/Table2[[#This Row],[200D EMA]]</f>
        <v>-0.13994300651995681</v>
      </c>
      <c r="V595">
        <v>0.69888505736002704</v>
      </c>
      <c r="W595">
        <v>19.2</v>
      </c>
      <c r="X595">
        <v>19.63</v>
      </c>
      <c r="Y595">
        <v>19.02</v>
      </c>
      <c r="Z595">
        <v>20.329999999999998</v>
      </c>
      <c r="AA595">
        <v>19.02</v>
      </c>
      <c r="AB595">
        <v>21.14</v>
      </c>
      <c r="AC595" s="1">
        <f>(Table2[[#This Row],[Close Price]]/Table2[[#This Row],[Day Low]])-1</f>
        <v>5.729166666666563E-3</v>
      </c>
      <c r="AD595" s="1">
        <f>(Table2[[#This Row],[Day High]]/Table2[[#This Row],[Close Price]])-1</f>
        <v>1.6571724495080264E-2</v>
      </c>
      <c r="AE595" s="1">
        <f>(Table2[[#This Row],[Close Price]]/Table2[[#This Row],[Current Week Low]])-1</f>
        <v>1.5247108307045121E-2</v>
      </c>
      <c r="AF595" s="1">
        <f>(Table2[[#This Row],[Current Week High]]/Table2[[#This Row],[Close Price]])-1</f>
        <v>5.282237182806826E-2</v>
      </c>
      <c r="AG595" s="1">
        <f>(Table2[[#This Row],[Close Price]]/Table2[[#This Row],[Current Month Low]])-1</f>
        <v>1.5247108307045121E-2</v>
      </c>
      <c r="AH595" s="1">
        <f>(Table2[[#This Row],[Current Month High]]/Table2[[#This Row],[Close Price]])-1</f>
        <v>9.4769549456240387E-2</v>
      </c>
      <c r="AI595">
        <v>70.119109269808405</v>
      </c>
      <c r="AJ595">
        <v>1.5247108307045101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-0.18</v>
      </c>
      <c r="AM595" t="s">
        <v>3161</v>
      </c>
      <c r="AN595">
        <v>-6.85</v>
      </c>
      <c r="AO595" t="s">
        <v>3161</v>
      </c>
      <c r="AP595">
        <v>4.3951056522530001E-2</v>
      </c>
      <c r="AQ595">
        <f>(Table2[[#This Row],[Sharpe Ratio]]-AVERAGE(Table2[Sharpe Ratio]))/_xlfn.STDEV.P(Table2[Sharpe Ratio])</f>
        <v>-0.16292598860224661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601</v>
      </c>
      <c r="AT595">
        <f>_xlfn.RANK.AVG(Table2[[#This Row],[6M Return vs Nifty Z-Score]],Table2[6M Return vs Nifty Z-Score])</f>
        <v>617</v>
      </c>
      <c r="AU595">
        <f>_xlfn.RANK.AVG(Table2[[#This Row],[Sharpe Ratio Z-Score]],Table2[Sharpe Ratio Z-Score])</f>
        <v>390</v>
      </c>
      <c r="AV595">
        <f>(Table2[[#This Row],[Rank 1Y]]+Table2[[#This Row],[Rank 6M]]+Table2[[#This Row],[Rank Sharpe]])/3</f>
        <v>536</v>
      </c>
    </row>
    <row r="596" spans="1:48" x14ac:dyDescent="0.3">
      <c r="A596" t="s">
        <v>1427</v>
      </c>
      <c r="B596" t="s">
        <v>1428</v>
      </c>
      <c r="C596" t="s">
        <v>3121</v>
      </c>
      <c r="D596" t="s">
        <v>227</v>
      </c>
      <c r="E596">
        <v>7172.1535210163302</v>
      </c>
      <c r="F596">
        <v>355.6</v>
      </c>
      <c r="G596">
        <v>-32.019617626172597</v>
      </c>
      <c r="H596">
        <f>(Table2[[#This Row],[1Y Return vs Nifty]]-AVERAGE(Table2[1Y Return vs Nifty]))/_xlfn.STDEV.P(Table2[1Y Return vs Nifty])</f>
        <v>-0.93251085679244894</v>
      </c>
      <c r="I596">
        <v>-3.4549158888637899</v>
      </c>
      <c r="J596">
        <f>(Table2[[#This Row],[1M Return vs Nifty]]-AVERAGE(Table2[1M Return vs Nifty]))/_xlfn.STDEV.P(Table2[1M Return vs Nifty])</f>
        <v>-0.10940597581779267</v>
      </c>
      <c r="K596">
        <v>-17.789116997616802</v>
      </c>
      <c r="L596">
        <f>(Table2[[#This Row],[6M Return vs Nifty]]-AVERAGE(Table2[6M Return vs Nifty]))/_xlfn.STDEV.P(Table2[6M Return vs Nifty])</f>
        <v>-0.73413439423306537</v>
      </c>
      <c r="M596">
        <v>-4.2656994995189503</v>
      </c>
      <c r="N596">
        <f>(Table2[[#This Row],[1W Return vs Nifty]]-AVERAGE(Table2[1W Return vs Nifty]))/_xlfn.STDEV.P(Table2[1W Return vs Nifty])</f>
        <v>-0.21339402474982239</v>
      </c>
      <c r="O596">
        <v>371.48</v>
      </c>
      <c r="P596">
        <v>385.85890202513701</v>
      </c>
      <c r="Q596">
        <v>400.53837294897698</v>
      </c>
      <c r="R596">
        <v>29.087420353150499</v>
      </c>
      <c r="S596" s="1">
        <f>(Table2[[#This Row],[Close Price]]-Table2[[#This Row],[20D EMA]])/Table2[[#This Row],[20D EMA]]</f>
        <v>-4.2747927210078591E-2</v>
      </c>
      <c r="T596" s="1">
        <f>(Table2[[#This Row],[Close Price]]-Table2[[#This Row],[50D EMA]])/Table2[[#This Row],[50D EMA]]</f>
        <v>-7.8419603296247795E-2</v>
      </c>
      <c r="U596" s="1">
        <f>(Table2[[#This Row],[Close Price]]-Table2[[#This Row],[200D EMA]])/Table2[[#This Row],[200D EMA]]</f>
        <v>-0.11219492559006695</v>
      </c>
      <c r="V596">
        <v>0.42298669274981798</v>
      </c>
      <c r="W596">
        <v>353</v>
      </c>
      <c r="X596">
        <v>361.15</v>
      </c>
      <c r="Y596">
        <v>351.2</v>
      </c>
      <c r="Z596">
        <v>372.95</v>
      </c>
      <c r="AA596">
        <v>351.2</v>
      </c>
      <c r="AB596">
        <v>383.5</v>
      </c>
      <c r="AC596" s="1">
        <f>(Table2[[#This Row],[Close Price]]/Table2[[#This Row],[Day Low]])-1</f>
        <v>7.3654390934845271E-3</v>
      </c>
      <c r="AD596" s="1">
        <f>(Table2[[#This Row],[Day High]]/Table2[[#This Row],[Close Price]])-1</f>
        <v>1.5607424071990783E-2</v>
      </c>
      <c r="AE596" s="1">
        <f>(Table2[[#This Row],[Close Price]]/Table2[[#This Row],[Current Week Low]])-1</f>
        <v>1.2528473804100271E-2</v>
      </c>
      <c r="AF596" s="1">
        <f>(Table2[[#This Row],[Current Week High]]/Table2[[#This Row],[Close Price]])-1</f>
        <v>4.8790776152980886E-2</v>
      </c>
      <c r="AG596" s="1">
        <f>(Table2[[#This Row],[Close Price]]/Table2[[#This Row],[Current Month Low]])-1</f>
        <v>1.2528473804100271E-2</v>
      </c>
      <c r="AH596" s="1">
        <f>(Table2[[#This Row],[Current Month High]]/Table2[[#This Row],[Close Price]])-1</f>
        <v>7.8458942632170903E-2</v>
      </c>
      <c r="AI596">
        <v>42.013498312710901</v>
      </c>
      <c r="AJ596">
        <v>2.2573687994248801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</v>
      </c>
      <c r="AM596" t="s">
        <v>3161</v>
      </c>
      <c r="AN596">
        <v>-3.24</v>
      </c>
      <c r="AO596" t="s">
        <v>3161</v>
      </c>
      <c r="AP596">
        <v>4.0601469695080002E-2</v>
      </c>
      <c r="AQ596">
        <f>(Table2[[#This Row],[Sharpe Ratio]]-AVERAGE(Table2[Sharpe Ratio]))/_xlfn.STDEV.P(Table2[Sharpe Ratio])</f>
        <v>-0.20257137609406708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639</v>
      </c>
      <c r="AT596">
        <f>_xlfn.RANK.AVG(Table2[[#This Row],[6M Return vs Nifty Z-Score]],Table2[6M Return vs Nifty Z-Score])</f>
        <v>573</v>
      </c>
      <c r="AU596">
        <f>_xlfn.RANK.AVG(Table2[[#This Row],[Sharpe Ratio Z-Score]],Table2[Sharpe Ratio Z-Score])</f>
        <v>400</v>
      </c>
      <c r="AV596">
        <f>(Table2[[#This Row],[Rank 1Y]]+Table2[[#This Row],[Rank 6M]]+Table2[[#This Row],[Rank Sharpe]])/3</f>
        <v>537.33333333333337</v>
      </c>
    </row>
    <row r="597" spans="1:48" x14ac:dyDescent="0.3">
      <c r="A597" t="s">
        <v>616</v>
      </c>
      <c r="B597" t="s">
        <v>617</v>
      </c>
      <c r="C597" t="s">
        <v>3113</v>
      </c>
      <c r="D597" t="s">
        <v>51</v>
      </c>
      <c r="E597">
        <v>29242.535799091998</v>
      </c>
      <c r="F597">
        <v>1774</v>
      </c>
      <c r="G597">
        <v>-11.307972255505801</v>
      </c>
      <c r="H597">
        <f>(Table2[[#This Row],[1Y Return vs Nifty]]-AVERAGE(Table2[1Y Return vs Nifty]))/_xlfn.STDEV.P(Table2[1Y Return vs Nifty])</f>
        <v>-0.51581544395368095</v>
      </c>
      <c r="I597">
        <v>11.6210360025049</v>
      </c>
      <c r="J597">
        <f>(Table2[[#This Row],[1M Return vs Nifty]]-AVERAGE(Table2[1M Return vs Nifty]))/_xlfn.STDEV.P(Table2[1M Return vs Nifty])</f>
        <v>1.4905316659357313</v>
      </c>
      <c r="K597">
        <v>-5.98558738153229</v>
      </c>
      <c r="L597">
        <f>(Table2[[#This Row],[6M Return vs Nifty]]-AVERAGE(Table2[6M Return vs Nifty]))/_xlfn.STDEV.P(Table2[6M Return vs Nifty])</f>
        <v>-0.32130742598425938</v>
      </c>
      <c r="M597">
        <v>1.63999885759389</v>
      </c>
      <c r="N597">
        <f>(Table2[[#This Row],[1W Return vs Nifty]]-AVERAGE(Table2[1W Return vs Nifty]))/_xlfn.STDEV.P(Table2[1W Return vs Nifty])</f>
        <v>1.0181018986330141</v>
      </c>
      <c r="O597">
        <v>1730.83</v>
      </c>
      <c r="P597">
        <v>1758.4309176440399</v>
      </c>
      <c r="Q597">
        <v>1801.28251158837</v>
      </c>
      <c r="R597">
        <v>55.5738215641152</v>
      </c>
      <c r="S597" s="1">
        <f>(Table2[[#This Row],[Close Price]]-Table2[[#This Row],[20D EMA]])/Table2[[#This Row],[20D EMA]]</f>
        <v>2.4941790932673964E-2</v>
      </c>
      <c r="T597" s="1">
        <f>(Table2[[#This Row],[Close Price]]-Table2[[#This Row],[50D EMA]])/Table2[[#This Row],[50D EMA]]</f>
        <v>8.8539630415618749E-3</v>
      </c>
      <c r="U597" s="1">
        <f>(Table2[[#This Row],[Close Price]]-Table2[[#This Row],[200D EMA]])/Table2[[#This Row],[200D EMA]]</f>
        <v>-1.5146159146525142E-2</v>
      </c>
      <c r="V597">
        <v>1.9440764465981999</v>
      </c>
      <c r="W597">
        <v>1703</v>
      </c>
      <c r="X597">
        <v>1782.95</v>
      </c>
      <c r="Y597">
        <v>1696.1</v>
      </c>
      <c r="Z597">
        <v>1858.3</v>
      </c>
      <c r="AA597">
        <v>1600</v>
      </c>
      <c r="AB597">
        <v>1871.7</v>
      </c>
      <c r="AC597" s="1">
        <f>(Table2[[#This Row],[Close Price]]/Table2[[#This Row],[Day Low]])-1</f>
        <v>4.1691133294186722E-2</v>
      </c>
      <c r="AD597" s="1">
        <f>(Table2[[#This Row],[Day High]]/Table2[[#This Row],[Close Price]])-1</f>
        <v>5.0450958286358816E-3</v>
      </c>
      <c r="AE597" s="1">
        <f>(Table2[[#This Row],[Close Price]]/Table2[[#This Row],[Current Week Low]])-1</f>
        <v>4.5928895701904393E-2</v>
      </c>
      <c r="AF597" s="1">
        <f>(Table2[[#This Row],[Current Week High]]/Table2[[#This Row],[Close Price]])-1</f>
        <v>4.7519729425028245E-2</v>
      </c>
      <c r="AG597" s="1">
        <f>(Table2[[#This Row],[Close Price]]/Table2[[#This Row],[Current Month Low]])-1</f>
        <v>0.1087499999999999</v>
      </c>
      <c r="AH597" s="1">
        <f>(Table2[[#This Row],[Current Month High]]/Table2[[#This Row],[Close Price]])-1</f>
        <v>5.507328072153328E-2</v>
      </c>
      <c r="AI597">
        <v>25.194475760992098</v>
      </c>
      <c r="AJ597">
        <v>11.874881755691399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0.01</v>
      </c>
      <c r="AM597" t="s">
        <v>3160</v>
      </c>
      <c r="AN597">
        <v>9.14</v>
      </c>
      <c r="AO597" t="s">
        <v>3160</v>
      </c>
      <c r="AP597">
        <v>-9.1293646401479994E-2</v>
      </c>
      <c r="AQ597">
        <f>(Table2[[#This Row],[Sharpe Ratio]]-AVERAGE(Table2[Sharpe Ratio]))/_xlfn.STDEV.P(Table2[Sharpe Ratio])</f>
        <v>-1.763669283177602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493</v>
      </c>
      <c r="AT597">
        <f>_xlfn.RANK.AVG(Table2[[#This Row],[6M Return vs Nifty Z-Score]],Table2[6M Return vs Nifty Z-Score])</f>
        <v>419</v>
      </c>
      <c r="AU597">
        <f>_xlfn.RANK.AVG(Table2[[#This Row],[Sharpe Ratio Z-Score]],Table2[Sharpe Ratio Z-Score])</f>
        <v>705</v>
      </c>
      <c r="AV597">
        <f>(Table2[[#This Row],[Rank 1Y]]+Table2[[#This Row],[Rank 6M]]+Table2[[#This Row],[Rank Sharpe]])/3</f>
        <v>539</v>
      </c>
    </row>
    <row r="598" spans="1:48" x14ac:dyDescent="0.3">
      <c r="A598" t="s">
        <v>1305</v>
      </c>
      <c r="B598" t="s">
        <v>1306</v>
      </c>
      <c r="C598" t="s">
        <v>3121</v>
      </c>
      <c r="D598" t="s">
        <v>971</v>
      </c>
      <c r="E598">
        <v>8505.4896330193205</v>
      </c>
      <c r="F598">
        <v>61.5</v>
      </c>
      <c r="G598">
        <v>-20.786382928766599</v>
      </c>
      <c r="H598">
        <f>(Table2[[#This Row],[1Y Return vs Nifty]]-AVERAGE(Table2[1Y Return vs Nifty]))/_xlfn.STDEV.P(Table2[1Y Return vs Nifty])</f>
        <v>-0.70651059046982845</v>
      </c>
      <c r="I598">
        <v>-10.0576354742728</v>
      </c>
      <c r="J598">
        <f>(Table2[[#This Row],[1M Return vs Nifty]]-AVERAGE(Table2[1M Return vs Nifty]))/_xlfn.STDEV.P(Table2[1M Return vs Nifty])</f>
        <v>-0.81012057604726029</v>
      </c>
      <c r="K598">
        <v>-20.9145339393901</v>
      </c>
      <c r="L598">
        <f>(Table2[[#This Row],[6M Return vs Nifty]]-AVERAGE(Table2[6M Return vs Nifty]))/_xlfn.STDEV.P(Table2[6M Return vs Nifty])</f>
        <v>-0.84344545986783193</v>
      </c>
      <c r="M598">
        <v>-10.8687694462403</v>
      </c>
      <c r="N598">
        <f>(Table2[[#This Row],[1W Return vs Nifty]]-AVERAGE(Table2[1W Return vs Nifty]))/_xlfn.STDEV.P(Table2[1W Return vs Nifty])</f>
        <v>-1.590310560184667</v>
      </c>
      <c r="O598">
        <v>68.790000000000006</v>
      </c>
      <c r="P598">
        <v>71.998099216707701</v>
      </c>
      <c r="Q598">
        <v>73.503507291883807</v>
      </c>
      <c r="R598">
        <v>25.103333823471999</v>
      </c>
      <c r="S598" s="1">
        <f>(Table2[[#This Row],[Close Price]]-Table2[[#This Row],[20D EMA]])/Table2[[#This Row],[20D EMA]]</f>
        <v>-0.10597470562581779</v>
      </c>
      <c r="T598" s="1">
        <f>(Table2[[#This Row],[Close Price]]-Table2[[#This Row],[50D EMA]])/Table2[[#This Row],[50D EMA]]</f>
        <v>-0.14581078293621866</v>
      </c>
      <c r="U598" s="1">
        <f>(Table2[[#This Row],[Close Price]]-Table2[[#This Row],[200D EMA]])/Table2[[#This Row],[200D EMA]]</f>
        <v>-0.16330523173836664</v>
      </c>
      <c r="V598">
        <v>1.13706166758585</v>
      </c>
      <c r="W598">
        <v>61.11</v>
      </c>
      <c r="X598">
        <v>63.22</v>
      </c>
      <c r="Y598">
        <v>61.11</v>
      </c>
      <c r="Z598">
        <v>72.930000000000007</v>
      </c>
      <c r="AA598">
        <v>61.11</v>
      </c>
      <c r="AB598">
        <v>77.59</v>
      </c>
      <c r="AC598" s="1">
        <f>(Table2[[#This Row],[Close Price]]/Table2[[#This Row],[Day Low]])-1</f>
        <v>6.3819342169857407E-3</v>
      </c>
      <c r="AD598" s="1">
        <f>(Table2[[#This Row],[Day High]]/Table2[[#This Row],[Close Price]])-1</f>
        <v>2.7967479674796625E-2</v>
      </c>
      <c r="AE598" s="1">
        <f>(Table2[[#This Row],[Close Price]]/Table2[[#This Row],[Current Week Low]])-1</f>
        <v>6.3819342169857407E-3</v>
      </c>
      <c r="AF598" s="1">
        <f>(Table2[[#This Row],[Current Week High]]/Table2[[#This Row],[Close Price]])-1</f>
        <v>0.18585365853658553</v>
      </c>
      <c r="AG598" s="1">
        <f>(Table2[[#This Row],[Close Price]]/Table2[[#This Row],[Current Month Low]])-1</f>
        <v>6.3819342169857407E-3</v>
      </c>
      <c r="AH598" s="1">
        <f>(Table2[[#This Row],[Current Month High]]/Table2[[#This Row],[Close Price]])-1</f>
        <v>0.26162601626016269</v>
      </c>
      <c r="AI598">
        <v>54.227642276422699</v>
      </c>
      <c r="AJ598">
        <v>3.8851351351351302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0</v>
      </c>
      <c r="AM598">
        <v>0</v>
      </c>
      <c r="AN598">
        <v>-2.8</v>
      </c>
      <c r="AO598" t="s">
        <v>3161</v>
      </c>
      <c r="AP598">
        <v>3.2720669622025002E-2</v>
      </c>
      <c r="AQ598">
        <f>(Table2[[#This Row],[Sharpe Ratio]]-AVERAGE(Table2[Sharpe Ratio]))/_xlfn.STDEV.P(Table2[Sharpe Ratio])</f>
        <v>-0.29584776770195015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578</v>
      </c>
      <c r="AT598">
        <f>_xlfn.RANK.AVG(Table2[[#This Row],[6M Return vs Nifty Z-Score]],Table2[6M Return vs Nifty Z-Score])</f>
        <v>623</v>
      </c>
      <c r="AU598">
        <f>_xlfn.RANK.AVG(Table2[[#This Row],[Sharpe Ratio Z-Score]],Table2[Sharpe Ratio Z-Score])</f>
        <v>418</v>
      </c>
      <c r="AV598">
        <f>(Table2[[#This Row],[Rank 1Y]]+Table2[[#This Row],[Rank 6M]]+Table2[[#This Row],[Rank Sharpe]])/3</f>
        <v>539.66666666666663</v>
      </c>
    </row>
    <row r="599" spans="1:48" x14ac:dyDescent="0.3">
      <c r="A599" t="s">
        <v>1531</v>
      </c>
      <c r="B599" t="s">
        <v>1532</v>
      </c>
      <c r="C599" t="s">
        <v>3111</v>
      </c>
      <c r="D599" t="s">
        <v>350</v>
      </c>
      <c r="E599">
        <v>6317.2934633852301</v>
      </c>
      <c r="F599">
        <v>275.85000000000002</v>
      </c>
      <c r="G599">
        <v>-40.7368924761752</v>
      </c>
      <c r="H599">
        <f>(Table2[[#This Row],[1Y Return vs Nifty]]-AVERAGE(Table2[1Y Return vs Nifty]))/_xlfn.STDEV.P(Table2[1Y Return vs Nifty])</f>
        <v>-1.1078927918073926</v>
      </c>
      <c r="I599">
        <v>2.8164223053187798</v>
      </c>
      <c r="J599">
        <f>(Table2[[#This Row],[1M Return vs Nifty]]-AVERAGE(Table2[1M Return vs Nifty]))/_xlfn.STDEV.P(Table2[1M Return vs Nifty])</f>
        <v>0.55614072487072597</v>
      </c>
      <c r="K599">
        <v>-7.4177215550876898</v>
      </c>
      <c r="L599">
        <f>(Table2[[#This Row],[6M Return vs Nifty]]-AVERAGE(Table2[6M Return vs Nifty]))/_xlfn.STDEV.P(Table2[6M Return vs Nifty])</f>
        <v>-0.37139613912551606</v>
      </c>
      <c r="M599">
        <v>-0.844684686734543</v>
      </c>
      <c r="N599">
        <f>(Table2[[#This Row],[1W Return vs Nifty]]-AVERAGE(Table2[1W Return vs Nifty]))/_xlfn.STDEV.P(Table2[1W Return vs Nifty])</f>
        <v>0.49997898230567461</v>
      </c>
      <c r="O599">
        <v>280.83</v>
      </c>
      <c r="P599">
        <v>287.49824519860999</v>
      </c>
      <c r="Q599">
        <v>305.65974099784302</v>
      </c>
      <c r="R599">
        <v>45.144047954949002</v>
      </c>
      <c r="S599" s="1">
        <f>(Table2[[#This Row],[Close Price]]-Table2[[#This Row],[20D EMA]])/Table2[[#This Row],[20D EMA]]</f>
        <v>-1.7733148167930639E-2</v>
      </c>
      <c r="T599" s="1">
        <f>(Table2[[#This Row],[Close Price]]-Table2[[#This Row],[50D EMA]])/Table2[[#This Row],[50D EMA]]</f>
        <v>-4.0515882768477805E-2</v>
      </c>
      <c r="U599" s="1">
        <f>(Table2[[#This Row],[Close Price]]-Table2[[#This Row],[200D EMA]])/Table2[[#This Row],[200D EMA]]</f>
        <v>-9.7525898898322222E-2</v>
      </c>
      <c r="V599">
        <v>0.57653521060066704</v>
      </c>
      <c r="W599">
        <v>265.60000000000002</v>
      </c>
      <c r="X599">
        <v>280.64999999999998</v>
      </c>
      <c r="Y599">
        <v>265.3</v>
      </c>
      <c r="Z599">
        <v>281.25</v>
      </c>
      <c r="AA599">
        <v>265.3</v>
      </c>
      <c r="AB599">
        <v>296.5</v>
      </c>
      <c r="AC599" s="1">
        <f>(Table2[[#This Row],[Close Price]]/Table2[[#This Row],[Day Low]])-1</f>
        <v>3.8591867469879526E-2</v>
      </c>
      <c r="AD599" s="1">
        <f>(Table2[[#This Row],[Day High]]/Table2[[#This Row],[Close Price]])-1</f>
        <v>1.7400761283306032E-2</v>
      </c>
      <c r="AE599" s="1">
        <f>(Table2[[#This Row],[Close Price]]/Table2[[#This Row],[Current Week Low]])-1</f>
        <v>3.9766302299283796E-2</v>
      </c>
      <c r="AF599" s="1">
        <f>(Table2[[#This Row],[Current Week High]]/Table2[[#This Row],[Close Price]])-1</f>
        <v>1.9575856443719397E-2</v>
      </c>
      <c r="AG599" s="1">
        <f>(Table2[[#This Row],[Close Price]]/Table2[[#This Row],[Current Month Low]])-1</f>
        <v>3.9766302299283796E-2</v>
      </c>
      <c r="AH599" s="1">
        <f>(Table2[[#This Row],[Current Month High]]/Table2[[#This Row],[Close Price]])-1</f>
        <v>7.4859525104223223E-2</v>
      </c>
      <c r="AI599">
        <v>40.003625158600599</v>
      </c>
      <c r="AJ599">
        <v>6.8564787914003604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0.04</v>
      </c>
      <c r="AM599" t="s">
        <v>3160</v>
      </c>
      <c r="AN599">
        <v>-1.24</v>
      </c>
      <c r="AO599" t="s">
        <v>3161</v>
      </c>
      <c r="AP599">
        <v>3.4126124092919998E-3</v>
      </c>
      <c r="AQ599">
        <f>(Table2[[#This Row],[Sharpe Ratio]]-AVERAGE(Table2[Sharpe Ratio]))/_xlfn.STDEV.P(Table2[Sharpe Ratio])</f>
        <v>-0.64273511372002823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681</v>
      </c>
      <c r="AT599">
        <f>_xlfn.RANK.AVG(Table2[[#This Row],[6M Return vs Nifty Z-Score]],Table2[6M Return vs Nifty Z-Score])</f>
        <v>439</v>
      </c>
      <c r="AU599">
        <f>_xlfn.RANK.AVG(Table2[[#This Row],[Sharpe Ratio Z-Score]],Table2[Sharpe Ratio Z-Score])</f>
        <v>501</v>
      </c>
      <c r="AV599">
        <f>(Table2[[#This Row],[Rank 1Y]]+Table2[[#This Row],[Rank 6M]]+Table2[[#This Row],[Rank Sharpe]])/3</f>
        <v>540.33333333333337</v>
      </c>
    </row>
    <row r="600" spans="1:48" x14ac:dyDescent="0.3">
      <c r="A600" t="s">
        <v>1351</v>
      </c>
      <c r="B600" t="s">
        <v>1352</v>
      </c>
      <c r="C600" t="s">
        <v>3119</v>
      </c>
      <c r="D600" t="s">
        <v>464</v>
      </c>
      <c r="E600">
        <v>8147.47543977637</v>
      </c>
      <c r="F600">
        <v>607.70000000000005</v>
      </c>
      <c r="G600">
        <v>-49.742243076441099</v>
      </c>
      <c r="H600">
        <f>(Table2[[#This Row],[1Y Return vs Nifty]]-AVERAGE(Table2[1Y Return vs Nifty]))/_xlfn.STDEV.P(Table2[1Y Return vs Nifty])</f>
        <v>-1.289070492515332</v>
      </c>
      <c r="I600">
        <v>5.31439059149002</v>
      </c>
      <c r="J600">
        <f>(Table2[[#This Row],[1M Return vs Nifty]]-AVERAGE(Table2[1M Return vs Nifty]))/_xlfn.STDEV.P(Table2[1M Return vs Nifty])</f>
        <v>0.821237981597848</v>
      </c>
      <c r="K600">
        <v>-30.3709978179131</v>
      </c>
      <c r="L600">
        <f>(Table2[[#This Row],[6M Return vs Nifty]]-AVERAGE(Table2[6M Return vs Nifty]))/_xlfn.STDEV.P(Table2[6M Return vs Nifty])</f>
        <v>-1.1741840982497975</v>
      </c>
      <c r="M600">
        <v>-4.4736297836877803</v>
      </c>
      <c r="N600">
        <f>(Table2[[#This Row],[1W Return vs Nifty]]-AVERAGE(Table2[1W Return vs Nifty]))/_xlfn.STDEV.P(Table2[1W Return vs Nifty])</f>
        <v>-0.25675304544774596</v>
      </c>
      <c r="O600">
        <v>618.95000000000005</v>
      </c>
      <c r="P600">
        <v>626.99179448197697</v>
      </c>
      <c r="Q600">
        <v>685.66296503724402</v>
      </c>
      <c r="R600">
        <v>42.543554213801002</v>
      </c>
      <c r="S600" s="1">
        <f>(Table2[[#This Row],[Close Price]]-Table2[[#This Row],[20D EMA]])/Table2[[#This Row],[20D EMA]]</f>
        <v>-1.8175943129493496E-2</v>
      </c>
      <c r="T600" s="1">
        <f>(Table2[[#This Row],[Close Price]]-Table2[[#This Row],[50D EMA]])/Table2[[#This Row],[50D EMA]]</f>
        <v>-3.0768814921917562E-2</v>
      </c>
      <c r="U600" s="1">
        <f>(Table2[[#This Row],[Close Price]]-Table2[[#This Row],[200D EMA]])/Table2[[#This Row],[200D EMA]]</f>
        <v>-0.11370450062591489</v>
      </c>
      <c r="V600">
        <v>0.71018500536253104</v>
      </c>
      <c r="W600">
        <v>598.25</v>
      </c>
      <c r="X600">
        <v>616.54999999999995</v>
      </c>
      <c r="Y600">
        <v>598.25</v>
      </c>
      <c r="Z600">
        <v>634.95000000000005</v>
      </c>
      <c r="AA600">
        <v>598.25</v>
      </c>
      <c r="AB600">
        <v>660</v>
      </c>
      <c r="AC600" s="1">
        <f>(Table2[[#This Row],[Close Price]]/Table2[[#This Row],[Day Low]])-1</f>
        <v>1.5796071876305939E-2</v>
      </c>
      <c r="AD600" s="1">
        <f>(Table2[[#This Row],[Day High]]/Table2[[#This Row],[Close Price]])-1</f>
        <v>1.4563106796116276E-2</v>
      </c>
      <c r="AE600" s="1">
        <f>(Table2[[#This Row],[Close Price]]/Table2[[#This Row],[Current Week Low]])-1</f>
        <v>1.5796071876305939E-2</v>
      </c>
      <c r="AF600" s="1">
        <f>(Table2[[#This Row],[Current Week High]]/Table2[[#This Row],[Close Price]])-1</f>
        <v>4.4841204541714585E-2</v>
      </c>
      <c r="AG600" s="1">
        <f>(Table2[[#This Row],[Close Price]]/Table2[[#This Row],[Current Month Low]])-1</f>
        <v>1.5796071876305939E-2</v>
      </c>
      <c r="AH600" s="1">
        <f>(Table2[[#This Row],[Current Month High]]/Table2[[#This Row],[Close Price]])-1</f>
        <v>8.6062201744281586E-2</v>
      </c>
      <c r="AI600">
        <v>80.5167023202237</v>
      </c>
      <c r="AJ600">
        <v>7.2727272727272698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-0.06</v>
      </c>
      <c r="AM600" t="s">
        <v>3161</v>
      </c>
      <c r="AN600">
        <v>-0.45</v>
      </c>
      <c r="AO600" t="s">
        <v>3161</v>
      </c>
      <c r="AP600">
        <v>0.101766052083003</v>
      </c>
      <c r="AQ600">
        <f>(Table2[[#This Row],[Sharpe Ratio]]-AVERAGE(Table2[Sharpe Ratio]))/_xlfn.STDEV.P(Table2[Sharpe Ratio])</f>
        <v>0.5213667376077441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710</v>
      </c>
      <c r="AT600">
        <f>_xlfn.RANK.AVG(Table2[[#This Row],[6M Return vs Nifty Z-Score]],Table2[6M Return vs Nifty Z-Score])</f>
        <v>697</v>
      </c>
      <c r="AU600">
        <f>_xlfn.RANK.AVG(Table2[[#This Row],[Sharpe Ratio Z-Score]],Table2[Sharpe Ratio Z-Score])</f>
        <v>215</v>
      </c>
      <c r="AV600">
        <f>(Table2[[#This Row],[Rank 1Y]]+Table2[[#This Row],[Rank 6M]]+Table2[[#This Row],[Rank Sharpe]])/3</f>
        <v>540.66666666666663</v>
      </c>
    </row>
    <row r="601" spans="1:48" x14ac:dyDescent="0.3">
      <c r="A601" t="s">
        <v>1710</v>
      </c>
      <c r="B601" t="s">
        <v>1711</v>
      </c>
      <c r="C601" t="s">
        <v>3118</v>
      </c>
      <c r="D601" t="s">
        <v>287</v>
      </c>
      <c r="E601">
        <v>4831.8981463415303</v>
      </c>
      <c r="F601">
        <v>226.34</v>
      </c>
      <c r="G601">
        <v>-16.6545847267938</v>
      </c>
      <c r="H601">
        <f>(Table2[[#This Row],[1Y Return vs Nifty]]-AVERAGE(Table2[1Y Return vs Nifty]))/_xlfn.STDEV.P(Table2[1Y Return vs Nifty])</f>
        <v>-0.62338337741045835</v>
      </c>
      <c r="I601">
        <v>2.2715461373622801</v>
      </c>
      <c r="J601">
        <f>(Table2[[#This Row],[1M Return vs Nifty]]-AVERAGE(Table2[1M Return vs Nifty]))/_xlfn.STDEV.P(Table2[1M Return vs Nifty])</f>
        <v>0.49831566032490954</v>
      </c>
      <c r="K601">
        <v>-1.0095304999810299</v>
      </c>
      <c r="L601">
        <f>(Table2[[#This Row],[6M Return vs Nifty]]-AVERAGE(Table2[6M Return vs Nifty]))/_xlfn.STDEV.P(Table2[6M Return vs Nifty])</f>
        <v>-0.14727046051207429</v>
      </c>
      <c r="M601">
        <v>-4.4904817022812598</v>
      </c>
      <c r="N601">
        <f>(Table2[[#This Row],[1W Return vs Nifty]]-AVERAGE(Table2[1W Return vs Nifty]))/_xlfn.STDEV.P(Table2[1W Return vs Nifty])</f>
        <v>-0.26026712080245051</v>
      </c>
      <c r="O601">
        <v>236.61</v>
      </c>
      <c r="P601">
        <v>241.56897612157701</v>
      </c>
      <c r="Q601">
        <v>241.39095855935801</v>
      </c>
      <c r="R601">
        <v>32.949140457620302</v>
      </c>
      <c r="S601" s="1">
        <f>(Table2[[#This Row],[Close Price]]-Table2[[#This Row],[20D EMA]])/Table2[[#This Row],[20D EMA]]</f>
        <v>-4.3404758885930476E-2</v>
      </c>
      <c r="T601" s="1">
        <f>(Table2[[#This Row],[Close Price]]-Table2[[#This Row],[50D EMA]])/Table2[[#This Row],[50D EMA]]</f>
        <v>-6.3041936783772082E-2</v>
      </c>
      <c r="U601" s="1">
        <f>(Table2[[#This Row],[Close Price]]-Table2[[#This Row],[200D EMA]])/Table2[[#This Row],[200D EMA]]</f>
        <v>-6.2350962311030302E-2</v>
      </c>
      <c r="V601">
        <v>0.64402497113541302</v>
      </c>
      <c r="W601">
        <v>225</v>
      </c>
      <c r="X601">
        <v>229.79</v>
      </c>
      <c r="Y601">
        <v>225</v>
      </c>
      <c r="Z601">
        <v>243.9</v>
      </c>
      <c r="AA601">
        <v>225</v>
      </c>
      <c r="AB601">
        <v>251.5</v>
      </c>
      <c r="AC601" s="1">
        <f>(Table2[[#This Row],[Close Price]]/Table2[[#This Row],[Day Low]])-1</f>
        <v>5.9555555555554918E-3</v>
      </c>
      <c r="AD601" s="1">
        <f>(Table2[[#This Row],[Day High]]/Table2[[#This Row],[Close Price]])-1</f>
        <v>1.5242555447556816E-2</v>
      </c>
      <c r="AE601" s="1">
        <f>(Table2[[#This Row],[Close Price]]/Table2[[#This Row],[Current Week Low]])-1</f>
        <v>5.9555555555554918E-3</v>
      </c>
      <c r="AF601" s="1">
        <f>(Table2[[#This Row],[Current Week High]]/Table2[[#This Row],[Close Price]])-1</f>
        <v>7.7582398162057142E-2</v>
      </c>
      <c r="AG601" s="1">
        <f>(Table2[[#This Row],[Close Price]]/Table2[[#This Row],[Current Month Low]])-1</f>
        <v>5.9555555555554918E-3</v>
      </c>
      <c r="AH601" s="1">
        <f>(Table2[[#This Row],[Current Month High]]/Table2[[#This Row],[Close Price]])-1</f>
        <v>0.11116020146681982</v>
      </c>
      <c r="AI601">
        <v>31.262702129539601</v>
      </c>
      <c r="AJ601">
        <v>19.756613756613699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-0.09</v>
      </c>
      <c r="AM601" t="s">
        <v>3161</v>
      </c>
      <c r="AN601">
        <v>-7.8</v>
      </c>
      <c r="AO601" t="s">
        <v>3161</v>
      </c>
      <c r="AP601">
        <v>-0.11556824392653001</v>
      </c>
      <c r="AQ601">
        <f>(Table2[[#This Row],[Sharpe Ratio]]-AVERAGE(Table2[Sharpe Ratio]))/_xlfn.STDEV.P(Table2[Sharpe Ratio])</f>
        <v>-2.0509810845024359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542</v>
      </c>
      <c r="AT601">
        <f>_xlfn.RANK.AVG(Table2[[#This Row],[6M Return vs Nifty Z-Score]],Table2[6M Return vs Nifty Z-Score])</f>
        <v>357</v>
      </c>
      <c r="AU601">
        <f>_xlfn.RANK.AVG(Table2[[#This Row],[Sharpe Ratio Z-Score]],Table2[Sharpe Ratio Z-Score])</f>
        <v>725</v>
      </c>
      <c r="AV601">
        <f>(Table2[[#This Row],[Rank 1Y]]+Table2[[#This Row],[Rank 6M]]+Table2[[#This Row],[Rank Sharpe]])/3</f>
        <v>541.33333333333337</v>
      </c>
    </row>
    <row r="602" spans="1:48" x14ac:dyDescent="0.3">
      <c r="A602" t="s">
        <v>2024</v>
      </c>
      <c r="B602" t="s">
        <v>2025</v>
      </c>
      <c r="C602" t="s">
        <v>3116</v>
      </c>
      <c r="D602" t="s">
        <v>120</v>
      </c>
      <c r="E602">
        <v>3142.81070400096</v>
      </c>
      <c r="F602">
        <v>1079</v>
      </c>
      <c r="G602">
        <v>-14.4313954387367</v>
      </c>
      <c r="H602">
        <f>(Table2[[#This Row],[1Y Return vs Nifty]]-AVERAGE(Table2[1Y Return vs Nifty]))/_xlfn.STDEV.P(Table2[1Y Return vs Nifty])</f>
        <v>-0.57865526616548224</v>
      </c>
      <c r="I602">
        <v>5.8551252015924904</v>
      </c>
      <c r="J602">
        <f>(Table2[[#This Row],[1M Return vs Nifty]]-AVERAGE(Table2[1M Return vs Nifty]))/_xlfn.STDEV.P(Table2[1M Return vs Nifty])</f>
        <v>0.87862352269904831</v>
      </c>
      <c r="K602">
        <v>-20.347586097029598</v>
      </c>
      <c r="L602">
        <f>(Table2[[#This Row],[6M Return vs Nifty]]-AVERAGE(Table2[6M Return vs Nifty]))/_xlfn.STDEV.P(Table2[6M Return vs Nifty])</f>
        <v>-0.82361653017226455</v>
      </c>
      <c r="M602">
        <v>4.8361884056406197</v>
      </c>
      <c r="N602">
        <f>(Table2[[#This Row],[1W Return vs Nifty]]-AVERAGE(Table2[1W Return vs Nifty]))/_xlfn.STDEV.P(Table2[1W Return vs Nifty])</f>
        <v>1.6845928300632886</v>
      </c>
      <c r="O602">
        <v>1058</v>
      </c>
      <c r="P602">
        <v>1077.3214061737899</v>
      </c>
      <c r="Q602">
        <v>1108.8409214933099</v>
      </c>
      <c r="R602">
        <v>59.350213638677701</v>
      </c>
      <c r="S602" s="1">
        <f>(Table2[[#This Row],[Close Price]]-Table2[[#This Row],[20D EMA]])/Table2[[#This Row],[20D EMA]]</f>
        <v>1.9848771266540641E-2</v>
      </c>
      <c r="T602" s="1">
        <f>(Table2[[#This Row],[Close Price]]-Table2[[#This Row],[50D EMA]])/Table2[[#This Row],[50D EMA]]</f>
        <v>1.5581179549488174E-3</v>
      </c>
      <c r="U602" s="1">
        <f>(Table2[[#This Row],[Close Price]]-Table2[[#This Row],[200D EMA]])/Table2[[#This Row],[200D EMA]]</f>
        <v>-2.6911814774225887E-2</v>
      </c>
      <c r="V602">
        <v>0.70511203869070505</v>
      </c>
      <c r="W602">
        <v>1067.25</v>
      </c>
      <c r="X602">
        <v>1100.8499999999999</v>
      </c>
      <c r="Y602">
        <v>1017</v>
      </c>
      <c r="Z602">
        <v>1117</v>
      </c>
      <c r="AA602">
        <v>1013.95</v>
      </c>
      <c r="AB602">
        <v>1117</v>
      </c>
      <c r="AC602" s="1">
        <f>(Table2[[#This Row],[Close Price]]/Table2[[#This Row],[Day Low]])-1</f>
        <v>1.1009604122745431E-2</v>
      </c>
      <c r="AD602" s="1">
        <f>(Table2[[#This Row],[Day High]]/Table2[[#This Row],[Close Price]])-1</f>
        <v>2.0250231696014698E-2</v>
      </c>
      <c r="AE602" s="1">
        <f>(Table2[[#This Row],[Close Price]]/Table2[[#This Row],[Current Week Low]])-1</f>
        <v>6.0963618485742277E-2</v>
      </c>
      <c r="AF602" s="1">
        <f>(Table2[[#This Row],[Current Week High]]/Table2[[#This Row],[Close Price]])-1</f>
        <v>3.5217794253938894E-2</v>
      </c>
      <c r="AG602" s="1">
        <f>(Table2[[#This Row],[Close Price]]/Table2[[#This Row],[Current Month Low]])-1</f>
        <v>6.4155037230632539E-2</v>
      </c>
      <c r="AH602" s="1">
        <f>(Table2[[#This Row],[Current Month High]]/Table2[[#This Row],[Close Price]])-1</f>
        <v>3.5217794253938894E-2</v>
      </c>
      <c r="AI602">
        <v>25.949953660797</v>
      </c>
      <c r="AJ602">
        <v>12.9842931937172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0.01</v>
      </c>
      <c r="AM602" t="s">
        <v>3160</v>
      </c>
      <c r="AN602">
        <v>5.93</v>
      </c>
      <c r="AO602" t="s">
        <v>3160</v>
      </c>
      <c r="AP602">
        <v>6.4943557345800004E-3</v>
      </c>
      <c r="AQ602">
        <f>(Table2[[#This Row],[Sharpe Ratio]]-AVERAGE(Table2[Sharpe Ratio]))/_xlfn.STDEV.P(Table2[Sharpe Ratio])</f>
        <v>-0.60625989615584108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524</v>
      </c>
      <c r="AT602">
        <f>_xlfn.RANK.AVG(Table2[[#This Row],[6M Return vs Nifty Z-Score]],Table2[6M Return vs Nifty Z-Score])</f>
        <v>615</v>
      </c>
      <c r="AU602">
        <f>_xlfn.RANK.AVG(Table2[[#This Row],[Sharpe Ratio Z-Score]],Table2[Sharpe Ratio Z-Score])</f>
        <v>491</v>
      </c>
      <c r="AV602">
        <f>(Table2[[#This Row],[Rank 1Y]]+Table2[[#This Row],[Rank 6M]]+Table2[[#This Row],[Rank Sharpe]])/3</f>
        <v>543.33333333333337</v>
      </c>
    </row>
    <row r="603" spans="1:48" x14ac:dyDescent="0.3">
      <c r="A603" t="s">
        <v>939</v>
      </c>
      <c r="B603" t="s">
        <v>940</v>
      </c>
      <c r="C603" t="s">
        <v>3108</v>
      </c>
      <c r="D603" t="s">
        <v>21</v>
      </c>
      <c r="E603">
        <v>15477.1425675016</v>
      </c>
      <c r="F603">
        <v>559.25</v>
      </c>
      <c r="G603">
        <v>-29.717305087773301</v>
      </c>
      <c r="H603">
        <f>(Table2[[#This Row],[1Y Return vs Nifty]]-AVERAGE(Table2[1Y Return vs Nifty]))/_xlfn.STDEV.P(Table2[1Y Return vs Nifty])</f>
        <v>-0.88619087320336731</v>
      </c>
      <c r="I603">
        <v>-0.47421742373582298</v>
      </c>
      <c r="J603">
        <f>(Table2[[#This Row],[1M Return vs Nifty]]-AVERAGE(Table2[1M Return vs Nifty]))/_xlfn.STDEV.P(Table2[1M Return vs Nifty])</f>
        <v>0.20692109310881387</v>
      </c>
      <c r="K603">
        <v>-14.604412745907901</v>
      </c>
      <c r="L603">
        <f>(Table2[[#This Row],[6M Return vs Nifty]]-AVERAGE(Table2[6M Return vs Nifty]))/_xlfn.STDEV.P(Table2[6M Return vs Nifty])</f>
        <v>-0.62274976236748336</v>
      </c>
      <c r="M603">
        <v>0.35517509951723503</v>
      </c>
      <c r="N603">
        <f>(Table2[[#This Row],[1W Return vs Nifty]]-AVERAGE(Table2[1W Return vs Nifty]))/_xlfn.STDEV.P(Table2[1W Return vs Nifty])</f>
        <v>0.75018181117525506</v>
      </c>
      <c r="O603">
        <v>571.25</v>
      </c>
      <c r="P603">
        <v>592.27255411367605</v>
      </c>
      <c r="Q603">
        <v>626.079328923915</v>
      </c>
      <c r="R603">
        <v>44.103214044880502</v>
      </c>
      <c r="S603" s="1">
        <f>(Table2[[#This Row],[Close Price]]-Table2[[#This Row],[20D EMA]])/Table2[[#This Row],[20D EMA]]</f>
        <v>-2.1006564551422319E-2</v>
      </c>
      <c r="T603" s="1">
        <f>(Table2[[#This Row],[Close Price]]-Table2[[#This Row],[50D EMA]])/Table2[[#This Row],[50D EMA]]</f>
        <v>-5.5755671749965922E-2</v>
      </c>
      <c r="U603" s="1">
        <f>(Table2[[#This Row],[Close Price]]-Table2[[#This Row],[200D EMA]])/Table2[[#This Row],[200D EMA]]</f>
        <v>-0.10674258969510957</v>
      </c>
      <c r="V603">
        <v>0.50447696327735703</v>
      </c>
      <c r="W603">
        <v>548.5</v>
      </c>
      <c r="X603">
        <v>560.95000000000005</v>
      </c>
      <c r="Y603">
        <v>547</v>
      </c>
      <c r="Z603">
        <v>576.9</v>
      </c>
      <c r="AA603">
        <v>536.29999999999995</v>
      </c>
      <c r="AB603">
        <v>585</v>
      </c>
      <c r="AC603" s="1">
        <f>(Table2[[#This Row],[Close Price]]/Table2[[#This Row],[Day Low]])-1</f>
        <v>1.9598906107566094E-2</v>
      </c>
      <c r="AD603" s="1">
        <f>(Table2[[#This Row],[Day High]]/Table2[[#This Row],[Close Price]])-1</f>
        <v>3.0397854269110791E-3</v>
      </c>
      <c r="AE603" s="1">
        <f>(Table2[[#This Row],[Close Price]]/Table2[[#This Row],[Current Week Low]])-1</f>
        <v>2.239488117001831E-2</v>
      </c>
      <c r="AF603" s="1">
        <f>(Table2[[#This Row],[Current Week High]]/Table2[[#This Row],[Close Price]])-1</f>
        <v>3.1560125167635178E-2</v>
      </c>
      <c r="AG603" s="1">
        <f>(Table2[[#This Row],[Close Price]]/Table2[[#This Row],[Current Month Low]])-1</f>
        <v>4.2793212754055565E-2</v>
      </c>
      <c r="AH603" s="1">
        <f>(Table2[[#This Row],[Current Month High]]/Table2[[#This Row],[Close Price]])-1</f>
        <v>4.6043808672328934E-2</v>
      </c>
      <c r="AI603">
        <v>54.108180599016499</v>
      </c>
      <c r="AJ603">
        <v>4.2793212754055503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-0.15</v>
      </c>
      <c r="AM603" t="s">
        <v>3161</v>
      </c>
      <c r="AN603">
        <v>-4.1100000000000003</v>
      </c>
      <c r="AO603" t="s">
        <v>3161</v>
      </c>
      <c r="AP603">
        <v>1.2111748121343E-2</v>
      </c>
      <c r="AQ603">
        <f>(Table2[[#This Row],[Sharpe Ratio]]-AVERAGE(Table2[Sharpe Ratio]))/_xlfn.STDEV.P(Table2[Sharpe Ratio])</f>
        <v>-0.53977298020496745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618</v>
      </c>
      <c r="AT603">
        <f>_xlfn.RANK.AVG(Table2[[#This Row],[6M Return vs Nifty Z-Score]],Table2[6M Return vs Nifty Z-Score])</f>
        <v>534</v>
      </c>
      <c r="AU603">
        <f>_xlfn.RANK.AVG(Table2[[#This Row],[Sharpe Ratio Z-Score]],Table2[Sharpe Ratio Z-Score])</f>
        <v>479</v>
      </c>
      <c r="AV603">
        <f>(Table2[[#This Row],[Rank 1Y]]+Table2[[#This Row],[Rank 6M]]+Table2[[#This Row],[Rank Sharpe]])/3</f>
        <v>543.66666666666663</v>
      </c>
    </row>
    <row r="604" spans="1:48" x14ac:dyDescent="0.3">
      <c r="A604" t="s">
        <v>646</v>
      </c>
      <c r="B604" t="s">
        <v>647</v>
      </c>
      <c r="C604" t="s">
        <v>3109</v>
      </c>
      <c r="D604" t="s">
        <v>54</v>
      </c>
      <c r="E604">
        <v>27504.827087850001</v>
      </c>
      <c r="F604">
        <v>355.95</v>
      </c>
      <c r="G604">
        <v>-30.3891704763262</v>
      </c>
      <c r="H604">
        <f>(Table2[[#This Row],[1Y Return vs Nifty]]-AVERAGE(Table2[1Y Return vs Nifty]))/_xlfn.STDEV.P(Table2[1Y Return vs Nifty])</f>
        <v>-0.89970806222648714</v>
      </c>
      <c r="I604">
        <v>-0.18949875506046401</v>
      </c>
      <c r="J604">
        <f>(Table2[[#This Row],[1M Return vs Nifty]]-AVERAGE(Table2[1M Return vs Nifty]))/_xlfn.STDEV.P(Table2[1M Return vs Nifty])</f>
        <v>0.2371369042632962</v>
      </c>
      <c r="K604">
        <v>-29.5256725922216</v>
      </c>
      <c r="L604">
        <f>(Table2[[#This Row],[6M Return vs Nifty]]-AVERAGE(Table2[6M Return vs Nifty]))/_xlfn.STDEV.P(Table2[6M Return vs Nifty])</f>
        <v>-1.1446189544786562</v>
      </c>
      <c r="M604">
        <v>-1.81621951702989</v>
      </c>
      <c r="N604">
        <f>(Table2[[#This Row],[1W Return vs Nifty]]-AVERAGE(Table2[1W Return vs Nifty]))/_xlfn.STDEV.P(Table2[1W Return vs Nifty])</f>
        <v>0.29738800820145905</v>
      </c>
      <c r="O604">
        <v>364.97</v>
      </c>
      <c r="P604">
        <v>374.752096720243</v>
      </c>
      <c r="Q604">
        <v>401.54663548161801</v>
      </c>
      <c r="R604">
        <v>44.026896368307902</v>
      </c>
      <c r="S604" s="1">
        <f>(Table2[[#This Row],[Close Price]]-Table2[[#This Row],[20D EMA]])/Table2[[#This Row],[20D EMA]]</f>
        <v>-2.4714360084390603E-2</v>
      </c>
      <c r="T604" s="1">
        <f>(Table2[[#This Row],[Close Price]]-Table2[[#This Row],[50D EMA]])/Table2[[#This Row],[50D EMA]]</f>
        <v>-5.0172092123820747E-2</v>
      </c>
      <c r="U604" s="1">
        <f>(Table2[[#This Row],[Close Price]]-Table2[[#This Row],[200D EMA]])/Table2[[#This Row],[200D EMA]]</f>
        <v>-0.11355252778280431</v>
      </c>
      <c r="V604">
        <v>0.67772704657694904</v>
      </c>
      <c r="W604">
        <v>344.55</v>
      </c>
      <c r="X604">
        <v>362.5</v>
      </c>
      <c r="Y604">
        <v>340.05</v>
      </c>
      <c r="Z604">
        <v>371.9</v>
      </c>
      <c r="AA604">
        <v>340.05</v>
      </c>
      <c r="AB604">
        <v>383.7</v>
      </c>
      <c r="AC604" s="1">
        <f>(Table2[[#This Row],[Close Price]]/Table2[[#This Row],[Day Low]])-1</f>
        <v>3.3086634740966403E-2</v>
      </c>
      <c r="AD604" s="1">
        <f>(Table2[[#This Row],[Day High]]/Table2[[#This Row],[Close Price]])-1</f>
        <v>1.8401460879337028E-2</v>
      </c>
      <c r="AE604" s="1">
        <f>(Table2[[#This Row],[Close Price]]/Table2[[#This Row],[Current Week Low]])-1</f>
        <v>4.6757829730921907E-2</v>
      </c>
      <c r="AF604" s="1">
        <f>(Table2[[#This Row],[Current Week High]]/Table2[[#This Row],[Close Price]])-1</f>
        <v>4.4809664278690819E-2</v>
      </c>
      <c r="AG604" s="1">
        <f>(Table2[[#This Row],[Close Price]]/Table2[[#This Row],[Current Month Low]])-1</f>
        <v>4.6757829730921907E-2</v>
      </c>
      <c r="AH604" s="1">
        <f>(Table2[[#This Row],[Current Month High]]/Table2[[#This Row],[Close Price]])-1</f>
        <v>7.7960387694900879E-2</v>
      </c>
      <c r="AI604">
        <v>46.003652198342401</v>
      </c>
      <c r="AJ604">
        <v>31.808924273282699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</v>
      </c>
      <c r="AM604" t="s">
        <v>3161</v>
      </c>
      <c r="AN604">
        <v>4.83</v>
      </c>
      <c r="AO604" t="s">
        <v>3160</v>
      </c>
      <c r="AP604">
        <v>6.7206190199440005E-2</v>
      </c>
      <c r="AQ604">
        <f>(Table2[[#This Row],[Sharpe Ratio]]-AVERAGE(Table2[Sharpe Ratio]))/_xlfn.STDEV.P(Table2[Sharpe Ratio])</f>
        <v>0.11231953667857071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626</v>
      </c>
      <c r="AT604">
        <f>_xlfn.RANK.AVG(Table2[[#This Row],[6M Return vs Nifty Z-Score]],Table2[6M Return vs Nifty Z-Score])</f>
        <v>692</v>
      </c>
      <c r="AU604">
        <f>_xlfn.RANK.AVG(Table2[[#This Row],[Sharpe Ratio Z-Score]],Table2[Sharpe Ratio Z-Score])</f>
        <v>314</v>
      </c>
      <c r="AV604">
        <f>(Table2[[#This Row],[Rank 1Y]]+Table2[[#This Row],[Rank 6M]]+Table2[[#This Row],[Rank Sharpe]])/3</f>
        <v>544</v>
      </c>
    </row>
    <row r="605" spans="1:48" x14ac:dyDescent="0.3">
      <c r="A605" t="s">
        <v>147</v>
      </c>
      <c r="B605" t="s">
        <v>148</v>
      </c>
      <c r="C605" t="s">
        <v>3116</v>
      </c>
      <c r="D605" t="s">
        <v>120</v>
      </c>
      <c r="E605">
        <v>172339.58906095699</v>
      </c>
      <c r="F605">
        <v>137.97999999999999</v>
      </c>
      <c r="G605">
        <v>-9.8015386994206999</v>
      </c>
      <c r="H605">
        <f>(Table2[[#This Row],[1Y Return vs Nifty]]-AVERAGE(Table2[1Y Return vs Nifty]))/_xlfn.STDEV.P(Table2[1Y Return vs Nifty])</f>
        <v>-0.48550766582533983</v>
      </c>
      <c r="I605">
        <v>-7.0730892059701702</v>
      </c>
      <c r="J605">
        <f>(Table2[[#This Row],[1M Return vs Nifty]]-AVERAGE(Table2[1M Return vs Nifty]))/_xlfn.STDEV.P(Table2[1M Return vs Nifty])</f>
        <v>-0.49338515843517361</v>
      </c>
      <c r="K605">
        <v>-22.596733325760098</v>
      </c>
      <c r="L605">
        <f>(Table2[[#This Row],[6M Return vs Nifty]]-AVERAGE(Table2[6M Return vs Nifty]))/_xlfn.STDEV.P(Table2[6M Return vs Nifty])</f>
        <v>-0.90228017247098424</v>
      </c>
      <c r="M605">
        <v>-6.1512279447156004</v>
      </c>
      <c r="N605">
        <f>(Table2[[#This Row],[1W Return vs Nifty]]-AVERAGE(Table2[1W Return vs Nifty]))/_xlfn.STDEV.P(Table2[1W Return vs Nifty])</f>
        <v>-0.60657709189469344</v>
      </c>
      <c r="O605">
        <v>148.24</v>
      </c>
      <c r="P605">
        <v>152.48660777625699</v>
      </c>
      <c r="Q605">
        <v>152.880728001872</v>
      </c>
      <c r="R605">
        <v>22.110714557992999</v>
      </c>
      <c r="S605" s="1">
        <f>(Table2[[#This Row],[Close Price]]-Table2[[#This Row],[20D EMA]])/Table2[[#This Row],[20D EMA]]</f>
        <v>-6.9212088505126945E-2</v>
      </c>
      <c r="T605" s="1">
        <f>(Table2[[#This Row],[Close Price]]-Table2[[#This Row],[50D EMA]])/Table2[[#This Row],[50D EMA]]</f>
        <v>-9.5133651327220084E-2</v>
      </c>
      <c r="U605" s="1">
        <f>(Table2[[#This Row],[Close Price]]-Table2[[#This Row],[200D EMA]])/Table2[[#This Row],[200D EMA]]</f>
        <v>-9.7466359538067829E-2</v>
      </c>
      <c r="V605">
        <v>0.95638094262541096</v>
      </c>
      <c r="W605">
        <v>137.5</v>
      </c>
      <c r="X605">
        <v>140.72999999999999</v>
      </c>
      <c r="Y605">
        <v>137.5</v>
      </c>
      <c r="Z605">
        <v>147.69</v>
      </c>
      <c r="AA605">
        <v>137.5</v>
      </c>
      <c r="AB605">
        <v>156.91999999999999</v>
      </c>
      <c r="AC605" s="1">
        <f>(Table2[[#This Row],[Close Price]]/Table2[[#This Row],[Day Low]])-1</f>
        <v>3.490909090908989E-3</v>
      </c>
      <c r="AD605" s="1">
        <f>(Table2[[#This Row],[Day High]]/Table2[[#This Row],[Close Price]])-1</f>
        <v>1.9930424699231786E-2</v>
      </c>
      <c r="AE605" s="1">
        <f>(Table2[[#This Row],[Close Price]]/Table2[[#This Row],[Current Week Low]])-1</f>
        <v>3.490909090908989E-3</v>
      </c>
      <c r="AF605" s="1">
        <f>(Table2[[#This Row],[Current Week High]]/Table2[[#This Row],[Close Price]])-1</f>
        <v>7.0372517756196684E-2</v>
      </c>
      <c r="AG605" s="1">
        <f>(Table2[[#This Row],[Close Price]]/Table2[[#This Row],[Current Month Low]])-1</f>
        <v>3.490909090908989E-3</v>
      </c>
      <c r="AH605" s="1">
        <f>(Table2[[#This Row],[Current Month High]]/Table2[[#This Row],[Close Price]])-1</f>
        <v>0.13726627047398177</v>
      </c>
      <c r="AI605">
        <v>33.787505435570303</v>
      </c>
      <c r="AJ605">
        <v>13.5637860082304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-0.04</v>
      </c>
      <c r="AM605" t="s">
        <v>3161</v>
      </c>
      <c r="AN605">
        <v>-8.0500000000000007</v>
      </c>
      <c r="AO605" t="s">
        <v>3161</v>
      </c>
      <c r="AP605">
        <v>9.3695223981899996E-4</v>
      </c>
      <c r="AQ605">
        <f>(Table2[[#This Row],[Sharpe Ratio]]-AVERAGE(Table2[Sharpe Ratio]))/_xlfn.STDEV.P(Table2[Sharpe Ratio])</f>
        <v>-0.6720367893513306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480</v>
      </c>
      <c r="AT605">
        <f>_xlfn.RANK.AVG(Table2[[#This Row],[6M Return vs Nifty Z-Score]],Table2[6M Return vs Nifty Z-Score])</f>
        <v>644</v>
      </c>
      <c r="AU605">
        <f>_xlfn.RANK.AVG(Table2[[#This Row],[Sharpe Ratio Z-Score]],Table2[Sharpe Ratio Z-Score])</f>
        <v>509</v>
      </c>
      <c r="AV605">
        <f>(Table2[[#This Row],[Rank 1Y]]+Table2[[#This Row],[Rank 6M]]+Table2[[#This Row],[Rank Sharpe]])/3</f>
        <v>544.33333333333337</v>
      </c>
    </row>
    <row r="606" spans="1:48" x14ac:dyDescent="0.3">
      <c r="A606" t="s">
        <v>1696</v>
      </c>
      <c r="B606" t="s">
        <v>1697</v>
      </c>
      <c r="C606" t="s">
        <v>3119</v>
      </c>
      <c r="D606" t="s">
        <v>266</v>
      </c>
      <c r="E606">
        <v>4998.5524615551103</v>
      </c>
      <c r="F606">
        <v>629.95000000000005</v>
      </c>
      <c r="G606">
        <v>-26.642209245979</v>
      </c>
      <c r="H606">
        <f>(Table2[[#This Row],[1Y Return vs Nifty]]-AVERAGE(Table2[1Y Return vs Nifty]))/_xlfn.STDEV.P(Table2[1Y Return vs Nifty])</f>
        <v>-0.8243233436863725</v>
      </c>
      <c r="I606">
        <v>-4.8385775249530596</v>
      </c>
      <c r="J606">
        <f>(Table2[[#This Row],[1M Return vs Nifty]]-AVERAGE(Table2[1M Return vs Nifty]))/_xlfn.STDEV.P(Table2[1M Return vs Nifty])</f>
        <v>-0.25624727320193474</v>
      </c>
      <c r="K606">
        <v>-11.238497367713901</v>
      </c>
      <c r="L606">
        <f>(Table2[[#This Row],[6M Return vs Nifty]]-AVERAGE(Table2[6M Return vs Nifty]))/_xlfn.STDEV.P(Table2[6M Return vs Nifty])</f>
        <v>-0.50502729407559599</v>
      </c>
      <c r="M606">
        <v>-2.44457198426421</v>
      </c>
      <c r="N606">
        <f>(Table2[[#This Row],[1W Return vs Nifty]]-AVERAGE(Table2[1W Return vs Nifty]))/_xlfn.STDEV.P(Table2[1W Return vs Nifty])</f>
        <v>0.16635972753849071</v>
      </c>
      <c r="O606">
        <v>647.23</v>
      </c>
      <c r="P606">
        <v>673.637842656202</v>
      </c>
      <c r="Q606">
        <v>691.38698942810402</v>
      </c>
      <c r="R606">
        <v>43.446645259700098</v>
      </c>
      <c r="S606" s="1">
        <f>(Table2[[#This Row],[Close Price]]-Table2[[#This Row],[20D EMA]])/Table2[[#This Row],[20D EMA]]</f>
        <v>-2.6698391607311113E-2</v>
      </c>
      <c r="T606" s="1">
        <f>(Table2[[#This Row],[Close Price]]-Table2[[#This Row],[50D EMA]])/Table2[[#This Row],[50D EMA]]</f>
        <v>-6.4853605141803911E-2</v>
      </c>
      <c r="U606" s="1">
        <f>(Table2[[#This Row],[Close Price]]-Table2[[#This Row],[200D EMA]])/Table2[[#This Row],[200D EMA]]</f>
        <v>-8.8860494003398779E-2</v>
      </c>
      <c r="V606">
        <v>0.69736132790276295</v>
      </c>
      <c r="W606">
        <v>611.20000000000005</v>
      </c>
      <c r="X606">
        <v>636.45000000000005</v>
      </c>
      <c r="Y606">
        <v>611.20000000000005</v>
      </c>
      <c r="Z606">
        <v>663.95</v>
      </c>
      <c r="AA606">
        <v>611.20000000000005</v>
      </c>
      <c r="AB606">
        <v>668.9</v>
      </c>
      <c r="AC606" s="1">
        <f>(Table2[[#This Row],[Close Price]]/Table2[[#This Row],[Day Low]])-1</f>
        <v>3.0677356020942348E-2</v>
      </c>
      <c r="AD606" s="1">
        <f>(Table2[[#This Row],[Day High]]/Table2[[#This Row],[Close Price]])-1</f>
        <v>1.0318279228510141E-2</v>
      </c>
      <c r="AE606" s="1">
        <f>(Table2[[#This Row],[Close Price]]/Table2[[#This Row],[Current Week Low]])-1</f>
        <v>3.0677356020942348E-2</v>
      </c>
      <c r="AF606" s="1">
        <f>(Table2[[#This Row],[Current Week High]]/Table2[[#This Row],[Close Price]])-1</f>
        <v>5.3972537502976481E-2</v>
      </c>
      <c r="AG606" s="1">
        <f>(Table2[[#This Row],[Close Price]]/Table2[[#This Row],[Current Month Low]])-1</f>
        <v>3.0677356020942348E-2</v>
      </c>
      <c r="AH606" s="1">
        <f>(Table2[[#This Row],[Current Month High]]/Table2[[#This Row],[Close Price]])-1</f>
        <v>6.1830303992380209E-2</v>
      </c>
      <c r="AI606">
        <v>40.296848956266302</v>
      </c>
      <c r="AJ606">
        <v>8.4998277643816706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</v>
      </c>
      <c r="AM606" t="s">
        <v>3161</v>
      </c>
      <c r="AN606">
        <v>3.29</v>
      </c>
      <c r="AO606" t="s">
        <v>3160</v>
      </c>
      <c r="AQ606">
        <f>(Table2[[#This Row],[Sharpe Ratio]]-AVERAGE(Table2[Sharpe Ratio]))/_xlfn.STDEV.P(Table2[Sharpe Ratio])</f>
        <v>-0.68312646593607884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605</v>
      </c>
      <c r="AT606">
        <f>_xlfn.RANK.AVG(Table2[[#This Row],[6M Return vs Nifty Z-Score]],Table2[6M Return vs Nifty Z-Score])</f>
        <v>491</v>
      </c>
      <c r="AU606">
        <f>_xlfn.RANK.AVG(Table2[[#This Row],[Sharpe Ratio Z-Score]],Table2[Sharpe Ratio Z-Score])</f>
        <v>539</v>
      </c>
      <c r="AV606">
        <f>(Table2[[#This Row],[Rank 1Y]]+Table2[[#This Row],[Rank 6M]]+Table2[[#This Row],[Rank Sharpe]])/3</f>
        <v>545</v>
      </c>
    </row>
    <row r="607" spans="1:48" x14ac:dyDescent="0.3">
      <c r="A607" t="s">
        <v>1702</v>
      </c>
      <c r="B607" t="s">
        <v>1703</v>
      </c>
      <c r="C607" t="s">
        <v>3114</v>
      </c>
      <c r="D607" t="s">
        <v>971</v>
      </c>
      <c r="E607">
        <v>4933.2389846863598</v>
      </c>
      <c r="F607">
        <v>166.57</v>
      </c>
      <c r="G607">
        <v>-15.773377756825701</v>
      </c>
      <c r="H607">
        <f>(Table2[[#This Row],[1Y Return vs Nifty]]-AVERAGE(Table2[1Y Return vs Nifty]))/_xlfn.STDEV.P(Table2[1Y Return vs Nifty])</f>
        <v>-0.60565446714882842</v>
      </c>
      <c r="I607">
        <v>-7.3502637500031298</v>
      </c>
      <c r="J607">
        <f>(Table2[[#This Row],[1M Return vs Nifty]]-AVERAGE(Table2[1M Return vs Nifty]))/_xlfn.STDEV.P(Table2[1M Return vs Nifty])</f>
        <v>-0.52280034823742372</v>
      </c>
      <c r="K607">
        <v>-30.290293564180399</v>
      </c>
      <c r="L607">
        <f>(Table2[[#This Row],[6M Return vs Nifty]]-AVERAGE(Table2[6M Return vs Nifty]))/_xlfn.STDEV.P(Table2[6M Return vs Nifty])</f>
        <v>-1.1713614770952019</v>
      </c>
      <c r="M607">
        <v>-6.6539953905598397</v>
      </c>
      <c r="N607">
        <f>(Table2[[#This Row],[1W Return vs Nifty]]-AVERAGE(Table2[1W Return vs Nifty]))/_xlfn.STDEV.P(Table2[1W Return vs Nifty])</f>
        <v>-0.71141753963294752</v>
      </c>
      <c r="O607">
        <v>180.67</v>
      </c>
      <c r="P607">
        <v>191.41977094869901</v>
      </c>
      <c r="Q607">
        <v>195.88744350193201</v>
      </c>
      <c r="R607">
        <v>26.615952210629501</v>
      </c>
      <c r="S607" s="1">
        <f>(Table2[[#This Row],[Close Price]]-Table2[[#This Row],[20D EMA]])/Table2[[#This Row],[20D EMA]]</f>
        <v>-7.8042840537997427E-2</v>
      </c>
      <c r="T607" s="1">
        <f>(Table2[[#This Row],[Close Price]]-Table2[[#This Row],[50D EMA]])/Table2[[#This Row],[50D EMA]]</f>
        <v>-0.12981820438683328</v>
      </c>
      <c r="U607" s="1">
        <f>(Table2[[#This Row],[Close Price]]-Table2[[#This Row],[200D EMA]])/Table2[[#This Row],[200D EMA]]</f>
        <v>-0.14966474102584765</v>
      </c>
      <c r="V607">
        <v>0.66100305759859201</v>
      </c>
      <c r="W607">
        <v>166.1</v>
      </c>
      <c r="X607">
        <v>174.4</v>
      </c>
      <c r="Y607">
        <v>166.1</v>
      </c>
      <c r="Z607">
        <v>181.98</v>
      </c>
      <c r="AA607">
        <v>166.1</v>
      </c>
      <c r="AB607">
        <v>189.78</v>
      </c>
      <c r="AC607" s="1">
        <f>(Table2[[#This Row],[Close Price]]/Table2[[#This Row],[Day Low]])-1</f>
        <v>2.8296207104154814E-3</v>
      </c>
      <c r="AD607" s="1">
        <f>(Table2[[#This Row],[Day High]]/Table2[[#This Row],[Close Price]])-1</f>
        <v>4.7007264213243749E-2</v>
      </c>
      <c r="AE607" s="1">
        <f>(Table2[[#This Row],[Close Price]]/Table2[[#This Row],[Current Week Low]])-1</f>
        <v>2.8296207104154814E-3</v>
      </c>
      <c r="AF607" s="1">
        <f>(Table2[[#This Row],[Current Week High]]/Table2[[#This Row],[Close Price]])-1</f>
        <v>9.2513657921594605E-2</v>
      </c>
      <c r="AG607" s="1">
        <f>(Table2[[#This Row],[Close Price]]/Table2[[#This Row],[Current Month Low]])-1</f>
        <v>2.8296207104154814E-3</v>
      </c>
      <c r="AH607" s="1">
        <f>(Table2[[#This Row],[Current Month High]]/Table2[[#This Row],[Close Price]])-1</f>
        <v>0.13934081767425122</v>
      </c>
      <c r="AI607">
        <v>52.848652218286603</v>
      </c>
      <c r="AJ607">
        <v>9.1188994431706298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-0.08</v>
      </c>
      <c r="AM607" t="s">
        <v>3161</v>
      </c>
      <c r="AN607">
        <v>-8.6199999999999992</v>
      </c>
      <c r="AO607" t="s">
        <v>3161</v>
      </c>
      <c r="AP607">
        <v>3.7245159869766002E-2</v>
      </c>
      <c r="AQ607">
        <f>(Table2[[#This Row],[Sharpe Ratio]]-AVERAGE(Table2[Sharpe Ratio]))/_xlfn.STDEV.P(Table2[Sharpe Ratio])</f>
        <v>-0.24229633634191847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534</v>
      </c>
      <c r="AT607">
        <f>_xlfn.RANK.AVG(Table2[[#This Row],[6M Return vs Nifty Z-Score]],Table2[6M Return vs Nifty Z-Score])</f>
        <v>695</v>
      </c>
      <c r="AU607">
        <f>_xlfn.RANK.AVG(Table2[[#This Row],[Sharpe Ratio Z-Score]],Table2[Sharpe Ratio Z-Score])</f>
        <v>410</v>
      </c>
      <c r="AV607">
        <f>(Table2[[#This Row],[Rank 1Y]]+Table2[[#This Row],[Rank 6M]]+Table2[[#This Row],[Rank Sharpe]])/3</f>
        <v>546.33333333333337</v>
      </c>
    </row>
    <row r="608" spans="1:48" x14ac:dyDescent="0.3">
      <c r="A608" t="s">
        <v>41</v>
      </c>
      <c r="B608" t="s">
        <v>42</v>
      </c>
      <c r="C608" t="s">
        <v>3111</v>
      </c>
      <c r="D608" t="s">
        <v>43</v>
      </c>
      <c r="E608">
        <v>561663.59322120796</v>
      </c>
      <c r="F608">
        <v>2389.1999999999998</v>
      </c>
      <c r="G608">
        <v>-24.940148115539198</v>
      </c>
      <c r="H608">
        <f>(Table2[[#This Row],[1Y Return vs Nifty]]-AVERAGE(Table2[1Y Return vs Nifty]))/_xlfn.STDEV.P(Table2[1Y Return vs Nifty])</f>
        <v>-0.79007975498385896</v>
      </c>
      <c r="I608">
        <v>-8.0799582045781992</v>
      </c>
      <c r="J608">
        <f>(Table2[[#This Row],[1M Return vs Nifty]]-AVERAGE(Table2[1M Return vs Nifty]))/_xlfn.STDEV.P(Table2[1M Return vs Nifty])</f>
        <v>-0.60023928100039303</v>
      </c>
      <c r="K608">
        <v>-3.08150677498725</v>
      </c>
      <c r="L608">
        <f>(Table2[[#This Row],[6M Return vs Nifty]]-AVERAGE(Table2[6M Return vs Nifty]))/_xlfn.STDEV.P(Table2[6M Return vs Nifty])</f>
        <v>-0.219737570920191</v>
      </c>
      <c r="M608">
        <v>-0.96081833491593505</v>
      </c>
      <c r="N608">
        <f>(Table2[[#This Row],[1W Return vs Nifty]]-AVERAGE(Table2[1W Return vs Nifty]))/_xlfn.STDEV.P(Table2[1W Return vs Nifty])</f>
        <v>0.47576201326073353</v>
      </c>
      <c r="O608">
        <v>2549.2399999999998</v>
      </c>
      <c r="P608">
        <v>2653.85169064602</v>
      </c>
      <c r="Q608">
        <v>2608.4339644268198</v>
      </c>
      <c r="R608">
        <v>17.943264676707798</v>
      </c>
      <c r="S608" s="1">
        <f>(Table2[[#This Row],[Close Price]]-Table2[[#This Row],[20D EMA]])/Table2[[#This Row],[20D EMA]]</f>
        <v>-6.2779495065195895E-2</v>
      </c>
      <c r="T608" s="1">
        <f>(Table2[[#This Row],[Close Price]]-Table2[[#This Row],[50D EMA]])/Table2[[#This Row],[50D EMA]]</f>
        <v>-9.9723617404406162E-2</v>
      </c>
      <c r="U608" s="1">
        <f>(Table2[[#This Row],[Close Price]]-Table2[[#This Row],[200D EMA]])/Table2[[#This Row],[200D EMA]]</f>
        <v>-8.404811753591572E-2</v>
      </c>
      <c r="V608">
        <v>0.77873935643806103</v>
      </c>
      <c r="W608">
        <v>2383.6999999999998</v>
      </c>
      <c r="X608">
        <v>2464.6999999999998</v>
      </c>
      <c r="Y608">
        <v>2383.6999999999998</v>
      </c>
      <c r="Z608">
        <v>2514.9</v>
      </c>
      <c r="AA608">
        <v>2383.6999999999998</v>
      </c>
      <c r="AB608">
        <v>2547</v>
      </c>
      <c r="AC608" s="1">
        <f>(Table2[[#This Row],[Close Price]]/Table2[[#This Row],[Day Low]])-1</f>
        <v>2.3073373327180402E-3</v>
      </c>
      <c r="AD608" s="1">
        <f>(Table2[[#This Row],[Day High]]/Table2[[#This Row],[Close Price]])-1</f>
        <v>3.1600535744182201E-2</v>
      </c>
      <c r="AE608" s="1">
        <f>(Table2[[#This Row],[Close Price]]/Table2[[#This Row],[Current Week Low]])-1</f>
        <v>2.3073373327180402E-3</v>
      </c>
      <c r="AF608" s="1">
        <f>(Table2[[#This Row],[Current Week High]]/Table2[[#This Row],[Close Price]])-1</f>
        <v>5.2611752887996133E-2</v>
      </c>
      <c r="AG608" s="1">
        <f>(Table2[[#This Row],[Close Price]]/Table2[[#This Row],[Current Month Low]])-1</f>
        <v>2.3073373327180402E-3</v>
      </c>
      <c r="AH608" s="1">
        <f>(Table2[[#This Row],[Current Month High]]/Table2[[#This Row],[Close Price]])-1</f>
        <v>6.6047212456052273E-2</v>
      </c>
      <c r="AI608">
        <v>27.029968190189098</v>
      </c>
      <c r="AJ608">
        <v>9.9974678299302298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-0.03</v>
      </c>
      <c r="AM608" t="s">
        <v>3161</v>
      </c>
      <c r="AN608">
        <v>-6.22</v>
      </c>
      <c r="AO608" t="s">
        <v>3161</v>
      </c>
      <c r="AP608">
        <v>-5.3709949906424997E-2</v>
      </c>
      <c r="AQ608">
        <f>(Table2[[#This Row],[Sharpe Ratio]]-AVERAGE(Table2[Sharpe Ratio]))/_xlfn.STDEV.P(Table2[Sharpe Ratio])</f>
        <v>-1.3188322666504724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593</v>
      </c>
      <c r="AT608">
        <f>_xlfn.RANK.AVG(Table2[[#This Row],[6M Return vs Nifty Z-Score]],Table2[6M Return vs Nifty Z-Score])</f>
        <v>378</v>
      </c>
      <c r="AU608">
        <f>_xlfn.RANK.AVG(Table2[[#This Row],[Sharpe Ratio Z-Score]],Table2[Sharpe Ratio Z-Score])</f>
        <v>670</v>
      </c>
      <c r="AV608">
        <f>(Table2[[#This Row],[Rank 1Y]]+Table2[[#This Row],[Rank 6M]]+Table2[[#This Row],[Rank Sharpe]])/3</f>
        <v>547</v>
      </c>
    </row>
    <row r="609" spans="1:48" x14ac:dyDescent="0.3">
      <c r="A609" t="s">
        <v>1068</v>
      </c>
      <c r="B609" t="s">
        <v>1069</v>
      </c>
      <c r="C609" t="s">
        <v>3117</v>
      </c>
      <c r="D609" t="s">
        <v>75</v>
      </c>
      <c r="E609">
        <v>11972.8959488728</v>
      </c>
      <c r="F609">
        <v>335.05</v>
      </c>
      <c r="G609">
        <v>-24.502503717220598</v>
      </c>
      <c r="H609">
        <f>(Table2[[#This Row],[1Y Return vs Nifty]]-AVERAGE(Table2[1Y Return vs Nifty]))/_xlfn.STDEV.P(Table2[1Y Return vs Nifty])</f>
        <v>-0.78127483340615456</v>
      </c>
      <c r="I609">
        <v>0.99540098971205704</v>
      </c>
      <c r="J609">
        <f>(Table2[[#This Row],[1M Return vs Nifty]]-AVERAGE(Table2[1M Return vs Nifty]))/_xlfn.STDEV.P(Table2[1M Return vs Nifty])</f>
        <v>0.36288456630320143</v>
      </c>
      <c r="K609">
        <v>-0.63912055058184603</v>
      </c>
      <c r="L609">
        <f>(Table2[[#This Row],[6M Return vs Nifty]]-AVERAGE(Table2[6M Return vs Nifty]))/_xlfn.STDEV.P(Table2[6M Return vs Nifty])</f>
        <v>-0.13431541897845681</v>
      </c>
      <c r="M609">
        <v>-1.88442255311704</v>
      </c>
      <c r="N609">
        <f>(Table2[[#This Row],[1W Return vs Nifty]]-AVERAGE(Table2[1W Return vs Nifty]))/_xlfn.STDEV.P(Table2[1W Return vs Nifty])</f>
        <v>0.28316585261125732</v>
      </c>
      <c r="O609">
        <v>346.41</v>
      </c>
      <c r="P609">
        <v>348.298705464259</v>
      </c>
      <c r="Q609">
        <v>345.60268226588897</v>
      </c>
      <c r="R609">
        <v>36.427712880794402</v>
      </c>
      <c r="S609" s="1">
        <f>(Table2[[#This Row],[Close Price]]-Table2[[#This Row],[20D EMA]])/Table2[[#This Row],[20D EMA]]</f>
        <v>-3.279351057994865E-2</v>
      </c>
      <c r="T609" s="1">
        <f>(Table2[[#This Row],[Close Price]]-Table2[[#This Row],[50D EMA]])/Table2[[#This Row],[50D EMA]]</f>
        <v>-3.8038342538768116E-2</v>
      </c>
      <c r="U609" s="1">
        <f>(Table2[[#This Row],[Close Price]]-Table2[[#This Row],[200D EMA]])/Table2[[#This Row],[200D EMA]]</f>
        <v>-3.0534144575215621E-2</v>
      </c>
      <c r="V609">
        <v>0.246077516088336</v>
      </c>
      <c r="W609">
        <v>327.39999999999998</v>
      </c>
      <c r="X609">
        <v>336.95</v>
      </c>
      <c r="Y609">
        <v>327.39999999999998</v>
      </c>
      <c r="Z609">
        <v>350.75</v>
      </c>
      <c r="AA609">
        <v>327.39999999999998</v>
      </c>
      <c r="AB609">
        <v>362.65</v>
      </c>
      <c r="AC609" s="1">
        <f>(Table2[[#This Row],[Close Price]]/Table2[[#This Row],[Day Low]])-1</f>
        <v>2.336591325595605E-2</v>
      </c>
      <c r="AD609" s="1">
        <f>(Table2[[#This Row],[Day High]]/Table2[[#This Row],[Close Price]])-1</f>
        <v>5.6707954036709918E-3</v>
      </c>
      <c r="AE609" s="1">
        <f>(Table2[[#This Row],[Close Price]]/Table2[[#This Row],[Current Week Low]])-1</f>
        <v>2.336591325595605E-2</v>
      </c>
      <c r="AF609" s="1">
        <f>(Table2[[#This Row],[Current Week High]]/Table2[[#This Row],[Close Price]])-1</f>
        <v>4.6858677809282101E-2</v>
      </c>
      <c r="AG609" s="1">
        <f>(Table2[[#This Row],[Close Price]]/Table2[[#This Row],[Current Month Low]])-1</f>
        <v>2.336591325595605E-2</v>
      </c>
      <c r="AH609" s="1">
        <f>(Table2[[#This Row],[Current Month High]]/Table2[[#This Row],[Close Price]])-1</f>
        <v>8.2375764811221996E-2</v>
      </c>
      <c r="AI609">
        <v>18.7882405611102</v>
      </c>
      <c r="AJ609">
        <v>15.018880878818999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0.09</v>
      </c>
      <c r="AM609" t="s">
        <v>3160</v>
      </c>
      <c r="AN609">
        <v>-2.19</v>
      </c>
      <c r="AO609" t="s">
        <v>3161</v>
      </c>
      <c r="AP609">
        <v>-9.1089274155658997E-2</v>
      </c>
      <c r="AQ609">
        <f>(Table2[[#This Row],[Sharpe Ratio]]-AVERAGE(Table2[Sharpe Ratio]))/_xlfn.STDEV.P(Table2[Sharpe Ratio])</f>
        <v>-1.7612503529346994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591</v>
      </c>
      <c r="AT609">
        <f>_xlfn.RANK.AVG(Table2[[#This Row],[6M Return vs Nifty Z-Score]],Table2[6M Return vs Nifty Z-Score])</f>
        <v>354</v>
      </c>
      <c r="AU609">
        <f>_xlfn.RANK.AVG(Table2[[#This Row],[Sharpe Ratio Z-Score]],Table2[Sharpe Ratio Z-Score])</f>
        <v>704</v>
      </c>
      <c r="AV609">
        <f>(Table2[[#This Row],[Rank 1Y]]+Table2[[#This Row],[Rank 6M]]+Table2[[#This Row],[Rank Sharpe]])/3</f>
        <v>549.66666666666663</v>
      </c>
    </row>
    <row r="610" spans="1:48" x14ac:dyDescent="0.3">
      <c r="A610" t="s">
        <v>1938</v>
      </c>
      <c r="B610" t="s">
        <v>1939</v>
      </c>
      <c r="C610" t="s">
        <v>3109</v>
      </c>
      <c r="D610" t="s">
        <v>24</v>
      </c>
      <c r="E610">
        <v>3565.2814990949701</v>
      </c>
      <c r="F610">
        <v>113.55</v>
      </c>
      <c r="G610">
        <v>-20.588599530244402</v>
      </c>
      <c r="H610">
        <f>(Table2[[#This Row],[1Y Return vs Nifty]]-AVERAGE(Table2[1Y Return vs Nifty]))/_xlfn.STDEV.P(Table2[1Y Return vs Nifty])</f>
        <v>-0.70253140709617989</v>
      </c>
      <c r="I610">
        <v>3.52437482985188</v>
      </c>
      <c r="J610">
        <f>(Table2[[#This Row],[1M Return vs Nifty]]-AVERAGE(Table2[1M Return vs Nifty]))/_xlfn.STDEV.P(Table2[1M Return vs Nifty])</f>
        <v>0.63127229206705182</v>
      </c>
      <c r="K610">
        <v>-18.470935070991899</v>
      </c>
      <c r="L610">
        <f>(Table2[[#This Row],[6M Return vs Nifty]]-AVERAGE(Table2[6M Return vs Nifty]))/_xlfn.STDEV.P(Table2[6M Return vs Nifty])</f>
        <v>-0.75798089585450612</v>
      </c>
      <c r="M610">
        <v>-3.6882817926451201</v>
      </c>
      <c r="N610">
        <f>(Table2[[#This Row],[1W Return vs Nifty]]-AVERAGE(Table2[1W Return vs Nifty]))/_xlfn.STDEV.P(Table2[1W Return vs Nifty])</f>
        <v>-9.2987002733916052E-2</v>
      </c>
      <c r="O610">
        <v>118</v>
      </c>
      <c r="P610">
        <v>119.253066802571</v>
      </c>
      <c r="Q610">
        <v>123.966165244998</v>
      </c>
      <c r="R610">
        <v>30.052860432617901</v>
      </c>
      <c r="S610" s="1">
        <f>(Table2[[#This Row],[Close Price]]-Table2[[#This Row],[20D EMA]])/Table2[[#This Row],[20D EMA]]</f>
        <v>-3.7711864406779684E-2</v>
      </c>
      <c r="T610" s="1">
        <f>(Table2[[#This Row],[Close Price]]-Table2[[#This Row],[50D EMA]])/Table2[[#This Row],[50D EMA]]</f>
        <v>-4.7823229670166001E-2</v>
      </c>
      <c r="U610" s="1">
        <f>(Table2[[#This Row],[Close Price]]-Table2[[#This Row],[200D EMA]])/Table2[[#This Row],[200D EMA]]</f>
        <v>-8.4024259558341766E-2</v>
      </c>
      <c r="V610">
        <v>0.81909272993864701</v>
      </c>
      <c r="W610">
        <v>112.81</v>
      </c>
      <c r="X610">
        <v>115.7</v>
      </c>
      <c r="Y610">
        <v>112.81</v>
      </c>
      <c r="Z610">
        <v>121.4</v>
      </c>
      <c r="AA610">
        <v>112.81</v>
      </c>
      <c r="AB610">
        <v>124.4</v>
      </c>
      <c r="AC610" s="1">
        <f>(Table2[[#This Row],[Close Price]]/Table2[[#This Row],[Day Low]])-1</f>
        <v>6.5597021540642064E-3</v>
      </c>
      <c r="AD610" s="1">
        <f>(Table2[[#This Row],[Day High]]/Table2[[#This Row],[Close Price]])-1</f>
        <v>1.8934390136503776E-2</v>
      </c>
      <c r="AE610" s="1">
        <f>(Table2[[#This Row],[Close Price]]/Table2[[#This Row],[Current Week Low]])-1</f>
        <v>6.5597021540642064E-3</v>
      </c>
      <c r="AF610" s="1">
        <f>(Table2[[#This Row],[Current Week High]]/Table2[[#This Row],[Close Price]])-1</f>
        <v>6.9132540730955538E-2</v>
      </c>
      <c r="AG610" s="1">
        <f>(Table2[[#This Row],[Close Price]]/Table2[[#This Row],[Current Month Low]])-1</f>
        <v>6.5597021540642064E-3</v>
      </c>
      <c r="AH610" s="1">
        <f>(Table2[[#This Row],[Current Month High]]/Table2[[#This Row],[Close Price]])-1</f>
        <v>9.5552619991193355E-2</v>
      </c>
      <c r="AI610">
        <v>43.945398502862098</v>
      </c>
      <c r="AJ610">
        <v>4.4714325144907496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-0.06</v>
      </c>
      <c r="AM610" t="s">
        <v>3161</v>
      </c>
      <c r="AN610">
        <v>-3.16</v>
      </c>
      <c r="AO610" t="s">
        <v>3161</v>
      </c>
      <c r="AP610">
        <v>8.1950139055619996E-3</v>
      </c>
      <c r="AQ610">
        <f>(Table2[[#This Row],[Sharpe Ratio]]-AVERAGE(Table2[Sharpe Ratio]))/_xlfn.STDEV.P(Table2[Sharpe Ratio])</f>
        <v>-0.58613106963097661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575</v>
      </c>
      <c r="AT610">
        <f>_xlfn.RANK.AVG(Table2[[#This Row],[6M Return vs Nifty Z-Score]],Table2[6M Return vs Nifty Z-Score])</f>
        <v>588</v>
      </c>
      <c r="AU610">
        <f>_xlfn.RANK.AVG(Table2[[#This Row],[Sharpe Ratio Z-Score]],Table2[Sharpe Ratio Z-Score])</f>
        <v>487</v>
      </c>
      <c r="AV610">
        <f>(Table2[[#This Row],[Rank 1Y]]+Table2[[#This Row],[Rank 6M]]+Table2[[#This Row],[Rank Sharpe]])/3</f>
        <v>550</v>
      </c>
    </row>
    <row r="611" spans="1:48" x14ac:dyDescent="0.3">
      <c r="A611" t="s">
        <v>1215</v>
      </c>
      <c r="B611" t="s">
        <v>1216</v>
      </c>
      <c r="C611" t="s">
        <v>3108</v>
      </c>
      <c r="D611" t="s">
        <v>21</v>
      </c>
      <c r="E611">
        <v>9406.75196571161</v>
      </c>
      <c r="F611">
        <v>456.4</v>
      </c>
      <c r="G611">
        <v>-10.3750446351126</v>
      </c>
      <c r="H611">
        <f>(Table2[[#This Row],[1Y Return vs Nifty]]-AVERAGE(Table2[1Y Return vs Nifty]))/_xlfn.STDEV.P(Table2[1Y Return vs Nifty])</f>
        <v>-0.49704597137092799</v>
      </c>
      <c r="I611">
        <v>5.1363871222236002</v>
      </c>
      <c r="J611">
        <f>(Table2[[#This Row],[1M Return vs Nifty]]-AVERAGE(Table2[1M Return vs Nifty]))/_xlfn.STDEV.P(Table2[1M Return vs Nifty])</f>
        <v>0.80234733688803617</v>
      </c>
      <c r="K611">
        <v>-9.2844937048690301</v>
      </c>
      <c r="L611">
        <f>(Table2[[#This Row],[6M Return vs Nifty]]-AVERAGE(Table2[6M Return vs Nifty]))/_xlfn.STDEV.P(Table2[6M Return vs Nifty])</f>
        <v>-0.43668626098494501</v>
      </c>
      <c r="M611">
        <v>0.41182830608778298</v>
      </c>
      <c r="N611">
        <f>(Table2[[#This Row],[1W Return vs Nifty]]-AVERAGE(Table2[1W Return vs Nifty]))/_xlfn.STDEV.P(Table2[1W Return vs Nifty])</f>
        <v>0.76199551866916493</v>
      </c>
      <c r="O611">
        <v>466.52</v>
      </c>
      <c r="P611">
        <v>471.562280104602</v>
      </c>
      <c r="Q611">
        <v>477.41767248445501</v>
      </c>
      <c r="R611">
        <v>41.158986204291601</v>
      </c>
      <c r="S611" s="1">
        <f>(Table2[[#This Row],[Close Price]]-Table2[[#This Row],[20D EMA]])/Table2[[#This Row],[20D EMA]]</f>
        <v>-2.1692531938609289E-2</v>
      </c>
      <c r="T611" s="1">
        <f>(Table2[[#This Row],[Close Price]]-Table2[[#This Row],[50D EMA]])/Table2[[#This Row],[50D EMA]]</f>
        <v>-3.2153292882625639E-2</v>
      </c>
      <c r="U611" s="1">
        <f>(Table2[[#This Row],[Close Price]]-Table2[[#This Row],[200D EMA]])/Table2[[#This Row],[200D EMA]]</f>
        <v>-4.4023658309673031E-2</v>
      </c>
      <c r="V611">
        <v>1.40950015044216</v>
      </c>
      <c r="W611">
        <v>454</v>
      </c>
      <c r="X611">
        <v>471.25</v>
      </c>
      <c r="Y611">
        <v>454</v>
      </c>
      <c r="Z611">
        <v>498</v>
      </c>
      <c r="AA611">
        <v>451.25</v>
      </c>
      <c r="AB611">
        <v>510</v>
      </c>
      <c r="AC611" s="1">
        <f>(Table2[[#This Row],[Close Price]]/Table2[[#This Row],[Day Low]])-1</f>
        <v>5.2863436123347096E-3</v>
      </c>
      <c r="AD611" s="1">
        <f>(Table2[[#This Row],[Day High]]/Table2[[#This Row],[Close Price]])-1</f>
        <v>3.2537248028045695E-2</v>
      </c>
      <c r="AE611" s="1">
        <f>(Table2[[#This Row],[Close Price]]/Table2[[#This Row],[Current Week Low]])-1</f>
        <v>5.2863436123347096E-3</v>
      </c>
      <c r="AF611" s="1">
        <f>(Table2[[#This Row],[Current Week High]]/Table2[[#This Row],[Close Price]])-1</f>
        <v>9.114811568799297E-2</v>
      </c>
      <c r="AG611" s="1">
        <f>(Table2[[#This Row],[Close Price]]/Table2[[#This Row],[Current Month Low]])-1</f>
        <v>1.1412742382271412E-2</v>
      </c>
      <c r="AH611" s="1">
        <f>(Table2[[#This Row],[Current Month High]]/Table2[[#This Row],[Close Price]])-1</f>
        <v>0.11744084136722188</v>
      </c>
      <c r="AI611">
        <v>25.985977212971001</v>
      </c>
      <c r="AJ611">
        <v>11.561965289660201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</v>
      </c>
      <c r="AM611">
        <v>0</v>
      </c>
      <c r="AN611">
        <v>1.19</v>
      </c>
      <c r="AO611" t="s">
        <v>3160</v>
      </c>
      <c r="AP611">
        <v>-7.7965785097040996E-2</v>
      </c>
      <c r="AQ611">
        <f>(Table2[[#This Row],[Sharpe Ratio]]-AVERAGE(Table2[Sharpe Ratio]))/_xlfn.STDEV.P(Table2[Sharpe Ratio])</f>
        <v>-1.6059219987897004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488</v>
      </c>
      <c r="AT611">
        <f>_xlfn.RANK.AVG(Table2[[#This Row],[6M Return vs Nifty Z-Score]],Table2[6M Return vs Nifty Z-Score])</f>
        <v>466</v>
      </c>
      <c r="AU611">
        <f>_xlfn.RANK.AVG(Table2[[#This Row],[Sharpe Ratio Z-Score]],Table2[Sharpe Ratio Z-Score])</f>
        <v>699</v>
      </c>
      <c r="AV611">
        <f>(Table2[[#This Row],[Rank 1Y]]+Table2[[#This Row],[Rank 6M]]+Table2[[#This Row],[Rank Sharpe]])/3</f>
        <v>551</v>
      </c>
    </row>
    <row r="612" spans="1:48" x14ac:dyDescent="0.3">
      <c r="A612" t="s">
        <v>1781</v>
      </c>
      <c r="B612" t="s">
        <v>1782</v>
      </c>
      <c r="C612" t="s">
        <v>3113</v>
      </c>
      <c r="D612" t="s">
        <v>51</v>
      </c>
      <c r="E612">
        <v>4286.0410109985096</v>
      </c>
      <c r="F612">
        <v>469.35</v>
      </c>
      <c r="G612">
        <v>-22.686198626126099</v>
      </c>
      <c r="H612">
        <f>(Table2[[#This Row],[1Y Return vs Nifty]]-AVERAGE(Table2[1Y Return vs Nifty]))/_xlfn.STDEV.P(Table2[1Y Return vs Nifty])</f>
        <v>-0.74473278248601504</v>
      </c>
      <c r="I612">
        <v>-1.4412755556355199</v>
      </c>
      <c r="J612">
        <f>(Table2[[#This Row],[1M Return vs Nifty]]-AVERAGE(Table2[1M Return vs Nifty]))/_xlfn.STDEV.P(Table2[1M Return vs Nifty])</f>
        <v>0.10429190470738407</v>
      </c>
      <c r="K612">
        <v>-8.1978144737141392</v>
      </c>
      <c r="L612">
        <f>(Table2[[#This Row],[6M Return vs Nifty]]-AVERAGE(Table2[6M Return vs Nifty]))/_xlfn.STDEV.P(Table2[6M Return vs Nifty])</f>
        <v>-0.3986797911366971</v>
      </c>
      <c r="M612">
        <v>-2.7895490664021998</v>
      </c>
      <c r="N612">
        <f>(Table2[[#This Row],[1W Return vs Nifty]]-AVERAGE(Table2[1W Return vs Nifty]))/_xlfn.STDEV.P(Table2[1W Return vs Nifty])</f>
        <v>9.4422787210042616E-2</v>
      </c>
      <c r="O612">
        <v>486.65</v>
      </c>
      <c r="P612">
        <v>501.69764361320199</v>
      </c>
      <c r="Q612">
        <v>508.47500289061099</v>
      </c>
      <c r="R612">
        <v>27.710674586323002</v>
      </c>
      <c r="S612" s="1">
        <f>(Table2[[#This Row],[Close Price]]-Table2[[#This Row],[20D EMA]])/Table2[[#This Row],[20D EMA]]</f>
        <v>-3.5549162642556163E-2</v>
      </c>
      <c r="T612" s="1">
        <f>(Table2[[#This Row],[Close Price]]-Table2[[#This Row],[50D EMA]])/Table2[[#This Row],[50D EMA]]</f>
        <v>-6.4476371426096038E-2</v>
      </c>
      <c r="U612" s="1">
        <f>(Table2[[#This Row],[Close Price]]-Table2[[#This Row],[200D EMA]])/Table2[[#This Row],[200D EMA]]</f>
        <v>-7.6945774459296262E-2</v>
      </c>
      <c r="V612">
        <v>0.348866486681845</v>
      </c>
      <c r="W612">
        <v>453</v>
      </c>
      <c r="X612">
        <v>472</v>
      </c>
      <c r="Y612">
        <v>453</v>
      </c>
      <c r="Z612">
        <v>493.1</v>
      </c>
      <c r="AA612">
        <v>453</v>
      </c>
      <c r="AB612">
        <v>502</v>
      </c>
      <c r="AC612" s="1">
        <f>(Table2[[#This Row],[Close Price]]/Table2[[#This Row],[Day Low]])-1</f>
        <v>3.6092715231788031E-2</v>
      </c>
      <c r="AD612" s="1">
        <f>(Table2[[#This Row],[Day High]]/Table2[[#This Row],[Close Price]])-1</f>
        <v>5.6461063172472681E-3</v>
      </c>
      <c r="AE612" s="1">
        <f>(Table2[[#This Row],[Close Price]]/Table2[[#This Row],[Current Week Low]])-1</f>
        <v>3.6092715231788031E-2</v>
      </c>
      <c r="AF612" s="1">
        <f>(Table2[[#This Row],[Current Week High]]/Table2[[#This Row],[Close Price]])-1</f>
        <v>5.0601896239480082E-2</v>
      </c>
      <c r="AG612" s="1">
        <f>(Table2[[#This Row],[Close Price]]/Table2[[#This Row],[Current Month Low]])-1</f>
        <v>3.6092715231788031E-2</v>
      </c>
      <c r="AH612" s="1">
        <f>(Table2[[#This Row],[Current Month High]]/Table2[[#This Row],[Close Price]])-1</f>
        <v>6.9564291040800974E-2</v>
      </c>
      <c r="AI612">
        <v>35.293490998188901</v>
      </c>
      <c r="AJ612">
        <v>8.8852801299153192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-0.15</v>
      </c>
      <c r="AM612" t="s">
        <v>3161</v>
      </c>
      <c r="AN612">
        <v>-3.04</v>
      </c>
      <c r="AO612" t="s">
        <v>3161</v>
      </c>
      <c r="AP612">
        <v>-2.9609590900031998E-2</v>
      </c>
      <c r="AQ612">
        <f>(Table2[[#This Row],[Sharpe Ratio]]-AVERAGE(Table2[Sharpe Ratio]))/_xlfn.STDEV.P(Table2[Sharpe Ratio])</f>
        <v>-1.0335827356724017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580</v>
      </c>
      <c r="AT612">
        <f>_xlfn.RANK.AVG(Table2[[#This Row],[6M Return vs Nifty Z-Score]],Table2[6M Return vs Nifty Z-Score])</f>
        <v>452</v>
      </c>
      <c r="AU612">
        <f>_xlfn.RANK.AVG(Table2[[#This Row],[Sharpe Ratio Z-Score]],Table2[Sharpe Ratio Z-Score])</f>
        <v>623</v>
      </c>
      <c r="AV612">
        <f>(Table2[[#This Row],[Rank 1Y]]+Table2[[#This Row],[Rank 6M]]+Table2[[#This Row],[Rank Sharpe]])/3</f>
        <v>551.66666666666663</v>
      </c>
    </row>
    <row r="613" spans="1:48" x14ac:dyDescent="0.3">
      <c r="A613" t="s">
        <v>1956</v>
      </c>
      <c r="B613" t="s">
        <v>1957</v>
      </c>
      <c r="C613" t="s">
        <v>3125</v>
      </c>
      <c r="D613" t="s">
        <v>456</v>
      </c>
      <c r="E613">
        <v>3431.0776515492098</v>
      </c>
      <c r="F613">
        <v>22.24</v>
      </c>
      <c r="G613">
        <v>-35.820153736924098</v>
      </c>
      <c r="H613">
        <f>(Table2[[#This Row],[1Y Return vs Nifty]]-AVERAGE(Table2[1Y Return vs Nifty]))/_xlfn.STDEV.P(Table2[1Y Return vs Nifty])</f>
        <v>-1.0089734427114381</v>
      </c>
      <c r="I613">
        <v>-7.7827657969293096</v>
      </c>
      <c r="J613">
        <f>(Table2[[#This Row],[1M Return vs Nifty]]-AVERAGE(Table2[1M Return vs Nifty]))/_xlfn.STDEV.P(Table2[1M Return vs Nifty])</f>
        <v>-0.56869969243795915</v>
      </c>
      <c r="K613">
        <v>-9.6409330873511898</v>
      </c>
      <c r="L613">
        <f>(Table2[[#This Row],[6M Return vs Nifty]]-AVERAGE(Table2[6M Return vs Nifty]))/_xlfn.STDEV.P(Table2[6M Return vs Nifty])</f>
        <v>-0.44915268369244349</v>
      </c>
      <c r="M613">
        <v>-1.50690446150056</v>
      </c>
      <c r="N613">
        <f>(Table2[[#This Row],[1W Return vs Nifty]]-AVERAGE(Table2[1W Return vs Nifty]))/_xlfn.STDEV.P(Table2[1W Return vs Nifty])</f>
        <v>0.36188846299805805</v>
      </c>
      <c r="O613">
        <v>22.71</v>
      </c>
      <c r="P613">
        <v>22.8446018521757</v>
      </c>
      <c r="Q613">
        <v>23.6258506473756</v>
      </c>
      <c r="R613">
        <v>43.578506081731597</v>
      </c>
      <c r="S613" s="1">
        <f>(Table2[[#This Row],[Close Price]]-Table2[[#This Row],[20D EMA]])/Table2[[#This Row],[20D EMA]]</f>
        <v>-2.0695728753853032E-2</v>
      </c>
      <c r="T613" s="1">
        <f>(Table2[[#This Row],[Close Price]]-Table2[[#This Row],[50D EMA]])/Table2[[#This Row],[50D EMA]]</f>
        <v>-2.6465852024386213E-2</v>
      </c>
      <c r="U613" s="1">
        <f>(Table2[[#This Row],[Close Price]]-Table2[[#This Row],[200D EMA]])/Table2[[#This Row],[200D EMA]]</f>
        <v>-5.8658232800161386E-2</v>
      </c>
      <c r="V613">
        <v>0.223488448730988</v>
      </c>
      <c r="W613">
        <v>21.75</v>
      </c>
      <c r="X613">
        <v>22.94</v>
      </c>
      <c r="Y613">
        <v>21.65</v>
      </c>
      <c r="Z613">
        <v>23.04</v>
      </c>
      <c r="AA613">
        <v>21.65</v>
      </c>
      <c r="AB613">
        <v>25.15</v>
      </c>
      <c r="AC613" s="1">
        <f>(Table2[[#This Row],[Close Price]]/Table2[[#This Row],[Day Low]])-1</f>
        <v>2.2528735632183938E-2</v>
      </c>
      <c r="AD613" s="1">
        <f>(Table2[[#This Row],[Day High]]/Table2[[#This Row],[Close Price]])-1</f>
        <v>3.1474820143885029E-2</v>
      </c>
      <c r="AE613" s="1">
        <f>(Table2[[#This Row],[Close Price]]/Table2[[#This Row],[Current Week Low]])-1</f>
        <v>2.7251732101616577E-2</v>
      </c>
      <c r="AF613" s="1">
        <f>(Table2[[#This Row],[Current Week High]]/Table2[[#This Row],[Close Price]])-1</f>
        <v>3.5971223021582732E-2</v>
      </c>
      <c r="AG613" s="1">
        <f>(Table2[[#This Row],[Close Price]]/Table2[[#This Row],[Current Month Low]])-1</f>
        <v>2.7251732101616577E-2</v>
      </c>
      <c r="AH613" s="1">
        <f>(Table2[[#This Row],[Current Month High]]/Table2[[#This Row],[Close Price]])-1</f>
        <v>0.13084532374100721</v>
      </c>
      <c r="AI613">
        <v>103.012589928057</v>
      </c>
      <c r="AJ613">
        <v>33.173652694610702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0.08</v>
      </c>
      <c r="AM613" t="s">
        <v>3160</v>
      </c>
      <c r="AN613">
        <v>4.07</v>
      </c>
      <c r="AO613" t="s">
        <v>3160</v>
      </c>
      <c r="AQ613">
        <f>(Table2[[#This Row],[Sharpe Ratio]]-AVERAGE(Table2[Sharpe Ratio]))/_xlfn.STDEV.P(Table2[Sharpe Ratio])</f>
        <v>-0.68312646593607884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656</v>
      </c>
      <c r="AT613">
        <f>_xlfn.RANK.AVG(Table2[[#This Row],[6M Return vs Nifty Z-Score]],Table2[6M Return vs Nifty Z-Score])</f>
        <v>468</v>
      </c>
      <c r="AU613">
        <f>_xlfn.RANK.AVG(Table2[[#This Row],[Sharpe Ratio Z-Score]],Table2[Sharpe Ratio Z-Score])</f>
        <v>539</v>
      </c>
      <c r="AV613">
        <f>(Table2[[#This Row],[Rank 1Y]]+Table2[[#This Row],[Rank 6M]]+Table2[[#This Row],[Rank Sharpe]])/3</f>
        <v>554.33333333333337</v>
      </c>
    </row>
    <row r="614" spans="1:48" x14ac:dyDescent="0.3">
      <c r="A614" t="s">
        <v>494</v>
      </c>
      <c r="B614" t="s">
        <v>495</v>
      </c>
      <c r="C614" t="s">
        <v>3117</v>
      </c>
      <c r="D614" t="s">
        <v>75</v>
      </c>
      <c r="E614">
        <v>41112.574333413999</v>
      </c>
      <c r="F614">
        <v>2188.15</v>
      </c>
      <c r="G614">
        <v>-1.87331370453018</v>
      </c>
      <c r="H614">
        <f>(Table2[[#This Row],[1Y Return vs Nifty]]-AVERAGE(Table2[1Y Return vs Nifty]))/_xlfn.STDEV.P(Table2[1Y Return vs Nifty])</f>
        <v>-0.32600054177987897</v>
      </c>
      <c r="I614">
        <v>0.77317444002588798</v>
      </c>
      <c r="J614">
        <f>(Table2[[#This Row],[1M Return vs Nifty]]-AVERAGE(Table2[1M Return vs Nifty]))/_xlfn.STDEV.P(Table2[1M Return vs Nifty])</f>
        <v>0.33930074059177345</v>
      </c>
      <c r="K614">
        <v>-18.0104707335495</v>
      </c>
      <c r="L614">
        <f>(Table2[[#This Row],[6M Return vs Nifty]]-AVERAGE(Table2[6M Return vs Nifty]))/_xlfn.STDEV.P(Table2[6M Return vs Nifty])</f>
        <v>-0.74187621339121945</v>
      </c>
      <c r="M614">
        <v>-3.1574995270175799</v>
      </c>
      <c r="N614">
        <f>(Table2[[#This Row],[1W Return vs Nifty]]-AVERAGE(Table2[1W Return vs Nifty]))/_xlfn.STDEV.P(Table2[1W Return vs Nifty])</f>
        <v>1.7695283559449451E-2</v>
      </c>
      <c r="O614">
        <v>2289.08</v>
      </c>
      <c r="P614">
        <v>2342.6085712096001</v>
      </c>
      <c r="Q614">
        <v>2387.7051639326201</v>
      </c>
      <c r="R614">
        <v>25.8408468655254</v>
      </c>
      <c r="S614" s="1">
        <f>(Table2[[#This Row],[Close Price]]-Table2[[#This Row],[20D EMA]])/Table2[[#This Row],[20D EMA]]</f>
        <v>-4.4091949604207731E-2</v>
      </c>
      <c r="T614" s="1">
        <f>(Table2[[#This Row],[Close Price]]-Table2[[#This Row],[50D EMA]])/Table2[[#This Row],[50D EMA]]</f>
        <v>-6.5934434419765528E-2</v>
      </c>
      <c r="U614" s="1">
        <f>(Table2[[#This Row],[Close Price]]-Table2[[#This Row],[200D EMA]])/Table2[[#This Row],[200D EMA]]</f>
        <v>-8.3576132827030788E-2</v>
      </c>
      <c r="V614">
        <v>0.491135389441265</v>
      </c>
      <c r="W614">
        <v>2178.0500000000002</v>
      </c>
      <c r="X614">
        <v>2214.9499999999998</v>
      </c>
      <c r="Y614">
        <v>2178.0500000000002</v>
      </c>
      <c r="Z614">
        <v>2295.85</v>
      </c>
      <c r="AA614">
        <v>2178.0500000000002</v>
      </c>
      <c r="AB614">
        <v>2367</v>
      </c>
      <c r="AC614" s="1">
        <f>(Table2[[#This Row],[Close Price]]/Table2[[#This Row],[Day Low]])-1</f>
        <v>4.6371754551088884E-3</v>
      </c>
      <c r="AD614" s="1">
        <f>(Table2[[#This Row],[Day High]]/Table2[[#This Row],[Close Price]])-1</f>
        <v>1.2247789228343464E-2</v>
      </c>
      <c r="AE614" s="1">
        <f>(Table2[[#This Row],[Close Price]]/Table2[[#This Row],[Current Week Low]])-1</f>
        <v>4.6371754551088884E-3</v>
      </c>
      <c r="AF614" s="1">
        <f>(Table2[[#This Row],[Current Week High]]/Table2[[#This Row],[Close Price]])-1</f>
        <v>4.921966044375381E-2</v>
      </c>
      <c r="AG614" s="1">
        <f>(Table2[[#This Row],[Close Price]]/Table2[[#This Row],[Current Month Low]])-1</f>
        <v>4.6371754551088884E-3</v>
      </c>
      <c r="AH614" s="1">
        <f>(Table2[[#This Row],[Current Month High]]/Table2[[#This Row],[Close Price]])-1</f>
        <v>8.1735712816763062E-2</v>
      </c>
      <c r="AI614">
        <v>29.9728080798848</v>
      </c>
      <c r="AJ614">
        <v>21.3616195230172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0.04</v>
      </c>
      <c r="AM614" t="s">
        <v>3160</v>
      </c>
      <c r="AN614">
        <v>-6.03</v>
      </c>
      <c r="AO614" t="s">
        <v>3161</v>
      </c>
      <c r="AP614">
        <v>-4.8254830450852E-2</v>
      </c>
      <c r="AQ614">
        <f>(Table2[[#This Row],[Sharpe Ratio]]-AVERAGE(Table2[Sharpe Ratio]))/_xlfn.STDEV.P(Table2[Sharpe Ratio])</f>
        <v>-1.2542659975040762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422</v>
      </c>
      <c r="AT614">
        <f>_xlfn.RANK.AVG(Table2[[#This Row],[6M Return vs Nifty Z-Score]],Table2[6M Return vs Nifty Z-Score])</f>
        <v>579</v>
      </c>
      <c r="AU614">
        <f>_xlfn.RANK.AVG(Table2[[#This Row],[Sharpe Ratio Z-Score]],Table2[Sharpe Ratio Z-Score])</f>
        <v>663</v>
      </c>
      <c r="AV614">
        <f>(Table2[[#This Row],[Rank 1Y]]+Table2[[#This Row],[Rank 6M]]+Table2[[#This Row],[Rank Sharpe]])/3</f>
        <v>554.66666666666663</v>
      </c>
    </row>
    <row r="615" spans="1:48" x14ac:dyDescent="0.3">
      <c r="A615" t="s">
        <v>528</v>
      </c>
      <c r="B615" t="s">
        <v>529</v>
      </c>
      <c r="C615" t="s">
        <v>3119</v>
      </c>
      <c r="D615" t="s">
        <v>131</v>
      </c>
      <c r="E615">
        <v>37246.944778863799</v>
      </c>
      <c r="F615">
        <v>42104.85</v>
      </c>
      <c r="G615">
        <v>-3.75256719983645</v>
      </c>
      <c r="H615">
        <f>(Table2[[#This Row],[1Y Return vs Nifty]]-AVERAGE(Table2[1Y Return vs Nifty]))/_xlfn.STDEV.P(Table2[1Y Return vs Nifty])</f>
        <v>-0.36380904501759798</v>
      </c>
      <c r="I615">
        <v>-9.8740830938855098</v>
      </c>
      <c r="J615">
        <f>(Table2[[#This Row],[1M Return vs Nifty]]-AVERAGE(Table2[1M Return vs Nifty]))/_xlfn.STDEV.P(Table2[1M Return vs Nifty])</f>
        <v>-0.79064105231760307</v>
      </c>
      <c r="K615">
        <v>-20.487400823570301</v>
      </c>
      <c r="L615">
        <f>(Table2[[#This Row],[6M Return vs Nifty]]-AVERAGE(Table2[6M Return vs Nifty]))/_xlfn.STDEV.P(Table2[6M Return vs Nifty])</f>
        <v>-0.82850653270131147</v>
      </c>
      <c r="M615">
        <v>-2.5211019496212499</v>
      </c>
      <c r="N615">
        <f>(Table2[[#This Row],[1W Return vs Nifty]]-AVERAGE(Table2[1W Return vs Nifty]))/_xlfn.STDEV.P(Table2[1W Return vs Nifty])</f>
        <v>0.15040118467787986</v>
      </c>
      <c r="O615">
        <v>45689.95</v>
      </c>
      <c r="P615">
        <v>47968.324814811698</v>
      </c>
      <c r="Q615">
        <v>47555.959740468199</v>
      </c>
      <c r="R615">
        <v>15.5466278321994</v>
      </c>
      <c r="S615" s="1">
        <f>(Table2[[#This Row],[Close Price]]-Table2[[#This Row],[20D EMA]])/Table2[[#This Row],[20D EMA]]</f>
        <v>-7.8465833295943616E-2</v>
      </c>
      <c r="T615" s="1">
        <f>(Table2[[#This Row],[Close Price]]-Table2[[#This Row],[50D EMA]])/Table2[[#This Row],[50D EMA]]</f>
        <v>-0.12223638906400107</v>
      </c>
      <c r="U615" s="1">
        <f>(Table2[[#This Row],[Close Price]]-Table2[[#This Row],[200D EMA]])/Table2[[#This Row],[200D EMA]]</f>
        <v>-0.11462516517839354</v>
      </c>
      <c r="V615">
        <v>1.05902763351852</v>
      </c>
      <c r="W615">
        <v>41812</v>
      </c>
      <c r="X615">
        <v>42853.55</v>
      </c>
      <c r="Y615">
        <v>41690.1</v>
      </c>
      <c r="Z615">
        <v>44099.95</v>
      </c>
      <c r="AA615">
        <v>41690.1</v>
      </c>
      <c r="AB615">
        <v>46599</v>
      </c>
      <c r="AC615" s="1">
        <f>(Table2[[#This Row],[Close Price]]/Table2[[#This Row],[Day Low]])-1</f>
        <v>7.0039701521094067E-3</v>
      </c>
      <c r="AD615" s="1">
        <f>(Table2[[#This Row],[Day High]]/Table2[[#This Row],[Close Price]])-1</f>
        <v>1.7781799483907568E-2</v>
      </c>
      <c r="AE615" s="1">
        <f>(Table2[[#This Row],[Close Price]]/Table2[[#This Row],[Current Week Low]])-1</f>
        <v>9.9484050170184357E-3</v>
      </c>
      <c r="AF615" s="1">
        <f>(Table2[[#This Row],[Current Week High]]/Table2[[#This Row],[Close Price]])-1</f>
        <v>4.7384089956382658E-2</v>
      </c>
      <c r="AG615" s="1">
        <f>(Table2[[#This Row],[Close Price]]/Table2[[#This Row],[Current Month Low]])-1</f>
        <v>9.9484050170184357E-3</v>
      </c>
      <c r="AH615" s="1">
        <f>(Table2[[#This Row],[Current Month High]]/Table2[[#This Row],[Close Price]])-1</f>
        <v>0.10673710985789042</v>
      </c>
      <c r="AI615">
        <v>42.487148155141199</v>
      </c>
      <c r="AJ615">
        <v>20.376268308093401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</v>
      </c>
      <c r="AM615" t="s">
        <v>3161</v>
      </c>
      <c r="AN615">
        <v>-14.01</v>
      </c>
      <c r="AO615" t="s">
        <v>3161</v>
      </c>
      <c r="AP615">
        <v>-2.6518037866989998E-2</v>
      </c>
      <c r="AQ615">
        <f>(Table2[[#This Row],[Sharpe Ratio]]-AVERAGE(Table2[Sharpe Ratio]))/_xlfn.STDEV.P(Table2[Sharpe Ratio])</f>
        <v>-0.99699141135083713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436</v>
      </c>
      <c r="AT615">
        <f>_xlfn.RANK.AVG(Table2[[#This Row],[6M Return vs Nifty Z-Score]],Table2[6M Return vs Nifty Z-Score])</f>
        <v>619</v>
      </c>
      <c r="AU615">
        <f>_xlfn.RANK.AVG(Table2[[#This Row],[Sharpe Ratio Z-Score]],Table2[Sharpe Ratio Z-Score])</f>
        <v>617</v>
      </c>
      <c r="AV615">
        <f>(Table2[[#This Row],[Rank 1Y]]+Table2[[#This Row],[Rank 6M]]+Table2[[#This Row],[Rank Sharpe]])/3</f>
        <v>557.33333333333337</v>
      </c>
    </row>
    <row r="616" spans="1:48" x14ac:dyDescent="0.3">
      <c r="A616" t="s">
        <v>467</v>
      </c>
      <c r="B616" t="s">
        <v>468</v>
      </c>
      <c r="C616" t="s">
        <v>3116</v>
      </c>
      <c r="D616" t="s">
        <v>120</v>
      </c>
      <c r="E616">
        <v>46220.420623109603</v>
      </c>
      <c r="F616">
        <v>111.84</v>
      </c>
      <c r="G616">
        <v>5.4849553977996104</v>
      </c>
      <c r="H616">
        <f>(Table2[[#This Row],[1Y Return vs Nifty]]-AVERAGE(Table2[1Y Return vs Nifty]))/_xlfn.STDEV.P(Table2[1Y Return vs Nifty])</f>
        <v>-0.17796030033597329</v>
      </c>
      <c r="I616">
        <v>-10.7271941940158</v>
      </c>
      <c r="J616">
        <f>(Table2[[#This Row],[1M Return vs Nifty]]-AVERAGE(Table2[1M Return vs Nifty]))/_xlfn.STDEV.P(Table2[1M Return vs Nifty])</f>
        <v>-0.88117759498710169</v>
      </c>
      <c r="K616">
        <v>-38.706450902869001</v>
      </c>
      <c r="L616">
        <f>(Table2[[#This Row],[6M Return vs Nifty]]-AVERAGE(Table2[6M Return vs Nifty]))/_xlfn.STDEV.P(Table2[6M Return vs Nifty])</f>
        <v>-1.4657155246930675</v>
      </c>
      <c r="M616">
        <v>-4.5472874922179001</v>
      </c>
      <c r="N616">
        <f>(Table2[[#This Row],[1W Return vs Nifty]]-AVERAGE(Table2[1W Return vs Nifty]))/_xlfn.STDEV.P(Table2[1W Return vs Nifty])</f>
        <v>-0.27211264600562296</v>
      </c>
      <c r="O616">
        <v>118.77</v>
      </c>
      <c r="P616">
        <v>125.18354759109199</v>
      </c>
      <c r="Q616">
        <v>130.42344693876001</v>
      </c>
      <c r="R616">
        <v>32.843382013620598</v>
      </c>
      <c r="S616" s="1">
        <f>(Table2[[#This Row],[Close Price]]-Table2[[#This Row],[20D EMA]])/Table2[[#This Row],[20D EMA]]</f>
        <v>-5.8348067693862027E-2</v>
      </c>
      <c r="T616" s="1">
        <f>(Table2[[#This Row],[Close Price]]-Table2[[#This Row],[50D EMA]])/Table2[[#This Row],[50D EMA]]</f>
        <v>-0.1065918632908396</v>
      </c>
      <c r="U616" s="1">
        <f>(Table2[[#This Row],[Close Price]]-Table2[[#This Row],[200D EMA]])/Table2[[#This Row],[200D EMA]]</f>
        <v>-0.14248547615434373</v>
      </c>
      <c r="V616">
        <v>1.07617355102177</v>
      </c>
      <c r="W616">
        <v>111.43</v>
      </c>
      <c r="X616">
        <v>114.38</v>
      </c>
      <c r="Y616">
        <v>111</v>
      </c>
      <c r="Z616">
        <v>119.2</v>
      </c>
      <c r="AA616">
        <v>111</v>
      </c>
      <c r="AB616">
        <v>126.85</v>
      </c>
      <c r="AC616" s="1">
        <f>(Table2[[#This Row],[Close Price]]/Table2[[#This Row],[Day Low]])-1</f>
        <v>3.6794400071793465E-3</v>
      </c>
      <c r="AD616" s="1">
        <f>(Table2[[#This Row],[Day High]]/Table2[[#This Row],[Close Price]])-1</f>
        <v>2.2711015736766704E-2</v>
      </c>
      <c r="AE616" s="1">
        <f>(Table2[[#This Row],[Close Price]]/Table2[[#This Row],[Current Week Low]])-1</f>
        <v>7.5675675675674903E-3</v>
      </c>
      <c r="AF616" s="1">
        <f>(Table2[[#This Row],[Current Week High]]/Table2[[#This Row],[Close Price]])-1</f>
        <v>6.5808297567954144E-2</v>
      </c>
      <c r="AG616" s="1">
        <f>(Table2[[#This Row],[Close Price]]/Table2[[#This Row],[Current Month Low]])-1</f>
        <v>7.5675675675674903E-3</v>
      </c>
      <c r="AH616" s="1">
        <f>(Table2[[#This Row],[Current Month High]]/Table2[[#This Row],[Close Price]])-1</f>
        <v>0.1342095851216023</v>
      </c>
      <c r="AI616">
        <v>56.786480686695199</v>
      </c>
      <c r="AJ616">
        <v>27.380410022778999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-0.11</v>
      </c>
      <c r="AM616" t="s">
        <v>3161</v>
      </c>
      <c r="AN616">
        <v>-3.34</v>
      </c>
      <c r="AO616" t="s">
        <v>3161</v>
      </c>
      <c r="AP616">
        <v>-1.1829442545374999E-2</v>
      </c>
      <c r="AQ616">
        <f>(Table2[[#This Row],[Sharpe Ratio]]-AVERAGE(Table2[Sharpe Ratio]))/_xlfn.STDEV.P(Table2[Sharpe Ratio])</f>
        <v>-0.8231386100251008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362</v>
      </c>
      <c r="AT616">
        <f>_xlfn.RANK.AVG(Table2[[#This Row],[6M Return vs Nifty Z-Score]],Table2[6M Return vs Nifty Z-Score])</f>
        <v>724</v>
      </c>
      <c r="AU616">
        <f>_xlfn.RANK.AVG(Table2[[#This Row],[Sharpe Ratio Z-Score]],Table2[Sharpe Ratio Z-Score])</f>
        <v>588</v>
      </c>
      <c r="AV616">
        <f>(Table2[[#This Row],[Rank 1Y]]+Table2[[#This Row],[Rank 6M]]+Table2[[#This Row],[Rank Sharpe]])/3</f>
        <v>558</v>
      </c>
    </row>
    <row r="617" spans="1:48" x14ac:dyDescent="0.3">
      <c r="A617" t="s">
        <v>728</v>
      </c>
      <c r="B617" t="s">
        <v>729</v>
      </c>
      <c r="C617" t="s">
        <v>3119</v>
      </c>
      <c r="D617" t="s">
        <v>266</v>
      </c>
      <c r="E617">
        <v>23095.210503714799</v>
      </c>
      <c r="F617">
        <v>2084.8000000000002</v>
      </c>
      <c r="G617">
        <v>-22.814030129234599</v>
      </c>
      <c r="H617">
        <f>(Table2[[#This Row],[1Y Return vs Nifty]]-AVERAGE(Table2[1Y Return vs Nifty]))/_xlfn.STDEV.P(Table2[1Y Return vs Nifty])</f>
        <v>-0.74730461103987</v>
      </c>
      <c r="I617">
        <v>-7.8572529825275996</v>
      </c>
      <c r="J617">
        <f>(Table2[[#This Row],[1M Return vs Nifty]]-AVERAGE(Table2[1M Return vs Nifty]))/_xlfn.STDEV.P(Table2[1M Return vs Nifty])</f>
        <v>-0.5766046561129371</v>
      </c>
      <c r="K617">
        <v>-14.591548151861399</v>
      </c>
      <c r="L617">
        <f>(Table2[[#This Row],[6M Return vs Nifty]]-AVERAGE(Table2[6M Return vs Nifty]))/_xlfn.STDEV.P(Table2[6M Return vs Nifty])</f>
        <v>-0.62229982480383017</v>
      </c>
      <c r="M617">
        <v>-2.3002791414603401</v>
      </c>
      <c r="N617">
        <f>(Table2[[#This Row],[1W Return vs Nifty]]-AVERAGE(Table2[1W Return vs Nifty]))/_xlfn.STDEV.P(Table2[1W Return vs Nifty])</f>
        <v>0.19644864115059021</v>
      </c>
      <c r="O617">
        <v>2201.04</v>
      </c>
      <c r="P617">
        <v>2302.6934004283098</v>
      </c>
      <c r="Q617">
        <v>2342.4791764369002</v>
      </c>
      <c r="R617">
        <v>29.022643578481201</v>
      </c>
      <c r="S617" s="1">
        <f>(Table2[[#This Row],[Close Price]]-Table2[[#This Row],[20D EMA]])/Table2[[#This Row],[20D EMA]]</f>
        <v>-5.2811398248100799E-2</v>
      </c>
      <c r="T617" s="1">
        <f>(Table2[[#This Row],[Close Price]]-Table2[[#This Row],[50D EMA]])/Table2[[#This Row],[50D EMA]]</f>
        <v>-9.4625450521454837E-2</v>
      </c>
      <c r="U617" s="1">
        <f>(Table2[[#This Row],[Close Price]]-Table2[[#This Row],[200D EMA]])/Table2[[#This Row],[200D EMA]]</f>
        <v>-0.11000276076257412</v>
      </c>
      <c r="V617">
        <v>1.5449966670983499</v>
      </c>
      <c r="W617">
        <v>2060.5</v>
      </c>
      <c r="X617">
        <v>2110.85</v>
      </c>
      <c r="Y617">
        <v>2060.5</v>
      </c>
      <c r="Z617">
        <v>2166.5</v>
      </c>
      <c r="AA617">
        <v>2060.5</v>
      </c>
      <c r="AB617">
        <v>2304.75</v>
      </c>
      <c r="AC617" s="1">
        <f>(Table2[[#This Row],[Close Price]]/Table2[[#This Row],[Day Low]])-1</f>
        <v>1.1793254064547565E-2</v>
      </c>
      <c r="AD617" s="1">
        <f>(Table2[[#This Row],[Day High]]/Table2[[#This Row],[Close Price]])-1</f>
        <v>1.2495203376822639E-2</v>
      </c>
      <c r="AE617" s="1">
        <f>(Table2[[#This Row],[Close Price]]/Table2[[#This Row],[Current Week Low]])-1</f>
        <v>1.1793254064547565E-2</v>
      </c>
      <c r="AF617" s="1">
        <f>(Table2[[#This Row],[Current Week High]]/Table2[[#This Row],[Close Price]])-1</f>
        <v>3.9188411358403563E-2</v>
      </c>
      <c r="AG617" s="1">
        <f>(Table2[[#This Row],[Close Price]]/Table2[[#This Row],[Current Month Low]])-1</f>
        <v>1.1793254064547565E-2</v>
      </c>
      <c r="AH617" s="1">
        <f>(Table2[[#This Row],[Current Month High]]/Table2[[#This Row],[Close Price]])-1</f>
        <v>0.10550172678434366</v>
      </c>
      <c r="AI617">
        <v>41.980046047582498</v>
      </c>
      <c r="AJ617">
        <v>11.177474402730301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-0.06</v>
      </c>
      <c r="AM617" t="s">
        <v>3161</v>
      </c>
      <c r="AN617">
        <v>-1.25</v>
      </c>
      <c r="AO617" t="s">
        <v>3161</v>
      </c>
      <c r="AP617">
        <v>-1.3201288732309999E-3</v>
      </c>
      <c r="AQ617">
        <f>(Table2[[#This Row],[Sharpe Ratio]]-AVERAGE(Table2[Sharpe Ratio]))/_xlfn.STDEV.P(Table2[Sharpe Ratio])</f>
        <v>-0.69875138429600292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581</v>
      </c>
      <c r="AT617">
        <f>_xlfn.RANK.AVG(Table2[[#This Row],[6M Return vs Nifty Z-Score]],Table2[6M Return vs Nifty Z-Score])</f>
        <v>533</v>
      </c>
      <c r="AU617">
        <f>_xlfn.RANK.AVG(Table2[[#This Row],[Sharpe Ratio Z-Score]],Table2[Sharpe Ratio Z-Score])</f>
        <v>567</v>
      </c>
      <c r="AV617">
        <f>(Table2[[#This Row],[Rank 1Y]]+Table2[[#This Row],[Rank 6M]]+Table2[[#This Row],[Rank Sharpe]])/3</f>
        <v>560.33333333333337</v>
      </c>
    </row>
    <row r="618" spans="1:48" x14ac:dyDescent="0.3">
      <c r="A618" t="s">
        <v>1123</v>
      </c>
      <c r="B618" t="s">
        <v>1124</v>
      </c>
      <c r="C618" t="s">
        <v>3123</v>
      </c>
      <c r="D618" t="s">
        <v>475</v>
      </c>
      <c r="E618">
        <v>10837.0506320813</v>
      </c>
      <c r="F618">
        <v>817.1</v>
      </c>
      <c r="G618">
        <v>-29.994170659534401</v>
      </c>
      <c r="H618">
        <f>(Table2[[#This Row],[1Y Return vs Nifty]]-AVERAGE(Table2[1Y Return vs Nifty]))/_xlfn.STDEV.P(Table2[1Y Return vs Nifty])</f>
        <v>-0.89176110249520446</v>
      </c>
      <c r="I618">
        <v>-7.6364382417907599</v>
      </c>
      <c r="J618">
        <f>(Table2[[#This Row],[1M Return vs Nifty]]-AVERAGE(Table2[1M Return vs Nifty]))/_xlfn.STDEV.P(Table2[1M Return vs Nifty])</f>
        <v>-0.55317065883670669</v>
      </c>
      <c r="K618">
        <v>-7.6675234232062204</v>
      </c>
      <c r="L618">
        <f>(Table2[[#This Row],[6M Return vs Nifty]]-AVERAGE(Table2[6M Return vs Nifty]))/_xlfn.STDEV.P(Table2[6M Return vs Nifty])</f>
        <v>-0.38013292813968808</v>
      </c>
      <c r="M618">
        <v>-2.34389635641796</v>
      </c>
      <c r="N618">
        <f>(Table2[[#This Row],[1W Return vs Nifty]]-AVERAGE(Table2[1W Return vs Nifty]))/_xlfn.STDEV.P(Table2[1W Return vs Nifty])</f>
        <v>0.1873532862642493</v>
      </c>
      <c r="O618">
        <v>849.7</v>
      </c>
      <c r="P618">
        <v>879.25826680253897</v>
      </c>
      <c r="Q618">
        <v>886.80008913432096</v>
      </c>
      <c r="R618">
        <v>33.5391644719776</v>
      </c>
      <c r="S618" s="1">
        <f>(Table2[[#This Row],[Close Price]]-Table2[[#This Row],[20D EMA]])/Table2[[#This Row],[20D EMA]]</f>
        <v>-3.8366482287866328E-2</v>
      </c>
      <c r="T618" s="1">
        <f>(Table2[[#This Row],[Close Price]]-Table2[[#This Row],[50D EMA]])/Table2[[#This Row],[50D EMA]]</f>
        <v>-7.0693980539506554E-2</v>
      </c>
      <c r="U618" s="1">
        <f>(Table2[[#This Row],[Close Price]]-Table2[[#This Row],[200D EMA]])/Table2[[#This Row],[200D EMA]]</f>
        <v>-7.8597296040374742E-2</v>
      </c>
      <c r="V618">
        <v>0.185959729851777</v>
      </c>
      <c r="W618">
        <v>809.5</v>
      </c>
      <c r="X618">
        <v>833.65</v>
      </c>
      <c r="Y618">
        <v>800.95</v>
      </c>
      <c r="Z618">
        <v>846.3</v>
      </c>
      <c r="AA618">
        <v>800.95</v>
      </c>
      <c r="AB618">
        <v>878.25</v>
      </c>
      <c r="AC618" s="1">
        <f>(Table2[[#This Row],[Close Price]]/Table2[[#This Row],[Day Low]])-1</f>
        <v>9.3885114268066339E-3</v>
      </c>
      <c r="AD618" s="1">
        <f>(Table2[[#This Row],[Day High]]/Table2[[#This Row],[Close Price]])-1</f>
        <v>2.0254558805531619E-2</v>
      </c>
      <c r="AE618" s="1">
        <f>(Table2[[#This Row],[Close Price]]/Table2[[#This Row],[Current Week Low]])-1</f>
        <v>2.0163555777514164E-2</v>
      </c>
      <c r="AF618" s="1">
        <f>(Table2[[#This Row],[Current Week High]]/Table2[[#This Row],[Close Price]])-1</f>
        <v>3.5736140007343042E-2</v>
      </c>
      <c r="AG618" s="1">
        <f>(Table2[[#This Row],[Close Price]]/Table2[[#This Row],[Current Month Low]])-1</f>
        <v>2.0163555777514164E-2</v>
      </c>
      <c r="AH618" s="1">
        <f>(Table2[[#This Row],[Current Month High]]/Table2[[#This Row],[Close Price]])-1</f>
        <v>7.4837841145514616E-2</v>
      </c>
      <c r="AI618">
        <v>31.073308040631499</v>
      </c>
      <c r="AJ618">
        <v>7.2943339242334799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0.04</v>
      </c>
      <c r="AM618" t="s">
        <v>3160</v>
      </c>
      <c r="AN618">
        <v>-0.23</v>
      </c>
      <c r="AO618" t="s">
        <v>3161</v>
      </c>
      <c r="AP618">
        <v>-2.8408942463563E-2</v>
      </c>
      <c r="AQ618">
        <f>(Table2[[#This Row],[Sharpe Ratio]]-AVERAGE(Table2[Sharpe Ratio]))/_xlfn.STDEV.P(Table2[Sharpe Ratio])</f>
        <v>-1.0193719762691296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619</v>
      </c>
      <c r="AT618">
        <f>_xlfn.RANK.AVG(Table2[[#This Row],[6M Return vs Nifty Z-Score]],Table2[6M Return vs Nifty Z-Score])</f>
        <v>443</v>
      </c>
      <c r="AU618">
        <f>_xlfn.RANK.AVG(Table2[[#This Row],[Sharpe Ratio Z-Score]],Table2[Sharpe Ratio Z-Score])</f>
        <v>620</v>
      </c>
      <c r="AV618">
        <f>(Table2[[#This Row],[Rank 1Y]]+Table2[[#This Row],[Rank 6M]]+Table2[[#This Row],[Rank Sharpe]])/3</f>
        <v>560.66666666666663</v>
      </c>
    </row>
    <row r="619" spans="1:48" x14ac:dyDescent="0.3">
      <c r="A619" t="s">
        <v>1445</v>
      </c>
      <c r="B619" t="s">
        <v>1446</v>
      </c>
      <c r="C619" t="s">
        <v>3123</v>
      </c>
      <c r="D619" t="s">
        <v>475</v>
      </c>
      <c r="E619">
        <v>7028.4703769134703</v>
      </c>
      <c r="F619">
        <v>254</v>
      </c>
      <c r="G619">
        <v>-30.072958698215398</v>
      </c>
      <c r="H619">
        <f>(Table2[[#This Row],[1Y Return vs Nifty]]-AVERAGE(Table2[1Y Return vs Nifty]))/_xlfn.STDEV.P(Table2[1Y Return vs Nifty])</f>
        <v>-0.89334623075118713</v>
      </c>
      <c r="I619">
        <v>-1.9547407631281</v>
      </c>
      <c r="J619">
        <f>(Table2[[#This Row],[1M Return vs Nifty]]-AVERAGE(Table2[1M Return vs Nifty]))/_xlfn.STDEV.P(Table2[1M Return vs Nifty])</f>
        <v>4.980033302304511E-2</v>
      </c>
      <c r="K619">
        <v>-1.30513928203514</v>
      </c>
      <c r="L619">
        <f>(Table2[[#This Row],[6M Return vs Nifty]]-AVERAGE(Table2[6M Return vs Nifty]))/_xlfn.STDEV.P(Table2[6M Return vs Nifty])</f>
        <v>-0.15760934059730103</v>
      </c>
      <c r="M619">
        <v>-5.2161884333759998</v>
      </c>
      <c r="N619">
        <f>(Table2[[#This Row],[1W Return vs Nifty]]-AVERAGE(Table2[1W Return vs Nifty]))/_xlfn.STDEV.P(Table2[1W Return vs Nifty])</f>
        <v>-0.41159636704447639</v>
      </c>
      <c r="O619">
        <v>266.27999999999997</v>
      </c>
      <c r="P619">
        <v>272.54348779696102</v>
      </c>
      <c r="Q619">
        <v>269.658443514829</v>
      </c>
      <c r="R619">
        <v>36.607466672592899</v>
      </c>
      <c r="S619" s="1">
        <f>(Table2[[#This Row],[Close Price]]-Table2[[#This Row],[20D EMA]])/Table2[[#This Row],[20D EMA]]</f>
        <v>-4.6116869460717941E-2</v>
      </c>
      <c r="T619" s="1">
        <f>(Table2[[#This Row],[Close Price]]-Table2[[#This Row],[50D EMA]])/Table2[[#This Row],[50D EMA]]</f>
        <v>-6.8038638335675486E-2</v>
      </c>
      <c r="U619" s="1">
        <f>(Table2[[#This Row],[Close Price]]-Table2[[#This Row],[200D EMA]])/Table2[[#This Row],[200D EMA]]</f>
        <v>-5.8067692265560071E-2</v>
      </c>
      <c r="V619">
        <v>0.279076469178479</v>
      </c>
      <c r="W619">
        <v>251.1</v>
      </c>
      <c r="X619">
        <v>258.85000000000002</v>
      </c>
      <c r="Y619">
        <v>250.1</v>
      </c>
      <c r="Z619">
        <v>268.3</v>
      </c>
      <c r="AA619">
        <v>250.1</v>
      </c>
      <c r="AB619">
        <v>284</v>
      </c>
      <c r="AC619" s="1">
        <f>(Table2[[#This Row],[Close Price]]/Table2[[#This Row],[Day Low]])-1</f>
        <v>1.1549183592194368E-2</v>
      </c>
      <c r="AD619" s="1">
        <f>(Table2[[#This Row],[Day High]]/Table2[[#This Row],[Close Price]])-1</f>
        <v>1.9094488188976522E-2</v>
      </c>
      <c r="AE619" s="1">
        <f>(Table2[[#This Row],[Close Price]]/Table2[[#This Row],[Current Week Low]])-1</f>
        <v>1.5593762495001995E-2</v>
      </c>
      <c r="AF619" s="1">
        <f>(Table2[[#This Row],[Current Week High]]/Table2[[#This Row],[Close Price]])-1</f>
        <v>5.6299212598425186E-2</v>
      </c>
      <c r="AG619" s="1">
        <f>(Table2[[#This Row],[Close Price]]/Table2[[#This Row],[Current Month Low]])-1</f>
        <v>1.5593762495001995E-2</v>
      </c>
      <c r="AH619" s="1">
        <f>(Table2[[#This Row],[Current Month High]]/Table2[[#This Row],[Close Price]])-1</f>
        <v>0.11811023622047245</v>
      </c>
      <c r="AI619">
        <v>28.1496062992125</v>
      </c>
      <c r="AJ619">
        <v>15.4545454545454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-0.05</v>
      </c>
      <c r="AM619" t="s">
        <v>3161</v>
      </c>
      <c r="AN619">
        <v>0.65</v>
      </c>
      <c r="AO619" t="s">
        <v>3160</v>
      </c>
      <c r="AP619">
        <v>-8.8240833776579999E-2</v>
      </c>
      <c r="AQ619">
        <f>(Table2[[#This Row],[Sharpe Ratio]]-AVERAGE(Table2[Sharpe Ratio]))/_xlfn.STDEV.P(Table2[Sharpe Ratio])</f>
        <v>-1.7275364866003537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620</v>
      </c>
      <c r="AT619">
        <f>_xlfn.RANK.AVG(Table2[[#This Row],[6M Return vs Nifty Z-Score]],Table2[6M Return vs Nifty Z-Score])</f>
        <v>360</v>
      </c>
      <c r="AU619">
        <f>_xlfn.RANK.AVG(Table2[[#This Row],[Sharpe Ratio Z-Score]],Table2[Sharpe Ratio Z-Score])</f>
        <v>702</v>
      </c>
      <c r="AV619">
        <f>(Table2[[#This Row],[Rank 1Y]]+Table2[[#This Row],[Rank 6M]]+Table2[[#This Row],[Rank Sharpe]])/3</f>
        <v>560.66666666666663</v>
      </c>
    </row>
    <row r="620" spans="1:48" x14ac:dyDescent="0.3">
      <c r="A620" t="s">
        <v>1652</v>
      </c>
      <c r="B620" t="s">
        <v>1653</v>
      </c>
      <c r="C620" t="s">
        <v>3111</v>
      </c>
      <c r="D620" t="s">
        <v>37</v>
      </c>
      <c r="E620">
        <v>5319.7234745696696</v>
      </c>
      <c r="F620">
        <v>313.60000000000002</v>
      </c>
      <c r="G620">
        <v>-12.7877614326526</v>
      </c>
      <c r="H620">
        <f>(Table2[[#This Row],[1Y Return vs Nifty]]-AVERAGE(Table2[1Y Return vs Nifty]))/_xlfn.STDEV.P(Table2[1Y Return vs Nifty])</f>
        <v>-0.54558716662709184</v>
      </c>
      <c r="I620">
        <v>-10.102803774353699</v>
      </c>
      <c r="J620">
        <f>(Table2[[#This Row],[1M Return vs Nifty]]-AVERAGE(Table2[1M Return vs Nifty]))/_xlfn.STDEV.P(Table2[1M Return vs Nifty])</f>
        <v>-0.81491406862631421</v>
      </c>
      <c r="K620">
        <v>-17.9886468717676</v>
      </c>
      <c r="L620">
        <f>(Table2[[#This Row],[6M Return vs Nifty]]-AVERAGE(Table2[6M Return vs Nifty]))/_xlfn.STDEV.P(Table2[6M Return vs Nifty])</f>
        <v>-0.7411129265619455</v>
      </c>
      <c r="M620">
        <v>-4.4641088518649701</v>
      </c>
      <c r="N620">
        <f>(Table2[[#This Row],[1W Return vs Nifty]]-AVERAGE(Table2[1W Return vs Nifty]))/_xlfn.STDEV.P(Table2[1W Return vs Nifty])</f>
        <v>-0.25476767673813772</v>
      </c>
      <c r="O620">
        <v>337.06</v>
      </c>
      <c r="P620">
        <v>359.13988681921501</v>
      </c>
      <c r="Q620">
        <v>361.92429032364799</v>
      </c>
      <c r="R620">
        <v>30.261385098135701</v>
      </c>
      <c r="S620" s="1">
        <f>(Table2[[#This Row],[Close Price]]-Table2[[#This Row],[20D EMA]])/Table2[[#This Row],[20D EMA]]</f>
        <v>-6.9601851302438678E-2</v>
      </c>
      <c r="T620" s="1">
        <f>(Table2[[#This Row],[Close Price]]-Table2[[#This Row],[50D EMA]])/Table2[[#This Row],[50D EMA]]</f>
        <v>-0.1268026428992528</v>
      </c>
      <c r="U620" s="1">
        <f>(Table2[[#This Row],[Close Price]]-Table2[[#This Row],[200D EMA]])/Table2[[#This Row],[200D EMA]]</f>
        <v>-0.1335204395384304</v>
      </c>
      <c r="V620">
        <v>0.327102939156522</v>
      </c>
      <c r="W620">
        <v>308.7</v>
      </c>
      <c r="X620">
        <v>316</v>
      </c>
      <c r="Y620">
        <v>308.7</v>
      </c>
      <c r="Z620">
        <v>334.7</v>
      </c>
      <c r="AA620">
        <v>308.7</v>
      </c>
      <c r="AB620">
        <v>354.95</v>
      </c>
      <c r="AC620" s="1">
        <f>(Table2[[#This Row],[Close Price]]/Table2[[#This Row],[Day Low]])-1</f>
        <v>1.5873015873016039E-2</v>
      </c>
      <c r="AD620" s="1">
        <f>(Table2[[#This Row],[Day High]]/Table2[[#This Row],[Close Price]])-1</f>
        <v>7.6530612244898322E-3</v>
      </c>
      <c r="AE620" s="1">
        <f>(Table2[[#This Row],[Close Price]]/Table2[[#This Row],[Current Week Low]])-1</f>
        <v>1.5873015873016039E-2</v>
      </c>
      <c r="AF620" s="1">
        <f>(Table2[[#This Row],[Current Week High]]/Table2[[#This Row],[Close Price]])-1</f>
        <v>6.7283163265305923E-2</v>
      </c>
      <c r="AG620" s="1">
        <f>(Table2[[#This Row],[Close Price]]/Table2[[#This Row],[Current Month Low]])-1</f>
        <v>1.5873015873016039E-2</v>
      </c>
      <c r="AH620" s="1">
        <f>(Table2[[#This Row],[Current Month High]]/Table2[[#This Row],[Close Price]])-1</f>
        <v>0.13185586734693855</v>
      </c>
      <c r="AI620">
        <v>55.022321428571402</v>
      </c>
      <c r="AJ620">
        <v>8.6539521552199297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-0.19</v>
      </c>
      <c r="AM620" t="s">
        <v>3161</v>
      </c>
      <c r="AN620">
        <v>-0.41</v>
      </c>
      <c r="AO620" t="s">
        <v>3161</v>
      </c>
      <c r="AP620">
        <v>-1.7393024481021001E-2</v>
      </c>
      <c r="AQ620">
        <f>(Table2[[#This Row],[Sharpe Ratio]]-AVERAGE(Table2[Sharpe Ratio]))/_xlfn.STDEV.P(Table2[Sharpe Ratio])</f>
        <v>-0.88898863065259892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511</v>
      </c>
      <c r="AT620">
        <f>_xlfn.RANK.AVG(Table2[[#This Row],[6M Return vs Nifty Z-Score]],Table2[6M Return vs Nifty Z-Score])</f>
        <v>577</v>
      </c>
      <c r="AU620">
        <f>_xlfn.RANK.AVG(Table2[[#This Row],[Sharpe Ratio Z-Score]],Table2[Sharpe Ratio Z-Score])</f>
        <v>596</v>
      </c>
      <c r="AV620">
        <f>(Table2[[#This Row],[Rank 1Y]]+Table2[[#This Row],[Rank 6M]]+Table2[[#This Row],[Rank Sharpe]])/3</f>
        <v>561.33333333333337</v>
      </c>
    </row>
    <row r="621" spans="1:48" x14ac:dyDescent="0.3">
      <c r="A621" t="s">
        <v>63</v>
      </c>
      <c r="B621" t="s">
        <v>64</v>
      </c>
      <c r="C621" t="s">
        <v>3109</v>
      </c>
      <c r="D621" t="s">
        <v>24</v>
      </c>
      <c r="E621">
        <v>339739.56511717301</v>
      </c>
      <c r="F621">
        <v>1707.9</v>
      </c>
      <c r="G621">
        <v>-24.5120910874539</v>
      </c>
      <c r="H621">
        <f>(Table2[[#This Row],[1Y Return vs Nifty]]-AVERAGE(Table2[1Y Return vs Nifty]))/_xlfn.STDEV.P(Table2[1Y Return vs Nifty])</f>
        <v>-0.78146772069858883</v>
      </c>
      <c r="I621">
        <v>-4.35653440740092</v>
      </c>
      <c r="J621">
        <f>(Table2[[#This Row],[1M Return vs Nifty]]-AVERAGE(Table2[1M Return vs Nifty]))/_xlfn.STDEV.P(Table2[1M Return vs Nifty])</f>
        <v>-0.20509037549642814</v>
      </c>
      <c r="K621">
        <v>-2.4590603602882299</v>
      </c>
      <c r="L621">
        <f>(Table2[[#This Row],[6M Return vs Nifty]]-AVERAGE(Table2[6M Return vs Nifty]))/_xlfn.STDEV.P(Table2[6M Return vs Nifty])</f>
        <v>-0.19796758561618702</v>
      </c>
      <c r="M621">
        <v>0.48034318237135398</v>
      </c>
      <c r="N621">
        <f>(Table2[[#This Row],[1W Return vs Nifty]]-AVERAGE(Table2[1W Return vs Nifty]))/_xlfn.STDEV.P(Table2[1W Return vs Nifty])</f>
        <v>0.77628270127351773</v>
      </c>
      <c r="O621">
        <v>1754.62</v>
      </c>
      <c r="P621">
        <v>1785.1953104239999</v>
      </c>
      <c r="Q621">
        <v>1784.7287756047399</v>
      </c>
      <c r="R621">
        <v>34.893252170954497</v>
      </c>
      <c r="S621" s="1">
        <f>(Table2[[#This Row],[Close Price]]-Table2[[#This Row],[20D EMA]])/Table2[[#This Row],[20D EMA]]</f>
        <v>-2.662684797847956E-2</v>
      </c>
      <c r="T621" s="1">
        <f>(Table2[[#This Row],[Close Price]]-Table2[[#This Row],[50D EMA]])/Table2[[#This Row],[50D EMA]]</f>
        <v>-4.3297957356633138E-2</v>
      </c>
      <c r="U621" s="1">
        <f>(Table2[[#This Row],[Close Price]]-Table2[[#This Row],[200D EMA]])/Table2[[#This Row],[200D EMA]]</f>
        <v>-4.3047871841875265E-2</v>
      </c>
      <c r="V621">
        <v>0.70955162379464998</v>
      </c>
      <c r="W621">
        <v>1689.8</v>
      </c>
      <c r="X621">
        <v>1712.6</v>
      </c>
      <c r="Y621">
        <v>1679.05</v>
      </c>
      <c r="Z621">
        <v>1763.3</v>
      </c>
      <c r="AA621">
        <v>1679.05</v>
      </c>
      <c r="AB621">
        <v>1768.45</v>
      </c>
      <c r="AC621" s="1">
        <f>(Table2[[#This Row],[Close Price]]/Table2[[#This Row],[Day Low]])-1</f>
        <v>1.071132678423492E-2</v>
      </c>
      <c r="AD621" s="1">
        <f>(Table2[[#This Row],[Day High]]/Table2[[#This Row],[Close Price]])-1</f>
        <v>2.7519175595760448E-3</v>
      </c>
      <c r="AE621" s="1">
        <f>(Table2[[#This Row],[Close Price]]/Table2[[#This Row],[Current Week Low]])-1</f>
        <v>1.7182335249099179E-2</v>
      </c>
      <c r="AF621" s="1">
        <f>(Table2[[#This Row],[Current Week High]]/Table2[[#This Row],[Close Price]])-1</f>
        <v>3.2437496340535166E-2</v>
      </c>
      <c r="AG621" s="1">
        <f>(Table2[[#This Row],[Close Price]]/Table2[[#This Row],[Current Month Low]])-1</f>
        <v>1.7182335249099179E-2</v>
      </c>
      <c r="AH621" s="1">
        <f>(Table2[[#This Row],[Current Month High]]/Table2[[#This Row],[Close Price]])-1</f>
        <v>3.5452895368581316E-2</v>
      </c>
      <c r="AI621">
        <v>13.7068915041864</v>
      </c>
      <c r="AJ621">
        <v>10.6260323217929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-0.03</v>
      </c>
      <c r="AM621" t="s">
        <v>3161</v>
      </c>
      <c r="AN621">
        <v>-2.97</v>
      </c>
      <c r="AO621" t="s">
        <v>3161</v>
      </c>
      <c r="AP621">
        <v>-0.113195386555281</v>
      </c>
      <c r="AQ621">
        <f>(Table2[[#This Row],[Sharpe Ratio]]-AVERAGE(Table2[Sharpe Ratio]))/_xlfn.STDEV.P(Table2[Sharpe Ratio])</f>
        <v>-2.0228961729022767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592</v>
      </c>
      <c r="AT621">
        <f>_xlfn.RANK.AVG(Table2[[#This Row],[6M Return vs Nifty Z-Score]],Table2[6M Return vs Nifty Z-Score])</f>
        <v>373</v>
      </c>
      <c r="AU621">
        <f>_xlfn.RANK.AVG(Table2[[#This Row],[Sharpe Ratio Z-Score]],Table2[Sharpe Ratio Z-Score])</f>
        <v>723</v>
      </c>
      <c r="AV621">
        <f>(Table2[[#This Row],[Rank 1Y]]+Table2[[#This Row],[Rank 6M]]+Table2[[#This Row],[Rank Sharpe]])/3</f>
        <v>562.66666666666663</v>
      </c>
    </row>
    <row r="622" spans="1:48" x14ac:dyDescent="0.3">
      <c r="A622" t="s">
        <v>16</v>
      </c>
      <c r="B622" t="s">
        <v>17</v>
      </c>
      <c r="C622" t="s">
        <v>3107</v>
      </c>
      <c r="D622" t="s">
        <v>18</v>
      </c>
      <c r="E622">
        <v>1716278.00479248</v>
      </c>
      <c r="F622">
        <v>1267.5999999999999</v>
      </c>
      <c r="G622">
        <v>-13.4453186771399</v>
      </c>
      <c r="H622">
        <f>(Table2[[#This Row],[1Y Return vs Nifty]]-AVERAGE(Table2[1Y Return vs Nifty]))/_xlfn.STDEV.P(Table2[1Y Return vs Nifty])</f>
        <v>-0.55881649160601488</v>
      </c>
      <c r="I622">
        <v>-0.75809995028593302</v>
      </c>
      <c r="J622">
        <f>(Table2[[#This Row],[1M Return vs Nifty]]-AVERAGE(Table2[1M Return vs Nifty]))/_xlfn.STDEV.P(Table2[1M Return vs Nifty])</f>
        <v>0.1767940176620123</v>
      </c>
      <c r="K622">
        <v>-16.415597526664001</v>
      </c>
      <c r="L622">
        <f>(Table2[[#This Row],[6M Return vs Nifty]]-AVERAGE(Table2[6M Return vs Nifty]))/_xlfn.STDEV.P(Table2[6M Return vs Nifty])</f>
        <v>-0.68609572296549215</v>
      </c>
      <c r="M622">
        <v>0.33758202550540201</v>
      </c>
      <c r="N622">
        <f>(Table2[[#This Row],[1W Return vs Nifty]]-AVERAGE(Table2[1W Return vs Nifty]))/_xlfn.STDEV.P(Table2[1W Return vs Nifty])</f>
        <v>0.74651318511018516</v>
      </c>
      <c r="O622">
        <v>1315.31</v>
      </c>
      <c r="P622">
        <v>1372.1592531015399</v>
      </c>
      <c r="Q622">
        <v>1406.9741608511899</v>
      </c>
      <c r="R622">
        <v>32.207143138114503</v>
      </c>
      <c r="S622" s="1">
        <f>(Table2[[#This Row],[Close Price]]-Table2[[#This Row],[20D EMA]])/Table2[[#This Row],[20D EMA]]</f>
        <v>-3.6272817814811745E-2</v>
      </c>
      <c r="T622" s="1">
        <f>(Table2[[#This Row],[Close Price]]-Table2[[#This Row],[50D EMA]])/Table2[[#This Row],[50D EMA]]</f>
        <v>-7.620052327395746E-2</v>
      </c>
      <c r="U622" s="1">
        <f>(Table2[[#This Row],[Close Price]]-Table2[[#This Row],[200D EMA]])/Table2[[#This Row],[200D EMA]]</f>
        <v>-9.9059502817643488E-2</v>
      </c>
      <c r="V622">
        <v>0.85573698724507197</v>
      </c>
      <c r="W622">
        <v>1251.0999999999999</v>
      </c>
      <c r="X622">
        <v>1272.5999999999999</v>
      </c>
      <c r="Y622">
        <v>1249.5</v>
      </c>
      <c r="Z622">
        <v>1289.3</v>
      </c>
      <c r="AA622">
        <v>1249.5</v>
      </c>
      <c r="AB622">
        <v>1341.95</v>
      </c>
      <c r="AC622" s="1">
        <f>(Table2[[#This Row],[Close Price]]/Table2[[#This Row],[Day Low]])-1</f>
        <v>1.3188394213092369E-2</v>
      </c>
      <c r="AD622" s="1">
        <f>(Table2[[#This Row],[Day High]]/Table2[[#This Row],[Close Price]])-1</f>
        <v>3.9444619753865595E-3</v>
      </c>
      <c r="AE622" s="1">
        <f>(Table2[[#This Row],[Close Price]]/Table2[[#This Row],[Current Week Low]])-1</f>
        <v>1.4485794317727008E-2</v>
      </c>
      <c r="AF622" s="1">
        <f>(Table2[[#This Row],[Current Week High]]/Table2[[#This Row],[Close Price]])-1</f>
        <v>1.7118964973177775E-2</v>
      </c>
      <c r="AG622" s="1">
        <f>(Table2[[#This Row],[Close Price]]/Table2[[#This Row],[Current Month Low]])-1</f>
        <v>1.4485794317727008E-2</v>
      </c>
      <c r="AH622" s="1">
        <f>(Table2[[#This Row],[Current Month High]]/Table2[[#This Row],[Close Price]])-1</f>
        <v>5.8654149573998282E-2</v>
      </c>
      <c r="AI622">
        <v>26.9170085200378</v>
      </c>
      <c r="AJ622">
        <v>8.9471422432316299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-0.01</v>
      </c>
      <c r="AM622" t="s">
        <v>3161</v>
      </c>
      <c r="AN622">
        <v>-5.4</v>
      </c>
      <c r="AO622" t="s">
        <v>3161</v>
      </c>
      <c r="AP622">
        <v>-2.8922429600991999E-2</v>
      </c>
      <c r="AQ622">
        <f>(Table2[[#This Row],[Sharpe Ratio]]-AVERAGE(Table2[Sharpe Ratio]))/_xlfn.STDEV.P(Table2[Sharpe Ratio])</f>
        <v>-1.0254495606352394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515</v>
      </c>
      <c r="AT622">
        <f>_xlfn.RANK.AVG(Table2[[#This Row],[6M Return vs Nifty Z-Score]],Table2[6M Return vs Nifty Z-Score])</f>
        <v>557</v>
      </c>
      <c r="AU622">
        <f>_xlfn.RANK.AVG(Table2[[#This Row],[Sharpe Ratio Z-Score]],Table2[Sharpe Ratio Z-Score])</f>
        <v>621</v>
      </c>
      <c r="AV622">
        <f>(Table2[[#This Row],[Rank 1Y]]+Table2[[#This Row],[Rank 6M]]+Table2[[#This Row],[Rank Sharpe]])/3</f>
        <v>564.33333333333337</v>
      </c>
    </row>
    <row r="623" spans="1:48" x14ac:dyDescent="0.3">
      <c r="A623" t="s">
        <v>852</v>
      </c>
      <c r="B623" t="s">
        <v>853</v>
      </c>
      <c r="C623" t="s">
        <v>3119</v>
      </c>
      <c r="D623" t="s">
        <v>556</v>
      </c>
      <c r="E623">
        <v>17274.0763878984</v>
      </c>
      <c r="F623">
        <v>1527.1</v>
      </c>
      <c r="G623">
        <v>-26.070834446999701</v>
      </c>
      <c r="H623">
        <f>(Table2[[#This Row],[1Y Return vs Nifty]]-AVERAGE(Table2[1Y Return vs Nifty]))/_xlfn.STDEV.P(Table2[1Y Return vs Nifty])</f>
        <v>-0.81282791425595435</v>
      </c>
      <c r="I623">
        <v>-5.9072949292727399</v>
      </c>
      <c r="J623">
        <f>(Table2[[#This Row],[1M Return vs Nifty]]-AVERAGE(Table2[1M Return vs Nifty]))/_xlfn.STDEV.P(Table2[1M Return vs Nifty])</f>
        <v>-0.36966506704267532</v>
      </c>
      <c r="K623">
        <v>-16.288924920223799</v>
      </c>
      <c r="L623">
        <f>(Table2[[#This Row],[6M Return vs Nifty]]-AVERAGE(Table2[6M Return vs Nifty]))/_xlfn.STDEV.P(Table2[6M Return vs Nifty])</f>
        <v>-0.68166536443903725</v>
      </c>
      <c r="M623">
        <v>1.2361081023918199</v>
      </c>
      <c r="N623">
        <f>(Table2[[#This Row],[1W Return vs Nifty]]-AVERAGE(Table2[1W Return vs Nifty]))/_xlfn.STDEV.P(Table2[1W Return vs Nifty])</f>
        <v>0.93387988314109416</v>
      </c>
      <c r="O623">
        <v>1556.03</v>
      </c>
      <c r="P623">
        <v>1610.6056698212001</v>
      </c>
      <c r="Q623">
        <v>1611.01212809305</v>
      </c>
      <c r="R623">
        <v>45.142912909692797</v>
      </c>
      <c r="S623" s="1">
        <f>(Table2[[#This Row],[Close Price]]-Table2[[#This Row],[20D EMA]])/Table2[[#This Row],[20D EMA]]</f>
        <v>-1.8592186525966763E-2</v>
      </c>
      <c r="T623" s="1">
        <f>(Table2[[#This Row],[Close Price]]-Table2[[#This Row],[50D EMA]])/Table2[[#This Row],[50D EMA]]</f>
        <v>-5.1847371076540714E-2</v>
      </c>
      <c r="U623" s="1">
        <f>(Table2[[#This Row],[Close Price]]-Table2[[#This Row],[200D EMA]])/Table2[[#This Row],[200D EMA]]</f>
        <v>-5.2086589932986191E-2</v>
      </c>
      <c r="V623">
        <v>0.77166061706432498</v>
      </c>
      <c r="W623">
        <v>1510</v>
      </c>
      <c r="X623">
        <v>1553.95</v>
      </c>
      <c r="Y623">
        <v>1463.8</v>
      </c>
      <c r="Z623">
        <v>1553.95</v>
      </c>
      <c r="AA623">
        <v>1463.8</v>
      </c>
      <c r="AB623">
        <v>1612</v>
      </c>
      <c r="AC623" s="1">
        <f>(Table2[[#This Row],[Close Price]]/Table2[[#This Row],[Day Low]])-1</f>
        <v>1.1324503311258116E-2</v>
      </c>
      <c r="AD623" s="1">
        <f>(Table2[[#This Row],[Day High]]/Table2[[#This Row],[Close Price]])-1</f>
        <v>1.758234562242178E-2</v>
      </c>
      <c r="AE623" s="1">
        <f>(Table2[[#This Row],[Close Price]]/Table2[[#This Row],[Current Week Low]])-1</f>
        <v>4.324361251537101E-2</v>
      </c>
      <c r="AF623" s="1">
        <f>(Table2[[#This Row],[Current Week High]]/Table2[[#This Row],[Close Price]])-1</f>
        <v>1.758234562242178E-2</v>
      </c>
      <c r="AG623" s="1">
        <f>(Table2[[#This Row],[Close Price]]/Table2[[#This Row],[Current Month Low]])-1</f>
        <v>4.324361251537101E-2</v>
      </c>
      <c r="AH623" s="1">
        <f>(Table2[[#This Row],[Current Month High]]/Table2[[#This Row],[Close Price]])-1</f>
        <v>5.5595573308886204E-2</v>
      </c>
      <c r="AI623">
        <v>24.5465260952131</v>
      </c>
      <c r="AJ623">
        <v>16.545829199419899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0.03</v>
      </c>
      <c r="AM623" t="s">
        <v>3160</v>
      </c>
      <c r="AN623">
        <v>4.7699999999999996</v>
      </c>
      <c r="AO623" t="s">
        <v>3160</v>
      </c>
      <c r="AQ623">
        <f>(Table2[[#This Row],[Sharpe Ratio]]-AVERAGE(Table2[Sharpe Ratio]))/_xlfn.STDEV.P(Table2[Sharpe Ratio])</f>
        <v>-0.68312646593607884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600</v>
      </c>
      <c r="AT623">
        <f>_xlfn.RANK.AVG(Table2[[#This Row],[6M Return vs Nifty Z-Score]],Table2[6M Return vs Nifty Z-Score])</f>
        <v>555</v>
      </c>
      <c r="AU623">
        <f>_xlfn.RANK.AVG(Table2[[#This Row],[Sharpe Ratio Z-Score]],Table2[Sharpe Ratio Z-Score])</f>
        <v>539</v>
      </c>
      <c r="AV623">
        <f>(Table2[[#This Row],[Rank 1Y]]+Table2[[#This Row],[Rank 6M]]+Table2[[#This Row],[Rank Sharpe]])/3</f>
        <v>564.66666666666663</v>
      </c>
    </row>
    <row r="624" spans="1:48" x14ac:dyDescent="0.3">
      <c r="A624" t="s">
        <v>561</v>
      </c>
      <c r="B624" t="s">
        <v>562</v>
      </c>
      <c r="C624" t="s">
        <v>3107</v>
      </c>
      <c r="D624" t="s">
        <v>196</v>
      </c>
      <c r="E624">
        <v>33473.594480839798</v>
      </c>
      <c r="F624">
        <v>486</v>
      </c>
      <c r="G624">
        <v>-5.8240546350389302</v>
      </c>
      <c r="H624">
        <f>(Table2[[#This Row],[1Y Return vs Nifty]]-AVERAGE(Table2[1Y Return vs Nifty]))/_xlfn.STDEV.P(Table2[1Y Return vs Nifty])</f>
        <v>-0.40548508265507655</v>
      </c>
      <c r="I624">
        <v>-11.431901071846999</v>
      </c>
      <c r="J624">
        <f>(Table2[[#This Row],[1M Return vs Nifty]]-AVERAGE(Table2[1M Return vs Nifty]))/_xlfn.STDEV.P(Table2[1M Return vs Nifty])</f>
        <v>-0.95596471744337919</v>
      </c>
      <c r="K624">
        <v>-16.3409918526573</v>
      </c>
      <c r="L624">
        <f>(Table2[[#This Row],[6M Return vs Nifty]]-AVERAGE(Table2[6M Return vs Nifty]))/_xlfn.STDEV.P(Table2[6M Return vs Nifty])</f>
        <v>-0.68348639887209761</v>
      </c>
      <c r="M624">
        <v>-6.4634423631497002</v>
      </c>
      <c r="N624">
        <f>(Table2[[#This Row],[1W Return vs Nifty]]-AVERAGE(Table2[1W Return vs Nifty]))/_xlfn.STDEV.P(Table2[1W Return vs Nifty])</f>
        <v>-0.67168214133560422</v>
      </c>
      <c r="O624">
        <v>528.22</v>
      </c>
      <c r="P624">
        <v>562.50895926858595</v>
      </c>
      <c r="Q624">
        <v>570.34589898005697</v>
      </c>
      <c r="R624">
        <v>22.9980707270322</v>
      </c>
      <c r="S624" s="1">
        <f>(Table2[[#This Row],[Close Price]]-Table2[[#This Row],[20D EMA]])/Table2[[#This Row],[20D EMA]]</f>
        <v>-7.9928817538147026E-2</v>
      </c>
      <c r="T624" s="1">
        <f>(Table2[[#This Row],[Close Price]]-Table2[[#This Row],[50D EMA]])/Table2[[#This Row],[50D EMA]]</f>
        <v>-0.13601376121736503</v>
      </c>
      <c r="U624" s="1">
        <f>(Table2[[#This Row],[Close Price]]-Table2[[#This Row],[200D EMA]])/Table2[[#This Row],[200D EMA]]</f>
        <v>-0.1478855184737749</v>
      </c>
      <c r="V624">
        <v>0.48449954142878299</v>
      </c>
      <c r="W624">
        <v>484.7</v>
      </c>
      <c r="X624">
        <v>497</v>
      </c>
      <c r="Y624">
        <v>484.7</v>
      </c>
      <c r="Z624">
        <v>526.15</v>
      </c>
      <c r="AA624">
        <v>484.7</v>
      </c>
      <c r="AB624">
        <v>553</v>
      </c>
      <c r="AC624" s="1">
        <f>(Table2[[#This Row],[Close Price]]/Table2[[#This Row],[Day Low]])-1</f>
        <v>2.6820713843613841E-3</v>
      </c>
      <c r="AD624" s="1">
        <f>(Table2[[#This Row],[Day High]]/Table2[[#This Row],[Close Price]])-1</f>
        <v>2.2633744855967031E-2</v>
      </c>
      <c r="AE624" s="1">
        <f>(Table2[[#This Row],[Close Price]]/Table2[[#This Row],[Current Week Low]])-1</f>
        <v>2.6820713843613841E-3</v>
      </c>
      <c r="AF624" s="1">
        <f>(Table2[[#This Row],[Current Week High]]/Table2[[#This Row],[Close Price]])-1</f>
        <v>8.2613168724279706E-2</v>
      </c>
      <c r="AG624" s="1">
        <f>(Table2[[#This Row],[Close Price]]/Table2[[#This Row],[Current Month Low]])-1</f>
        <v>2.6820713843613841E-3</v>
      </c>
      <c r="AH624" s="1">
        <f>(Table2[[#This Row],[Current Month High]]/Table2[[#This Row],[Close Price]])-1</f>
        <v>0.13786008230452684</v>
      </c>
      <c r="AI624">
        <v>41.9650205761316</v>
      </c>
      <c r="AJ624">
        <v>16.3653777086076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-0.05</v>
      </c>
      <c r="AM624" t="s">
        <v>3161</v>
      </c>
      <c r="AN624">
        <v>-8.2799999999999994</v>
      </c>
      <c r="AO624" t="s">
        <v>3161</v>
      </c>
      <c r="AP624">
        <v>-6.6440598734907999E-2</v>
      </c>
      <c r="AQ624">
        <f>(Table2[[#This Row],[Sharpe Ratio]]-AVERAGE(Table2[Sharpe Ratio]))/_xlfn.STDEV.P(Table2[Sharpe Ratio])</f>
        <v>-1.4695110016190269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454</v>
      </c>
      <c r="AT624">
        <f>_xlfn.RANK.AVG(Table2[[#This Row],[6M Return vs Nifty Z-Score]],Table2[6M Return vs Nifty Z-Score])</f>
        <v>556</v>
      </c>
      <c r="AU624">
        <f>_xlfn.RANK.AVG(Table2[[#This Row],[Sharpe Ratio Z-Score]],Table2[Sharpe Ratio Z-Score])</f>
        <v>685</v>
      </c>
      <c r="AV624">
        <f>(Table2[[#This Row],[Rank 1Y]]+Table2[[#This Row],[Rank 6M]]+Table2[[#This Row],[Rank Sharpe]])/3</f>
        <v>565</v>
      </c>
    </row>
    <row r="625" spans="1:48" x14ac:dyDescent="0.3">
      <c r="A625" t="s">
        <v>1610</v>
      </c>
      <c r="B625" t="s">
        <v>1611</v>
      </c>
      <c r="C625" t="s">
        <v>582</v>
      </c>
      <c r="D625" t="s">
        <v>582</v>
      </c>
      <c r="E625">
        <v>5629.6018211413002</v>
      </c>
      <c r="F625">
        <v>280.60000000000002</v>
      </c>
      <c r="G625">
        <v>-36.993744838947201</v>
      </c>
      <c r="H625">
        <f>(Table2[[#This Row],[1Y Return vs Nifty]]-AVERAGE(Table2[1Y Return vs Nifty]))/_xlfn.STDEV.P(Table2[1Y Return vs Nifty])</f>
        <v>-1.0325847985457755</v>
      </c>
      <c r="I625">
        <v>-6.9528975052967503</v>
      </c>
      <c r="J625">
        <f>(Table2[[#This Row],[1M Return vs Nifty]]-AVERAGE(Table2[1M Return vs Nifty]))/_xlfn.STDEV.P(Table2[1M Return vs Nifty])</f>
        <v>-0.48062979628494862</v>
      </c>
      <c r="K625">
        <v>-25.3668195639194</v>
      </c>
      <c r="L625">
        <f>(Table2[[#This Row],[6M Return vs Nifty]]-AVERAGE(Table2[6M Return vs Nifty]))/_xlfn.STDEV.P(Table2[6M Return vs Nifty])</f>
        <v>-0.99916359130264631</v>
      </c>
      <c r="M625">
        <v>-5.3807116718385997</v>
      </c>
      <c r="N625">
        <f>(Table2[[#This Row],[1W Return vs Nifty]]-AVERAGE(Table2[1W Return vs Nifty]))/_xlfn.STDEV.P(Table2[1W Return vs Nifty])</f>
        <v>-0.44590385876125366</v>
      </c>
      <c r="O625">
        <v>300.98</v>
      </c>
      <c r="P625">
        <v>317.997777125548</v>
      </c>
      <c r="Q625">
        <v>337.62966955797901</v>
      </c>
      <c r="R625">
        <v>24.253818553526401</v>
      </c>
      <c r="S625" s="1">
        <f>(Table2[[#This Row],[Close Price]]-Table2[[#This Row],[20D EMA]])/Table2[[#This Row],[20D EMA]]</f>
        <v>-6.7712140341550917E-2</v>
      </c>
      <c r="T625" s="1">
        <f>(Table2[[#This Row],[Close Price]]-Table2[[#This Row],[50D EMA]])/Table2[[#This Row],[50D EMA]]</f>
        <v>-0.11760389479321122</v>
      </c>
      <c r="U625" s="1">
        <f>(Table2[[#This Row],[Close Price]]-Table2[[#This Row],[200D EMA]])/Table2[[#This Row],[200D EMA]]</f>
        <v>-0.16891190170769529</v>
      </c>
      <c r="V625">
        <v>0.36454722362908198</v>
      </c>
      <c r="W625">
        <v>277</v>
      </c>
      <c r="X625">
        <v>287.25</v>
      </c>
      <c r="Y625">
        <v>277</v>
      </c>
      <c r="Z625">
        <v>303.89999999999998</v>
      </c>
      <c r="AA625">
        <v>277</v>
      </c>
      <c r="AB625">
        <v>313.25</v>
      </c>
      <c r="AC625" s="1">
        <f>(Table2[[#This Row],[Close Price]]/Table2[[#This Row],[Day Low]])-1</f>
        <v>1.2996389891696936E-2</v>
      </c>
      <c r="AD625" s="1">
        <f>(Table2[[#This Row],[Day High]]/Table2[[#This Row],[Close Price]])-1</f>
        <v>2.3699215965787612E-2</v>
      </c>
      <c r="AE625" s="1">
        <f>(Table2[[#This Row],[Close Price]]/Table2[[#This Row],[Current Week Low]])-1</f>
        <v>1.2996389891696936E-2</v>
      </c>
      <c r="AF625" s="1">
        <f>(Table2[[#This Row],[Current Week High]]/Table2[[#This Row],[Close Price]])-1</f>
        <v>8.3036350677120341E-2</v>
      </c>
      <c r="AG625" s="1">
        <f>(Table2[[#This Row],[Close Price]]/Table2[[#This Row],[Current Month Low]])-1</f>
        <v>1.2996389891696936E-2</v>
      </c>
      <c r="AH625" s="1">
        <f>(Table2[[#This Row],[Current Month High]]/Table2[[#This Row],[Close Price]])-1</f>
        <v>0.11635780470420509</v>
      </c>
      <c r="AI625">
        <v>55.719885958660001</v>
      </c>
      <c r="AJ625">
        <v>4.7992530345471502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-0.19</v>
      </c>
      <c r="AM625" t="s">
        <v>3161</v>
      </c>
      <c r="AN625">
        <v>-3.07</v>
      </c>
      <c r="AO625" t="s">
        <v>3161</v>
      </c>
      <c r="AP625">
        <v>5.2485215150938999E-2</v>
      </c>
      <c r="AQ625">
        <f>(Table2[[#This Row],[Sharpe Ratio]]-AVERAGE(Table2[Sharpe Ratio]))/_xlfn.STDEV.P(Table2[Sharpe Ratio])</f>
        <v>-6.1916507979971669E-2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662</v>
      </c>
      <c r="AT625">
        <f>_xlfn.RANK.AVG(Table2[[#This Row],[6M Return vs Nifty Z-Score]],Table2[6M Return vs Nifty Z-Score])</f>
        <v>665</v>
      </c>
      <c r="AU625">
        <f>_xlfn.RANK.AVG(Table2[[#This Row],[Sharpe Ratio Z-Score]],Table2[Sharpe Ratio Z-Score])</f>
        <v>370</v>
      </c>
      <c r="AV625">
        <f>(Table2[[#This Row],[Rank 1Y]]+Table2[[#This Row],[Rank 6M]]+Table2[[#This Row],[Rank Sharpe]])/3</f>
        <v>565.66666666666663</v>
      </c>
    </row>
    <row r="626" spans="1:48" x14ac:dyDescent="0.3">
      <c r="A626" t="s">
        <v>2018</v>
      </c>
      <c r="B626" t="s">
        <v>2019</v>
      </c>
      <c r="C626" t="s">
        <v>3115</v>
      </c>
      <c r="D626" t="s">
        <v>211</v>
      </c>
      <c r="E626">
        <v>3170.40609195549</v>
      </c>
      <c r="F626">
        <v>201.92</v>
      </c>
      <c r="G626">
        <v>-50.380076947700303</v>
      </c>
      <c r="H626">
        <f>(Table2[[#This Row],[1Y Return vs Nifty]]-AVERAGE(Table2[1Y Return vs Nifty]))/_xlfn.STDEV.P(Table2[1Y Return vs Nifty])</f>
        <v>-1.3019030050246143</v>
      </c>
      <c r="I626">
        <v>1.5937913532127399</v>
      </c>
      <c r="J626">
        <f>(Table2[[#This Row],[1M Return vs Nifty]]-AVERAGE(Table2[1M Return vs Nifty]))/_xlfn.STDEV.P(Table2[1M Return vs Nifty])</f>
        <v>0.42638883282818563</v>
      </c>
      <c r="K626">
        <v>-10.016778250657699</v>
      </c>
      <c r="L626">
        <f>(Table2[[#This Row],[6M Return vs Nifty]]-AVERAGE(Table2[6M Return vs Nifty]))/_xlfn.STDEV.P(Table2[6M Return vs Nifty])</f>
        <v>-0.46229782115093476</v>
      </c>
      <c r="M626">
        <v>-1.99989092175446</v>
      </c>
      <c r="N626">
        <f>(Table2[[#This Row],[1W Return vs Nifty]]-AVERAGE(Table2[1W Return vs Nifty]))/_xlfn.STDEV.P(Table2[1W Return vs Nifty])</f>
        <v>0.25908761212926851</v>
      </c>
      <c r="O626">
        <v>205.82</v>
      </c>
      <c r="P626">
        <v>210.45455198062101</v>
      </c>
      <c r="Q626">
        <v>222.83395779118999</v>
      </c>
      <c r="R626">
        <v>44.459395135671102</v>
      </c>
      <c r="S626" s="1">
        <f>(Table2[[#This Row],[Close Price]]-Table2[[#This Row],[20D EMA]])/Table2[[#This Row],[20D EMA]]</f>
        <v>-1.8948595860460625E-2</v>
      </c>
      <c r="T626" s="1">
        <f>(Table2[[#This Row],[Close Price]]-Table2[[#This Row],[50D EMA]])/Table2[[#This Row],[50D EMA]]</f>
        <v>-4.0552945518645245E-2</v>
      </c>
      <c r="U626" s="1">
        <f>(Table2[[#This Row],[Close Price]]-Table2[[#This Row],[200D EMA]])/Table2[[#This Row],[200D EMA]]</f>
        <v>-9.3854446595557708E-2</v>
      </c>
      <c r="V626">
        <v>0.64022197097327405</v>
      </c>
      <c r="W626">
        <v>195</v>
      </c>
      <c r="X626">
        <v>204</v>
      </c>
      <c r="Y626">
        <v>195</v>
      </c>
      <c r="Z626">
        <v>210</v>
      </c>
      <c r="AA626">
        <v>195</v>
      </c>
      <c r="AB626">
        <v>216.99</v>
      </c>
      <c r="AC626" s="1">
        <f>(Table2[[#This Row],[Close Price]]/Table2[[#This Row],[Day Low]])-1</f>
        <v>3.5487179487179388E-2</v>
      </c>
      <c r="AD626" s="1">
        <f>(Table2[[#This Row],[Day High]]/Table2[[#This Row],[Close Price]])-1</f>
        <v>1.0301109350237869E-2</v>
      </c>
      <c r="AE626" s="1">
        <f>(Table2[[#This Row],[Close Price]]/Table2[[#This Row],[Current Week Low]])-1</f>
        <v>3.5487179487179388E-2</v>
      </c>
      <c r="AF626" s="1">
        <f>(Table2[[#This Row],[Current Week High]]/Table2[[#This Row],[Close Price]])-1</f>
        <v>4.00158478605388E-2</v>
      </c>
      <c r="AG626" s="1">
        <f>(Table2[[#This Row],[Close Price]]/Table2[[#This Row],[Current Month Low]])-1</f>
        <v>3.5487179487179388E-2</v>
      </c>
      <c r="AH626" s="1">
        <f>(Table2[[#This Row],[Current Month High]]/Table2[[#This Row],[Close Price]])-1</f>
        <v>7.4633518225039719E-2</v>
      </c>
      <c r="AI626">
        <v>47.533676703645</v>
      </c>
      <c r="AJ626">
        <v>6.9208366428382204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</v>
      </c>
      <c r="AM626" t="s">
        <v>3162</v>
      </c>
      <c r="AN626">
        <v>5.88</v>
      </c>
      <c r="AO626" t="s">
        <v>3160</v>
      </c>
      <c r="AP626">
        <v>1.6791099517869999E-3</v>
      </c>
      <c r="AQ626">
        <f>(Table2[[#This Row],[Sharpe Ratio]]-AVERAGE(Table2[Sharpe Ratio]))/_xlfn.STDEV.P(Table2[Sharpe Ratio])</f>
        <v>-0.66325268206087595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714</v>
      </c>
      <c r="AT626">
        <f>_xlfn.RANK.AVG(Table2[[#This Row],[6M Return vs Nifty Z-Score]],Table2[6M Return vs Nifty Z-Score])</f>
        <v>476</v>
      </c>
      <c r="AU626">
        <f>_xlfn.RANK.AVG(Table2[[#This Row],[Sharpe Ratio Z-Score]],Table2[Sharpe Ratio Z-Score])</f>
        <v>508</v>
      </c>
      <c r="AV626">
        <f>(Table2[[#This Row],[Rank 1Y]]+Table2[[#This Row],[Rank 6M]]+Table2[[#This Row],[Rank Sharpe]])/3</f>
        <v>566</v>
      </c>
    </row>
    <row r="627" spans="1:48" x14ac:dyDescent="0.3">
      <c r="A627" t="s">
        <v>328</v>
      </c>
      <c r="B627" t="s">
        <v>329</v>
      </c>
      <c r="C627" t="s">
        <v>3107</v>
      </c>
      <c r="D627" t="s">
        <v>196</v>
      </c>
      <c r="E627">
        <v>75256.107298992894</v>
      </c>
      <c r="F627">
        <v>683.9</v>
      </c>
      <c r="G627">
        <v>5.6759270014622798</v>
      </c>
      <c r="H627">
        <f>(Table2[[#This Row],[1Y Return vs Nifty]]-AVERAGE(Table2[1Y Return vs Nifty]))/_xlfn.STDEV.P(Table2[1Y Return vs Nifty])</f>
        <v>-0.17411816274600669</v>
      </c>
      <c r="I627">
        <v>-2.59230785632157</v>
      </c>
      <c r="J627">
        <f>(Table2[[#This Row],[1M Return vs Nifty]]-AVERAGE(Table2[1M Return vs Nifty]))/_xlfn.STDEV.P(Table2[1M Return vs Nifty])</f>
        <v>-1.7861569780426995E-2</v>
      </c>
      <c r="K627">
        <v>-31.305290259017902</v>
      </c>
      <c r="L627">
        <f>(Table2[[#This Row],[6M Return vs Nifty]]-AVERAGE(Table2[6M Return vs Nifty]))/_xlfn.STDEV.P(Table2[6M Return vs Nifty])</f>
        <v>-1.2068608592241996</v>
      </c>
      <c r="M627">
        <v>-2.25906282951127</v>
      </c>
      <c r="N627">
        <f>(Table2[[#This Row],[1W Return vs Nifty]]-AVERAGE(Table2[1W Return vs Nifty]))/_xlfn.STDEV.P(Table2[1W Return vs Nifty])</f>
        <v>0.20504334360115178</v>
      </c>
      <c r="O627">
        <v>717.32</v>
      </c>
      <c r="P627">
        <v>754.83845870285495</v>
      </c>
      <c r="Q627">
        <v>861.31033080773</v>
      </c>
      <c r="R627">
        <v>32.830116086761798</v>
      </c>
      <c r="S627" s="1">
        <f>(Table2[[#This Row],[Close Price]]-Table2[[#This Row],[20D EMA]])/Table2[[#This Row],[20D EMA]]</f>
        <v>-4.6590085317571056E-2</v>
      </c>
      <c r="T627" s="1">
        <f>(Table2[[#This Row],[Close Price]]-Table2[[#This Row],[50D EMA]])/Table2[[#This Row],[50D EMA]]</f>
        <v>-9.3978331237598176E-2</v>
      </c>
      <c r="U627" s="1">
        <f>(Table2[[#This Row],[Close Price]]-Table2[[#This Row],[200D EMA]])/Table2[[#This Row],[200D EMA]]</f>
        <v>-0.20597724706419812</v>
      </c>
      <c r="V627">
        <v>0.22862562574480799</v>
      </c>
      <c r="W627">
        <v>677.65</v>
      </c>
      <c r="X627">
        <v>693.7</v>
      </c>
      <c r="Y627">
        <v>673.55</v>
      </c>
      <c r="Z627">
        <v>713.25</v>
      </c>
      <c r="AA627">
        <v>673.55</v>
      </c>
      <c r="AB627">
        <v>752</v>
      </c>
      <c r="AC627" s="1">
        <f>(Table2[[#This Row],[Close Price]]/Table2[[#This Row],[Day Low]])-1</f>
        <v>9.2230502471777331E-3</v>
      </c>
      <c r="AD627" s="1">
        <f>(Table2[[#This Row],[Day High]]/Table2[[#This Row],[Close Price]])-1</f>
        <v>1.4329580348004134E-2</v>
      </c>
      <c r="AE627" s="1">
        <f>(Table2[[#This Row],[Close Price]]/Table2[[#This Row],[Current Week Low]])-1</f>
        <v>1.5366342513547737E-2</v>
      </c>
      <c r="AF627" s="1">
        <f>(Table2[[#This Row],[Current Week High]]/Table2[[#This Row],[Close Price]])-1</f>
        <v>4.2915630940195904E-2</v>
      </c>
      <c r="AG627" s="1">
        <f>(Table2[[#This Row],[Close Price]]/Table2[[#This Row],[Current Month Low]])-1</f>
        <v>1.5366342513547737E-2</v>
      </c>
      <c r="AH627" s="1">
        <f>(Table2[[#This Row],[Current Month High]]/Table2[[#This Row],[Close Price]])-1</f>
        <v>9.9575961397865287E-2</v>
      </c>
      <c r="AI627">
        <v>84.149729492615904</v>
      </c>
      <c r="AJ627">
        <v>29.772296015180199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-0.06</v>
      </c>
      <c r="AM627" t="s">
        <v>3161</v>
      </c>
      <c r="AN627">
        <v>-3.8</v>
      </c>
      <c r="AO627" t="s">
        <v>3161</v>
      </c>
      <c r="AP627">
        <v>-3.3687199402187E-2</v>
      </c>
      <c r="AQ627">
        <f>(Table2[[#This Row],[Sharpe Ratio]]-AVERAGE(Table2[Sharpe Ratio]))/_xlfn.STDEV.P(Table2[Sharpe Ratio])</f>
        <v>-1.0818449176773821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361</v>
      </c>
      <c r="AT627">
        <f>_xlfn.RANK.AVG(Table2[[#This Row],[6M Return vs Nifty Z-Score]],Table2[6M Return vs Nifty Z-Score])</f>
        <v>700</v>
      </c>
      <c r="AU627">
        <f>_xlfn.RANK.AVG(Table2[[#This Row],[Sharpe Ratio Z-Score]],Table2[Sharpe Ratio Z-Score])</f>
        <v>638</v>
      </c>
      <c r="AV627">
        <f>(Table2[[#This Row],[Rank 1Y]]+Table2[[#This Row],[Rank 6M]]+Table2[[#This Row],[Rank Sharpe]])/3</f>
        <v>566.33333333333337</v>
      </c>
    </row>
    <row r="628" spans="1:48" x14ac:dyDescent="0.3">
      <c r="A628" t="s">
        <v>222</v>
      </c>
      <c r="B628" t="s">
        <v>223</v>
      </c>
      <c r="C628" t="s">
        <v>3114</v>
      </c>
      <c r="D628" t="s">
        <v>224</v>
      </c>
      <c r="E628">
        <v>105733.167620922</v>
      </c>
      <c r="F628">
        <v>879.7</v>
      </c>
      <c r="G628">
        <v>-4.4139267119067602</v>
      </c>
      <c r="H628">
        <f>(Table2[[#This Row],[1Y Return vs Nifty]]-AVERAGE(Table2[1Y Return vs Nifty]))/_xlfn.STDEV.P(Table2[1Y Return vs Nifty])</f>
        <v>-0.37711486741774808</v>
      </c>
      <c r="I628">
        <v>-4.2828727800961701</v>
      </c>
      <c r="J628">
        <f>(Table2[[#This Row],[1M Return vs Nifty]]-AVERAGE(Table2[1M Return vs Nifty]))/_xlfn.STDEV.P(Table2[1M Return vs Nifty])</f>
        <v>-0.19727302431841312</v>
      </c>
      <c r="K628">
        <v>-19.812180134240499</v>
      </c>
      <c r="L628">
        <f>(Table2[[#This Row],[6M Return vs Nifty]]-AVERAGE(Table2[6M Return vs Nifty]))/_xlfn.STDEV.P(Table2[6M Return vs Nifty])</f>
        <v>-0.80489077375959261</v>
      </c>
      <c r="M628">
        <v>-6.0751045033749902</v>
      </c>
      <c r="N628">
        <f>(Table2[[#This Row],[1W Return vs Nifty]]-AVERAGE(Table2[1W Return vs Nifty]))/_xlfn.STDEV.P(Table2[1W Return vs Nifty])</f>
        <v>-0.59070332015490823</v>
      </c>
      <c r="O628">
        <v>955.3</v>
      </c>
      <c r="P628">
        <v>985.25750526039997</v>
      </c>
      <c r="Q628">
        <v>1029.17131585824</v>
      </c>
      <c r="R628">
        <v>34.347995207691604</v>
      </c>
      <c r="S628" s="1">
        <f>(Table2[[#This Row],[Close Price]]-Table2[[#This Row],[20D EMA]])/Table2[[#This Row],[20D EMA]]</f>
        <v>-7.9137443734952281E-2</v>
      </c>
      <c r="T628" s="1">
        <f>(Table2[[#This Row],[Close Price]]-Table2[[#This Row],[50D EMA]])/Table2[[#This Row],[50D EMA]]</f>
        <v>-0.10713697149914271</v>
      </c>
      <c r="U628" s="1">
        <f>(Table2[[#This Row],[Close Price]]-Table2[[#This Row],[200D EMA]])/Table2[[#This Row],[200D EMA]]</f>
        <v>-0.1452346305761483</v>
      </c>
      <c r="V628">
        <v>1.3028286001295</v>
      </c>
      <c r="W628">
        <v>875.85</v>
      </c>
      <c r="X628">
        <v>905.95</v>
      </c>
      <c r="Y628">
        <v>875.85</v>
      </c>
      <c r="Z628">
        <v>937.95</v>
      </c>
      <c r="AA628">
        <v>875.85</v>
      </c>
      <c r="AB628">
        <v>1090.95</v>
      </c>
      <c r="AC628" s="1">
        <f>(Table2[[#This Row],[Close Price]]/Table2[[#This Row],[Day Low]])-1</f>
        <v>4.3957298624193175E-3</v>
      </c>
      <c r="AD628" s="1">
        <f>(Table2[[#This Row],[Day High]]/Table2[[#This Row],[Close Price]])-1</f>
        <v>2.9839718085711064E-2</v>
      </c>
      <c r="AE628" s="1">
        <f>(Table2[[#This Row],[Close Price]]/Table2[[#This Row],[Current Week Low]])-1</f>
        <v>4.3957298624193175E-3</v>
      </c>
      <c r="AF628" s="1">
        <f>(Table2[[#This Row],[Current Week High]]/Table2[[#This Row],[Close Price]])-1</f>
        <v>6.6215755371149321E-2</v>
      </c>
      <c r="AG628" s="1">
        <f>(Table2[[#This Row],[Close Price]]/Table2[[#This Row],[Current Month Low]])-1</f>
        <v>4.3957298624193175E-3</v>
      </c>
      <c r="AH628" s="1">
        <f>(Table2[[#This Row],[Current Month High]]/Table2[[#This Row],[Close Price]])-1</f>
        <v>0.24013868364215063</v>
      </c>
      <c r="AI628">
        <v>53.234057064908399</v>
      </c>
      <c r="AJ628">
        <v>22.1805555555555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</v>
      </c>
      <c r="AM628" t="s">
        <v>3162</v>
      </c>
      <c r="AN628">
        <v>-5.47</v>
      </c>
      <c r="AO628" t="s">
        <v>3161</v>
      </c>
      <c r="AP628">
        <v>-4.3429834633541997E-2</v>
      </c>
      <c r="AQ628">
        <f>(Table2[[#This Row],[Sharpe Ratio]]-AVERAGE(Table2[Sharpe Ratio]))/_xlfn.STDEV.P(Table2[Sharpe Ratio])</f>
        <v>-1.197157811128357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441</v>
      </c>
      <c r="AT628">
        <f>_xlfn.RANK.AVG(Table2[[#This Row],[6M Return vs Nifty Z-Score]],Table2[6M Return vs Nifty Z-Score])</f>
        <v>603</v>
      </c>
      <c r="AU628">
        <f>_xlfn.RANK.AVG(Table2[[#This Row],[Sharpe Ratio Z-Score]],Table2[Sharpe Ratio Z-Score])</f>
        <v>657</v>
      </c>
      <c r="AV628">
        <f>(Table2[[#This Row],[Rank 1Y]]+Table2[[#This Row],[Rank 6M]]+Table2[[#This Row],[Rank Sharpe]])/3</f>
        <v>567</v>
      </c>
    </row>
    <row r="629" spans="1:48" x14ac:dyDescent="0.3">
      <c r="A629" t="s">
        <v>1561</v>
      </c>
      <c r="B629" t="s">
        <v>1562</v>
      </c>
      <c r="C629" t="s">
        <v>3109</v>
      </c>
      <c r="D629" t="s">
        <v>502</v>
      </c>
      <c r="E629">
        <v>6007.51345151038</v>
      </c>
      <c r="F629">
        <v>275.14999999999998</v>
      </c>
      <c r="G629">
        <v>-43.243366157250897</v>
      </c>
      <c r="H629">
        <f>(Table2[[#This Row],[1Y Return vs Nifty]]-AVERAGE(Table2[1Y Return vs Nifty]))/_xlfn.STDEV.P(Table2[1Y Return vs Nifty])</f>
        <v>-1.1583202719333581</v>
      </c>
      <c r="I629">
        <v>-4.1863640441302303</v>
      </c>
      <c r="J629">
        <f>(Table2[[#This Row],[1M Return vs Nifty]]-AVERAGE(Table2[1M Return vs Nifty]))/_xlfn.STDEV.P(Table2[1M Return vs Nifty])</f>
        <v>-0.18703102032804744</v>
      </c>
      <c r="K629">
        <v>-20.9558155184911</v>
      </c>
      <c r="L629">
        <f>(Table2[[#This Row],[6M Return vs Nifty]]-AVERAGE(Table2[6M Return vs Nifty]))/_xlfn.STDEV.P(Table2[6M Return vs Nifty])</f>
        <v>-0.84488927792049018</v>
      </c>
      <c r="M629">
        <v>-3.33732411127085</v>
      </c>
      <c r="N629">
        <f>(Table2[[#This Row],[1W Return vs Nifty]]-AVERAGE(Table2[1W Return vs Nifty]))/_xlfn.STDEV.P(Table2[1W Return vs Nifty])</f>
        <v>-1.9802947647228539E-2</v>
      </c>
      <c r="O629">
        <v>289.89999999999998</v>
      </c>
      <c r="P629">
        <v>297.62528362006901</v>
      </c>
      <c r="Q629">
        <v>308.16040224864599</v>
      </c>
      <c r="R629">
        <v>29.360302109209499</v>
      </c>
      <c r="S629" s="1">
        <f>(Table2[[#This Row],[Close Price]]-Table2[[#This Row],[20D EMA]])/Table2[[#This Row],[20D EMA]]</f>
        <v>-5.0879613659882722E-2</v>
      </c>
      <c r="T629" s="1">
        <f>(Table2[[#This Row],[Close Price]]-Table2[[#This Row],[50D EMA]])/Table2[[#This Row],[50D EMA]]</f>
        <v>-7.5515370692631298E-2</v>
      </c>
      <c r="U629" s="1">
        <f>(Table2[[#This Row],[Close Price]]-Table2[[#This Row],[200D EMA]])/Table2[[#This Row],[200D EMA]]</f>
        <v>-0.10712084358590254</v>
      </c>
      <c r="V629">
        <v>0.59244608157662804</v>
      </c>
      <c r="W629">
        <v>272</v>
      </c>
      <c r="X629">
        <v>278</v>
      </c>
      <c r="Y629">
        <v>270.05</v>
      </c>
      <c r="Z629">
        <v>287.5</v>
      </c>
      <c r="AA629">
        <v>270.05</v>
      </c>
      <c r="AB629">
        <v>299.64999999999998</v>
      </c>
      <c r="AC629" s="1">
        <f>(Table2[[#This Row],[Close Price]]/Table2[[#This Row],[Day Low]])-1</f>
        <v>1.158088235294108E-2</v>
      </c>
      <c r="AD629" s="1">
        <f>(Table2[[#This Row],[Day High]]/Table2[[#This Row],[Close Price]])-1</f>
        <v>1.0357986552789411E-2</v>
      </c>
      <c r="AE629" s="1">
        <f>(Table2[[#This Row],[Close Price]]/Table2[[#This Row],[Current Week Low]])-1</f>
        <v>1.8885391594149148E-2</v>
      </c>
      <c r="AF629" s="1">
        <f>(Table2[[#This Row],[Current Week High]]/Table2[[#This Row],[Close Price]])-1</f>
        <v>4.4884608395420855E-2</v>
      </c>
      <c r="AG629" s="1">
        <f>(Table2[[#This Row],[Close Price]]/Table2[[#This Row],[Current Month Low]])-1</f>
        <v>1.8885391594149148E-2</v>
      </c>
      <c r="AH629" s="1">
        <f>(Table2[[#This Row],[Current Month High]]/Table2[[#This Row],[Close Price]])-1</f>
        <v>8.9042340541522824E-2</v>
      </c>
      <c r="AI629">
        <v>47.294203161911703</v>
      </c>
      <c r="AJ629">
        <v>2.0775366351326099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-0.04</v>
      </c>
      <c r="AM629" t="s">
        <v>3161</v>
      </c>
      <c r="AN629">
        <v>-5.5</v>
      </c>
      <c r="AO629" t="s">
        <v>3161</v>
      </c>
      <c r="AP629">
        <v>4.5977600481555997E-2</v>
      </c>
      <c r="AQ629">
        <f>(Table2[[#This Row],[Sharpe Ratio]]-AVERAGE(Table2[Sharpe Ratio]))/_xlfn.STDEV.P(Table2[Sharpe Ratio])</f>
        <v>-0.13894000923715641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693</v>
      </c>
      <c r="AT629">
        <f>_xlfn.RANK.AVG(Table2[[#This Row],[6M Return vs Nifty Z-Score]],Table2[6M Return vs Nifty Z-Score])</f>
        <v>624</v>
      </c>
      <c r="AU629">
        <f>_xlfn.RANK.AVG(Table2[[#This Row],[Sharpe Ratio Z-Score]],Table2[Sharpe Ratio Z-Score])</f>
        <v>384</v>
      </c>
      <c r="AV629">
        <f>(Table2[[#This Row],[Rank 1Y]]+Table2[[#This Row],[Rank 6M]]+Table2[[#This Row],[Rank Sharpe]])/3</f>
        <v>567</v>
      </c>
    </row>
    <row r="630" spans="1:48" x14ac:dyDescent="0.3">
      <c r="A630" t="s">
        <v>1170</v>
      </c>
      <c r="B630" t="s">
        <v>1171</v>
      </c>
      <c r="C630" t="s">
        <v>3108</v>
      </c>
      <c r="D630" t="s">
        <v>239</v>
      </c>
      <c r="E630">
        <v>9992.7279723533902</v>
      </c>
      <c r="F630">
        <v>722.4</v>
      </c>
      <c r="G630">
        <v>-16.3200540500907</v>
      </c>
      <c r="H630">
        <f>(Table2[[#This Row],[1Y Return vs Nifty]]-AVERAGE(Table2[1Y Return vs Nifty]))/_xlfn.STDEV.P(Table2[1Y Return vs Nifty])</f>
        <v>-0.61665298994286233</v>
      </c>
      <c r="I630">
        <v>-12.4783920533174</v>
      </c>
      <c r="J630">
        <f>(Table2[[#This Row],[1M Return vs Nifty]]-AVERAGE(Table2[1M Return vs Nifty]))/_xlfn.STDEV.P(Table2[1M Return vs Nifty])</f>
        <v>-1.06702372884608</v>
      </c>
      <c r="K630">
        <v>-23.845733059022301</v>
      </c>
      <c r="L630">
        <f>(Table2[[#This Row],[6M Return vs Nifty]]-AVERAGE(Table2[6M Return vs Nifty]))/_xlfn.STDEV.P(Table2[6M Return vs Nifty])</f>
        <v>-0.94596378152666638</v>
      </c>
      <c r="M630">
        <v>-4.02024169129988</v>
      </c>
      <c r="N630">
        <f>(Table2[[#This Row],[1W Return vs Nifty]]-AVERAGE(Table2[1W Return vs Nifty]))/_xlfn.STDEV.P(Table2[1W Return vs Nifty])</f>
        <v>-0.16220951245244031</v>
      </c>
      <c r="O630">
        <v>773.52</v>
      </c>
      <c r="P630">
        <v>845.289497478832</v>
      </c>
      <c r="Q630">
        <v>903.94057633744001</v>
      </c>
      <c r="R630">
        <v>32.601791101403499</v>
      </c>
      <c r="S630" s="1">
        <f>(Table2[[#This Row],[Close Price]]-Table2[[#This Row],[20D EMA]])/Table2[[#This Row],[20D EMA]]</f>
        <v>-6.6087496121625816E-2</v>
      </c>
      <c r="T630" s="1">
        <f>(Table2[[#This Row],[Close Price]]-Table2[[#This Row],[50D EMA]])/Table2[[#This Row],[50D EMA]]</f>
        <v>-0.14538155016164681</v>
      </c>
      <c r="U630" s="1">
        <f>(Table2[[#This Row],[Close Price]]-Table2[[#This Row],[200D EMA]])/Table2[[#This Row],[200D EMA]]</f>
        <v>-0.20083242315883287</v>
      </c>
      <c r="V630">
        <v>0.88479583780141802</v>
      </c>
      <c r="W630">
        <v>708.45</v>
      </c>
      <c r="X630">
        <v>734.8</v>
      </c>
      <c r="Y630">
        <v>708.45</v>
      </c>
      <c r="Z630">
        <v>755.4</v>
      </c>
      <c r="AA630">
        <v>708.45</v>
      </c>
      <c r="AB630">
        <v>799.8</v>
      </c>
      <c r="AC630" s="1">
        <f>(Table2[[#This Row],[Close Price]]/Table2[[#This Row],[Day Low]])-1</f>
        <v>1.9690874444209028E-2</v>
      </c>
      <c r="AD630" s="1">
        <f>(Table2[[#This Row],[Day High]]/Table2[[#This Row],[Close Price]])-1</f>
        <v>1.7165005537098432E-2</v>
      </c>
      <c r="AE630" s="1">
        <f>(Table2[[#This Row],[Close Price]]/Table2[[#This Row],[Current Week Low]])-1</f>
        <v>1.9690874444209028E-2</v>
      </c>
      <c r="AF630" s="1">
        <f>(Table2[[#This Row],[Current Week High]]/Table2[[#This Row],[Close Price]])-1</f>
        <v>4.5681063122923637E-2</v>
      </c>
      <c r="AG630" s="1">
        <f>(Table2[[#This Row],[Close Price]]/Table2[[#This Row],[Current Month Low]])-1</f>
        <v>1.9690874444209028E-2</v>
      </c>
      <c r="AH630" s="1">
        <f>(Table2[[#This Row],[Current Month High]]/Table2[[#This Row],[Close Price]])-1</f>
        <v>0.10714285714285721</v>
      </c>
      <c r="AI630">
        <v>65.974529346622305</v>
      </c>
      <c r="AJ630">
        <v>7.2128227960819302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-0.26</v>
      </c>
      <c r="AM630" t="s">
        <v>3161</v>
      </c>
      <c r="AN630">
        <v>-1.65</v>
      </c>
      <c r="AO630" t="s">
        <v>3161</v>
      </c>
      <c r="AP630">
        <v>2.1317250209000002E-3</v>
      </c>
      <c r="AQ630">
        <f>(Table2[[#This Row],[Sharpe Ratio]]-AVERAGE(Table2[Sharpe Ratio]))/_xlfn.STDEV.P(Table2[Sharpe Ratio])</f>
        <v>-0.65789557364004947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539</v>
      </c>
      <c r="AT630">
        <f>_xlfn.RANK.AVG(Table2[[#This Row],[6M Return vs Nifty Z-Score]],Table2[6M Return vs Nifty Z-Score])</f>
        <v>657</v>
      </c>
      <c r="AU630">
        <f>_xlfn.RANK.AVG(Table2[[#This Row],[Sharpe Ratio Z-Score]],Table2[Sharpe Ratio Z-Score])</f>
        <v>506</v>
      </c>
      <c r="AV630">
        <f>(Table2[[#This Row],[Rank 1Y]]+Table2[[#This Row],[Rank 6M]]+Table2[[#This Row],[Rank Sharpe]])/3</f>
        <v>567.33333333333337</v>
      </c>
    </row>
    <row r="631" spans="1:48" x14ac:dyDescent="0.3">
      <c r="A631" t="s">
        <v>890</v>
      </c>
      <c r="B631" t="s">
        <v>891</v>
      </c>
      <c r="C631" t="s">
        <v>3123</v>
      </c>
      <c r="D631" t="s">
        <v>475</v>
      </c>
      <c r="E631">
        <v>16422.384911886798</v>
      </c>
      <c r="F631">
        <v>3309.9</v>
      </c>
      <c r="G631">
        <v>-30.239242469933</v>
      </c>
      <c r="H631">
        <f>(Table2[[#This Row],[1Y Return vs Nifty]]-AVERAGE(Table2[1Y Return vs Nifty]))/_xlfn.STDEV.P(Table2[1Y Return vs Nifty])</f>
        <v>-0.896691676449209</v>
      </c>
      <c r="I631">
        <v>5.0984337475556298</v>
      </c>
      <c r="J631">
        <f>(Table2[[#This Row],[1M Return vs Nifty]]-AVERAGE(Table2[1M Return vs Nifty]))/_xlfn.STDEV.P(Table2[1M Return vs Nifty])</f>
        <v>0.79831952934391515</v>
      </c>
      <c r="K631">
        <v>-6.3481680540169796</v>
      </c>
      <c r="L631">
        <f>(Table2[[#This Row],[6M Return vs Nifty]]-AVERAGE(Table2[6M Return vs Nifty]))/_xlfn.STDEV.P(Table2[6M Return vs Nifty])</f>
        <v>-0.33398863953952479</v>
      </c>
      <c r="M631">
        <v>-3.59438028982873</v>
      </c>
      <c r="N631">
        <f>(Table2[[#This Row],[1W Return vs Nifty]]-AVERAGE(Table2[1W Return vs Nifty]))/_xlfn.STDEV.P(Table2[1W Return vs Nifty])</f>
        <v>-7.3406030099472233E-2</v>
      </c>
      <c r="O631">
        <v>3375.62</v>
      </c>
      <c r="P631">
        <v>3377.2939761342</v>
      </c>
      <c r="Q631">
        <v>3458.7652116222598</v>
      </c>
      <c r="R631">
        <v>41.720341298725799</v>
      </c>
      <c r="S631" s="1">
        <f>(Table2[[#This Row],[Close Price]]-Table2[[#This Row],[20D EMA]])/Table2[[#This Row],[20D EMA]]</f>
        <v>-1.9469016062234435E-2</v>
      </c>
      <c r="T631" s="1">
        <f>(Table2[[#This Row],[Close Price]]-Table2[[#This Row],[50D EMA]])/Table2[[#This Row],[50D EMA]]</f>
        <v>-1.9955022159883755E-2</v>
      </c>
      <c r="U631" s="1">
        <f>(Table2[[#This Row],[Close Price]]-Table2[[#This Row],[200D EMA]])/Table2[[#This Row],[200D EMA]]</f>
        <v>-4.303998754296412E-2</v>
      </c>
      <c r="V631">
        <v>0.61642211170558003</v>
      </c>
      <c r="W631">
        <v>3204.6</v>
      </c>
      <c r="X631">
        <v>3344.9</v>
      </c>
      <c r="Y631">
        <v>3204.6</v>
      </c>
      <c r="Z631">
        <v>3539</v>
      </c>
      <c r="AA631">
        <v>3204.6</v>
      </c>
      <c r="AB631">
        <v>3560.25</v>
      </c>
      <c r="AC631" s="1">
        <f>(Table2[[#This Row],[Close Price]]/Table2[[#This Row],[Day Low]])-1</f>
        <v>3.2859015165699335E-2</v>
      </c>
      <c r="AD631" s="1">
        <f>(Table2[[#This Row],[Day High]]/Table2[[#This Row],[Close Price]])-1</f>
        <v>1.0574337593280747E-2</v>
      </c>
      <c r="AE631" s="1">
        <f>(Table2[[#This Row],[Close Price]]/Table2[[#This Row],[Current Week Low]])-1</f>
        <v>3.2859015165699335E-2</v>
      </c>
      <c r="AF631" s="1">
        <f>(Table2[[#This Row],[Current Week High]]/Table2[[#This Row],[Close Price]])-1</f>
        <v>6.9216592646303532E-2</v>
      </c>
      <c r="AG631" s="1">
        <f>(Table2[[#This Row],[Close Price]]/Table2[[#This Row],[Current Month Low]])-1</f>
        <v>3.2859015165699335E-2</v>
      </c>
      <c r="AH631" s="1">
        <f>(Table2[[#This Row],[Current Month High]]/Table2[[#This Row],[Close Price]])-1</f>
        <v>7.5636726185080994E-2</v>
      </c>
      <c r="AI631">
        <v>20.228707815946098</v>
      </c>
      <c r="AJ631">
        <v>15.088927137119899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0.13</v>
      </c>
      <c r="AM631" t="s">
        <v>3160</v>
      </c>
      <c r="AN631">
        <v>-0.78</v>
      </c>
      <c r="AO631" t="s">
        <v>3161</v>
      </c>
      <c r="AP631">
        <v>-4.4071685590719001E-2</v>
      </c>
      <c r="AQ631">
        <f>(Table2[[#This Row],[Sharpe Ratio]]-AVERAGE(Table2[Sharpe Ratio]))/_xlfn.STDEV.P(Table2[Sharpe Ratio])</f>
        <v>-1.2047546973176455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622</v>
      </c>
      <c r="AT631">
        <f>_xlfn.RANK.AVG(Table2[[#This Row],[6M Return vs Nifty Z-Score]],Table2[6M Return vs Nifty Z-Score])</f>
        <v>423</v>
      </c>
      <c r="AU631">
        <f>_xlfn.RANK.AVG(Table2[[#This Row],[Sharpe Ratio Z-Score]],Table2[Sharpe Ratio Z-Score])</f>
        <v>658</v>
      </c>
      <c r="AV631">
        <f>(Table2[[#This Row],[Rank 1Y]]+Table2[[#This Row],[Rank 6M]]+Table2[[#This Row],[Rank Sharpe]])/3</f>
        <v>567.66666666666663</v>
      </c>
    </row>
    <row r="632" spans="1:48" x14ac:dyDescent="0.3">
      <c r="A632" t="s">
        <v>356</v>
      </c>
      <c r="B632" t="s">
        <v>357</v>
      </c>
      <c r="C632" t="s">
        <v>3123</v>
      </c>
      <c r="D632" t="s">
        <v>160</v>
      </c>
      <c r="E632">
        <v>66292.196722179695</v>
      </c>
      <c r="F632">
        <v>2235.1999999999998</v>
      </c>
      <c r="G632">
        <v>-26.351112136635301</v>
      </c>
      <c r="H632">
        <f>(Table2[[#This Row],[1Y Return vs Nifty]]-AVERAGE(Table2[1Y Return vs Nifty]))/_xlfn.STDEV.P(Table2[1Y Return vs Nifty])</f>
        <v>-0.81846679158810531</v>
      </c>
      <c r="I632">
        <v>1.7068701090888401</v>
      </c>
      <c r="J632">
        <f>(Table2[[#This Row],[1M Return vs Nifty]]-AVERAGE(Table2[1M Return vs Nifty]))/_xlfn.STDEV.P(Table2[1M Return vs Nifty])</f>
        <v>0.43838933265151081</v>
      </c>
      <c r="K632">
        <v>-8.2342204630876399</v>
      </c>
      <c r="L632">
        <f>(Table2[[#This Row],[6M Return vs Nifty]]-AVERAGE(Table2[6M Return vs Nifty]))/_xlfn.STDEV.P(Table2[6M Return vs Nifty])</f>
        <v>-0.39995308604999835</v>
      </c>
      <c r="M632">
        <v>-3.4218482328128599</v>
      </c>
      <c r="N632">
        <f>(Table2[[#This Row],[1W Return vs Nifty]]-AVERAGE(Table2[1W Return vs Nifty]))/_xlfn.STDEV.P(Table2[1W Return vs Nifty])</f>
        <v>-3.7428485697463168E-2</v>
      </c>
      <c r="O632">
        <v>2282.6799999999998</v>
      </c>
      <c r="P632">
        <v>2338.44346970877</v>
      </c>
      <c r="Q632">
        <v>2393.4614913888299</v>
      </c>
      <c r="R632">
        <v>42.347661228709697</v>
      </c>
      <c r="S632" s="1">
        <f>(Table2[[#This Row],[Close Price]]-Table2[[#This Row],[20D EMA]])/Table2[[#This Row],[20D EMA]]</f>
        <v>-2.0800112148877645E-2</v>
      </c>
      <c r="T632" s="1">
        <f>(Table2[[#This Row],[Close Price]]-Table2[[#This Row],[50D EMA]])/Table2[[#This Row],[50D EMA]]</f>
        <v>-4.4150509108363475E-2</v>
      </c>
      <c r="U632" s="1">
        <f>(Table2[[#This Row],[Close Price]]-Table2[[#This Row],[200D EMA]])/Table2[[#This Row],[200D EMA]]</f>
        <v>-6.6122430612826494E-2</v>
      </c>
      <c r="V632">
        <v>0.48397303697380301</v>
      </c>
      <c r="W632">
        <v>2191</v>
      </c>
      <c r="X632">
        <v>2244.0500000000002</v>
      </c>
      <c r="Y632">
        <v>2187.75</v>
      </c>
      <c r="Z632">
        <v>2308.9499999999998</v>
      </c>
      <c r="AA632">
        <v>2187.75</v>
      </c>
      <c r="AB632">
        <v>2389</v>
      </c>
      <c r="AC632" s="1">
        <f>(Table2[[#This Row],[Close Price]]/Table2[[#This Row],[Day Low]])-1</f>
        <v>2.0173436786855126E-2</v>
      </c>
      <c r="AD632" s="1">
        <f>(Table2[[#This Row],[Day High]]/Table2[[#This Row],[Close Price]])-1</f>
        <v>3.9593772369364011E-3</v>
      </c>
      <c r="AE632" s="1">
        <f>(Table2[[#This Row],[Close Price]]/Table2[[#This Row],[Current Week Low]])-1</f>
        <v>2.1688949834304472E-2</v>
      </c>
      <c r="AF632" s="1">
        <f>(Table2[[#This Row],[Current Week High]]/Table2[[#This Row],[Close Price]])-1</f>
        <v>3.299481030780238E-2</v>
      </c>
      <c r="AG632" s="1">
        <f>(Table2[[#This Row],[Close Price]]/Table2[[#This Row],[Current Month Low]])-1</f>
        <v>2.1688949834304472E-2</v>
      </c>
      <c r="AH632" s="1">
        <f>(Table2[[#This Row],[Current Month High]]/Table2[[#This Row],[Close Price]])-1</f>
        <v>6.8808160343593494E-2</v>
      </c>
      <c r="AI632">
        <v>20.5238904795991</v>
      </c>
      <c r="AJ632">
        <v>6.9934421521229098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-0.01</v>
      </c>
      <c r="AM632" t="s">
        <v>3161</v>
      </c>
      <c r="AN632">
        <v>-1.1200000000000001</v>
      </c>
      <c r="AO632" t="s">
        <v>3161</v>
      </c>
      <c r="AP632">
        <v>-3.9616067754102001E-2</v>
      </c>
      <c r="AQ632">
        <f>(Table2[[#This Row],[Sharpe Ratio]]-AVERAGE(Table2[Sharpe Ratio]))/_xlfn.STDEV.P(Table2[Sharpe Ratio])</f>
        <v>-1.1520184331908174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603</v>
      </c>
      <c r="AT632">
        <f>_xlfn.RANK.AVG(Table2[[#This Row],[6M Return vs Nifty Z-Score]],Table2[6M Return vs Nifty Z-Score])</f>
        <v>455</v>
      </c>
      <c r="AU632">
        <f>_xlfn.RANK.AVG(Table2[[#This Row],[Sharpe Ratio Z-Score]],Table2[Sharpe Ratio Z-Score])</f>
        <v>648</v>
      </c>
      <c r="AV632">
        <f>(Table2[[#This Row],[Rank 1Y]]+Table2[[#This Row],[Rank 6M]]+Table2[[#This Row],[Rank Sharpe]])/3</f>
        <v>568.66666666666663</v>
      </c>
    </row>
    <row r="633" spans="1:48" x14ac:dyDescent="0.3">
      <c r="A633" t="s">
        <v>515</v>
      </c>
      <c r="B633" t="s">
        <v>516</v>
      </c>
      <c r="C633" t="s">
        <v>3123</v>
      </c>
      <c r="D633" t="s">
        <v>413</v>
      </c>
      <c r="E633">
        <v>39487.988580347599</v>
      </c>
      <c r="F633">
        <v>525.79999999999995</v>
      </c>
      <c r="G633">
        <v>-27.438856074375298</v>
      </c>
      <c r="H633">
        <f>(Table2[[#This Row],[1Y Return vs Nifty]]-AVERAGE(Table2[1Y Return vs Nifty]))/_xlfn.STDEV.P(Table2[1Y Return vs Nifty])</f>
        <v>-0.84035099736160557</v>
      </c>
      <c r="I633">
        <v>-2.9415805123730201</v>
      </c>
      <c r="J633">
        <f>(Table2[[#This Row],[1M Return vs Nifty]]-AVERAGE(Table2[1M Return vs Nifty]))/_xlfn.STDEV.P(Table2[1M Return vs Nifty])</f>
        <v>-5.4928182467873961E-2</v>
      </c>
      <c r="K633">
        <v>-3.7812372276553199</v>
      </c>
      <c r="L633">
        <f>(Table2[[#This Row],[6M Return vs Nifty]]-AVERAGE(Table2[6M Return vs Nifty]))/_xlfn.STDEV.P(Table2[6M Return vs Nifty])</f>
        <v>-0.24421055576132597</v>
      </c>
      <c r="M633">
        <v>-4.6176746012407204</v>
      </c>
      <c r="N633">
        <f>(Table2[[#This Row],[1W Return vs Nifty]]-AVERAGE(Table2[1W Return vs Nifty]))/_xlfn.STDEV.P(Table2[1W Return vs Nifty])</f>
        <v>-0.28679023916713398</v>
      </c>
      <c r="O633">
        <v>545.97</v>
      </c>
      <c r="P633">
        <v>560.09244239646102</v>
      </c>
      <c r="Q633">
        <v>560.02080082519797</v>
      </c>
      <c r="R633">
        <v>39.899408178237401</v>
      </c>
      <c r="S633" s="1">
        <f>(Table2[[#This Row],[Close Price]]-Table2[[#This Row],[20D EMA]])/Table2[[#This Row],[20D EMA]]</f>
        <v>-3.6943421799732715E-2</v>
      </c>
      <c r="T633" s="1">
        <f>(Table2[[#This Row],[Close Price]]-Table2[[#This Row],[50D EMA]])/Table2[[#This Row],[50D EMA]]</f>
        <v>-6.122639728851615E-2</v>
      </c>
      <c r="U633" s="1">
        <f>(Table2[[#This Row],[Close Price]]-Table2[[#This Row],[200D EMA]])/Table2[[#This Row],[200D EMA]]</f>
        <v>-6.110630314940662E-2</v>
      </c>
      <c r="V633">
        <v>1.3104980914703099</v>
      </c>
      <c r="W633">
        <v>509.45</v>
      </c>
      <c r="X633">
        <v>532.79999999999995</v>
      </c>
      <c r="Y633">
        <v>504.3</v>
      </c>
      <c r="Z633">
        <v>553.20000000000005</v>
      </c>
      <c r="AA633">
        <v>504.3</v>
      </c>
      <c r="AB633">
        <v>575.45000000000005</v>
      </c>
      <c r="AC633" s="1">
        <f>(Table2[[#This Row],[Close Price]]/Table2[[#This Row],[Day Low]])-1</f>
        <v>3.2093434095593176E-2</v>
      </c>
      <c r="AD633" s="1">
        <f>(Table2[[#This Row],[Day High]]/Table2[[#This Row],[Close Price]])-1</f>
        <v>1.3313046785850213E-2</v>
      </c>
      <c r="AE633" s="1">
        <f>(Table2[[#This Row],[Close Price]]/Table2[[#This Row],[Current Week Low]])-1</f>
        <v>4.2633353162799814E-2</v>
      </c>
      <c r="AF633" s="1">
        <f>(Table2[[#This Row],[Current Week High]]/Table2[[#This Row],[Close Price]])-1</f>
        <v>5.2111068847470632E-2</v>
      </c>
      <c r="AG633" s="1">
        <f>(Table2[[#This Row],[Close Price]]/Table2[[#This Row],[Current Month Low]])-1</f>
        <v>4.2633353162799814E-2</v>
      </c>
      <c r="AH633" s="1">
        <f>(Table2[[#This Row],[Current Month High]]/Table2[[#This Row],[Close Price]])-1</f>
        <v>9.4427538988208548E-2</v>
      </c>
      <c r="AI633">
        <v>18.866489159376201</v>
      </c>
      <c r="AJ633">
        <v>17.4184903974988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0.02</v>
      </c>
      <c r="AM633" t="s">
        <v>3160</v>
      </c>
      <c r="AN633">
        <v>-1.66</v>
      </c>
      <c r="AO633" t="s">
        <v>3161</v>
      </c>
      <c r="AP633">
        <v>-0.10688139027011501</v>
      </c>
      <c r="AQ633">
        <f>(Table2[[#This Row],[Sharpe Ratio]]-AVERAGE(Table2[Sharpe Ratio]))/_xlfn.STDEV.P(Table2[Sharpe Ratio])</f>
        <v>-1.9481643202164676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607</v>
      </c>
      <c r="AT633">
        <f>_xlfn.RANK.AVG(Table2[[#This Row],[6M Return vs Nifty Z-Score]],Table2[6M Return vs Nifty Z-Score])</f>
        <v>384</v>
      </c>
      <c r="AU633">
        <f>_xlfn.RANK.AVG(Table2[[#This Row],[Sharpe Ratio Z-Score]],Table2[Sharpe Ratio Z-Score])</f>
        <v>715</v>
      </c>
      <c r="AV633">
        <f>(Table2[[#This Row],[Rank 1Y]]+Table2[[#This Row],[Rank 6M]]+Table2[[#This Row],[Rank Sharpe]])/3</f>
        <v>568.66666666666663</v>
      </c>
    </row>
    <row r="634" spans="1:48" x14ac:dyDescent="0.3">
      <c r="A634" t="s">
        <v>834</v>
      </c>
      <c r="B634" t="s">
        <v>835</v>
      </c>
      <c r="C634" t="s">
        <v>3118</v>
      </c>
      <c r="D634" t="s">
        <v>43</v>
      </c>
      <c r="E634">
        <v>17830.504462619199</v>
      </c>
      <c r="F634">
        <v>806.8</v>
      </c>
      <c r="G634">
        <v>-18.573582830153601</v>
      </c>
      <c r="H634">
        <f>(Table2[[#This Row],[1Y Return vs Nifty]]-AVERAGE(Table2[1Y Return vs Nifty]))/_xlfn.STDEV.P(Table2[1Y Return vs Nifty])</f>
        <v>-0.66199149823357883</v>
      </c>
      <c r="I634">
        <v>-3.5062402690071299</v>
      </c>
      <c r="J634">
        <f>(Table2[[#This Row],[1M Return vs Nifty]]-AVERAGE(Table2[1M Return vs Nifty]))/_xlfn.STDEV.P(Table2[1M Return vs Nifty])</f>
        <v>-0.11485278331112315</v>
      </c>
      <c r="K634">
        <v>-20.138392320124801</v>
      </c>
      <c r="L634">
        <f>(Table2[[#This Row],[6M Return vs Nifty]]-AVERAGE(Table2[6M Return vs Nifty]))/_xlfn.STDEV.P(Table2[6M Return vs Nifty])</f>
        <v>-0.81630000405634395</v>
      </c>
      <c r="M634">
        <v>-3.6543149417244001</v>
      </c>
      <c r="N634">
        <f>(Table2[[#This Row],[1W Return vs Nifty]]-AVERAGE(Table2[1W Return vs Nifty]))/_xlfn.STDEV.P(Table2[1W Return vs Nifty])</f>
        <v>-8.5904006632593163E-2</v>
      </c>
      <c r="O634">
        <v>841.86</v>
      </c>
      <c r="P634">
        <v>862.55795035892504</v>
      </c>
      <c r="Q634">
        <v>862.655248113006</v>
      </c>
      <c r="R634">
        <v>29.770946279954799</v>
      </c>
      <c r="S634" s="1">
        <f>(Table2[[#This Row],[Close Price]]-Table2[[#This Row],[20D EMA]])/Table2[[#This Row],[20D EMA]]</f>
        <v>-4.1645879362364358E-2</v>
      </c>
      <c r="T634" s="1">
        <f>(Table2[[#This Row],[Close Price]]-Table2[[#This Row],[50D EMA]])/Table2[[#This Row],[50D EMA]]</f>
        <v>-6.4642555709704203E-2</v>
      </c>
      <c r="U634" s="1">
        <f>(Table2[[#This Row],[Close Price]]-Table2[[#This Row],[200D EMA]])/Table2[[#This Row],[200D EMA]]</f>
        <v>-6.4748053449144638E-2</v>
      </c>
      <c r="V634">
        <v>0.85223559071520305</v>
      </c>
      <c r="W634">
        <v>802</v>
      </c>
      <c r="X634">
        <v>820</v>
      </c>
      <c r="Y634">
        <v>795</v>
      </c>
      <c r="Z634">
        <v>861.2</v>
      </c>
      <c r="AA634">
        <v>795</v>
      </c>
      <c r="AB634">
        <v>870.15</v>
      </c>
      <c r="AC634" s="1">
        <f>(Table2[[#This Row],[Close Price]]/Table2[[#This Row],[Day Low]])-1</f>
        <v>5.9850374064838174E-3</v>
      </c>
      <c r="AD634" s="1">
        <f>(Table2[[#This Row],[Day High]]/Table2[[#This Row],[Close Price]])-1</f>
        <v>1.6360932077342571E-2</v>
      </c>
      <c r="AE634" s="1">
        <f>(Table2[[#This Row],[Close Price]]/Table2[[#This Row],[Current Week Low]])-1</f>
        <v>1.4842767295597525E-2</v>
      </c>
      <c r="AF634" s="1">
        <f>(Table2[[#This Row],[Current Week High]]/Table2[[#This Row],[Close Price]])-1</f>
        <v>6.7426871591472537E-2</v>
      </c>
      <c r="AG634" s="1">
        <f>(Table2[[#This Row],[Close Price]]/Table2[[#This Row],[Current Month Low]])-1</f>
        <v>1.4842767295597525E-2</v>
      </c>
      <c r="AH634" s="1">
        <f>(Table2[[#This Row],[Current Month High]]/Table2[[#This Row],[Close Price]])-1</f>
        <v>7.852007932573124E-2</v>
      </c>
      <c r="AI634">
        <v>27.0451165096678</v>
      </c>
      <c r="AJ634">
        <v>13.4420697412823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0.02</v>
      </c>
      <c r="AM634" t="s">
        <v>3160</v>
      </c>
      <c r="AN634">
        <v>-0.52</v>
      </c>
      <c r="AO634" t="s">
        <v>3161</v>
      </c>
      <c r="AQ634">
        <f>(Table2[[#This Row],[Sharpe Ratio]]-AVERAGE(Table2[Sharpe Ratio]))/_xlfn.STDEV.P(Table2[Sharpe Ratio])</f>
        <v>-0.68312646593607884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562</v>
      </c>
      <c r="AT634">
        <f>_xlfn.RANK.AVG(Table2[[#This Row],[6M Return vs Nifty Z-Score]],Table2[6M Return vs Nifty Z-Score])</f>
        <v>608</v>
      </c>
      <c r="AU634">
        <f>_xlfn.RANK.AVG(Table2[[#This Row],[Sharpe Ratio Z-Score]],Table2[Sharpe Ratio Z-Score])</f>
        <v>539</v>
      </c>
      <c r="AV634">
        <f>(Table2[[#This Row],[Rank 1Y]]+Table2[[#This Row],[Rank 6M]]+Table2[[#This Row],[Rank Sharpe]])/3</f>
        <v>569.66666666666663</v>
      </c>
    </row>
    <row r="635" spans="1:48" x14ac:dyDescent="0.3">
      <c r="A635" t="s">
        <v>1341</v>
      </c>
      <c r="B635" t="s">
        <v>1342</v>
      </c>
      <c r="C635" t="s">
        <v>3117</v>
      </c>
      <c r="D635" t="s">
        <v>75</v>
      </c>
      <c r="E635">
        <v>8209.50764807411</v>
      </c>
      <c r="F635">
        <v>697.3</v>
      </c>
      <c r="G635">
        <v>-34.704666912091398</v>
      </c>
      <c r="H635">
        <f>(Table2[[#This Row],[1Y Return vs Nifty]]-AVERAGE(Table2[1Y Return vs Nifty]))/_xlfn.STDEV.P(Table2[1Y Return vs Nifty])</f>
        <v>-0.98653108071309215</v>
      </c>
      <c r="I635">
        <v>-8.8166476970439493</v>
      </c>
      <c r="J635">
        <f>(Table2[[#This Row],[1M Return vs Nifty]]-AVERAGE(Table2[1M Return vs Nifty]))/_xlfn.STDEV.P(Table2[1M Return vs Nifty])</f>
        <v>-0.67842056320221944</v>
      </c>
      <c r="K635">
        <v>-16.204255044690498</v>
      </c>
      <c r="L635">
        <f>(Table2[[#This Row],[6M Return vs Nifty]]-AVERAGE(Table2[6M Return vs Nifty]))/_xlfn.STDEV.P(Table2[6M Return vs Nifty])</f>
        <v>-0.67870404615922497</v>
      </c>
      <c r="M635">
        <v>-6.4390793970620201</v>
      </c>
      <c r="N635">
        <f>(Table2[[#This Row],[1W Return vs Nifty]]-AVERAGE(Table2[1W Return vs Nifty]))/_xlfn.STDEV.P(Table2[1W Return vs Nifty])</f>
        <v>-0.66660181186324696</v>
      </c>
      <c r="O635">
        <v>766.62</v>
      </c>
      <c r="P635">
        <v>785.08834279924997</v>
      </c>
      <c r="Q635">
        <v>803.94202711719299</v>
      </c>
      <c r="R635">
        <v>21.694831759939699</v>
      </c>
      <c r="S635" s="1">
        <f>(Table2[[#This Row],[Close Price]]-Table2[[#This Row],[20D EMA]])/Table2[[#This Row],[20D EMA]]</f>
        <v>-9.04228953066709E-2</v>
      </c>
      <c r="T635" s="1">
        <f>(Table2[[#This Row],[Close Price]]-Table2[[#This Row],[50D EMA]])/Table2[[#This Row],[50D EMA]]</f>
        <v>-0.11181969978848333</v>
      </c>
      <c r="U635" s="1">
        <f>(Table2[[#This Row],[Close Price]]-Table2[[#This Row],[200D EMA]])/Table2[[#This Row],[200D EMA]]</f>
        <v>-0.13264890193586995</v>
      </c>
      <c r="V635">
        <v>1.2034550705704401</v>
      </c>
      <c r="W635">
        <v>696</v>
      </c>
      <c r="X635">
        <v>718</v>
      </c>
      <c r="Y635">
        <v>690</v>
      </c>
      <c r="Z635">
        <v>766</v>
      </c>
      <c r="AA635">
        <v>690</v>
      </c>
      <c r="AB635">
        <v>844.05</v>
      </c>
      <c r="AC635" s="1">
        <f>(Table2[[#This Row],[Close Price]]/Table2[[#This Row],[Day Low]])-1</f>
        <v>1.8678160919538556E-3</v>
      </c>
      <c r="AD635" s="1">
        <f>(Table2[[#This Row],[Day High]]/Table2[[#This Row],[Close Price]])-1</f>
        <v>2.9685931449878078E-2</v>
      </c>
      <c r="AE635" s="1">
        <f>(Table2[[#This Row],[Close Price]]/Table2[[#This Row],[Current Week Low]])-1</f>
        <v>1.0579710144927423E-2</v>
      </c>
      <c r="AF635" s="1">
        <f>(Table2[[#This Row],[Current Week High]]/Table2[[#This Row],[Close Price]])-1</f>
        <v>9.8522873942349154E-2</v>
      </c>
      <c r="AG635" s="1">
        <f>(Table2[[#This Row],[Close Price]]/Table2[[#This Row],[Current Month Low]])-1</f>
        <v>1.0579710144927423E-2</v>
      </c>
      <c r="AH635" s="1">
        <f>(Table2[[#This Row],[Current Month High]]/Table2[[#This Row],[Close Price]])-1</f>
        <v>0.21045461064104409</v>
      </c>
      <c r="AI635">
        <v>43.395955829628498</v>
      </c>
      <c r="AJ635">
        <v>1.0579710144927399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-0.02</v>
      </c>
      <c r="AM635" t="s">
        <v>3161</v>
      </c>
      <c r="AN635">
        <v>-12.1</v>
      </c>
      <c r="AO635" t="s">
        <v>3161</v>
      </c>
      <c r="AP635">
        <v>2.8021232332560001E-3</v>
      </c>
      <c r="AQ635">
        <f>(Table2[[#This Row],[Sharpe Ratio]]-AVERAGE(Table2[Sharpe Ratio]))/_xlfn.STDEV.P(Table2[Sharpe Ratio])</f>
        <v>-0.6499608048844322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653</v>
      </c>
      <c r="AT635">
        <f>_xlfn.RANK.AVG(Table2[[#This Row],[6M Return vs Nifty Z-Score]],Table2[6M Return vs Nifty Z-Score])</f>
        <v>553</v>
      </c>
      <c r="AU635">
        <f>_xlfn.RANK.AVG(Table2[[#This Row],[Sharpe Ratio Z-Score]],Table2[Sharpe Ratio Z-Score])</f>
        <v>504</v>
      </c>
      <c r="AV635">
        <f>(Table2[[#This Row],[Rank 1Y]]+Table2[[#This Row],[Rank 6M]]+Table2[[#This Row],[Rank Sharpe]])/3</f>
        <v>570</v>
      </c>
    </row>
    <row r="636" spans="1:48" x14ac:dyDescent="0.3">
      <c r="A636" t="s">
        <v>1565</v>
      </c>
      <c r="B636" t="s">
        <v>1566</v>
      </c>
      <c r="C636" t="s">
        <v>3119</v>
      </c>
      <c r="D636" t="s">
        <v>151</v>
      </c>
      <c r="E636">
        <v>6003.6989124360298</v>
      </c>
      <c r="F636">
        <v>320.3</v>
      </c>
      <c r="G636">
        <v>-33.024287393867198</v>
      </c>
      <c r="H636">
        <f>(Table2[[#This Row],[1Y Return vs Nifty]]-AVERAGE(Table2[1Y Return vs Nifty]))/_xlfn.STDEV.P(Table2[1Y Return vs Nifty])</f>
        <v>-0.95272370208425938</v>
      </c>
      <c r="I636">
        <v>-8.5784504969964708</v>
      </c>
      <c r="J636">
        <f>(Table2[[#This Row],[1M Return vs Nifty]]-AVERAGE(Table2[1M Return vs Nifty]))/_xlfn.STDEV.P(Table2[1M Return vs Nifty])</f>
        <v>-0.65314184984054813</v>
      </c>
      <c r="K636">
        <v>-33.8757041642275</v>
      </c>
      <c r="L636">
        <f>(Table2[[#This Row],[6M Return vs Nifty]]-AVERAGE(Table2[6M Return vs Nifty]))/_xlfn.STDEV.P(Table2[6M Return vs Nifty])</f>
        <v>-1.2967607632483533</v>
      </c>
      <c r="M636">
        <v>-3.59020318038846</v>
      </c>
      <c r="N636">
        <f>(Table2[[#This Row],[1W Return vs Nifty]]-AVERAGE(Table2[1W Return vs Nifty]))/_xlfn.STDEV.P(Table2[1W Return vs Nifty])</f>
        <v>-7.2534991157732015E-2</v>
      </c>
      <c r="O636">
        <v>336.51</v>
      </c>
      <c r="P636">
        <v>363.66455198350002</v>
      </c>
      <c r="Q636">
        <v>399.84219569107501</v>
      </c>
      <c r="R636">
        <v>41.043926975259303</v>
      </c>
      <c r="S636" s="1">
        <f>(Table2[[#This Row],[Close Price]]-Table2[[#This Row],[20D EMA]])/Table2[[#This Row],[20D EMA]]</f>
        <v>-4.8170931027309676E-2</v>
      </c>
      <c r="T636" s="1">
        <f>(Table2[[#This Row],[Close Price]]-Table2[[#This Row],[50D EMA]])/Table2[[#This Row],[50D EMA]]</f>
        <v>-0.1192432744598861</v>
      </c>
      <c r="U636" s="1">
        <f>(Table2[[#This Row],[Close Price]]-Table2[[#This Row],[200D EMA]])/Table2[[#This Row],[200D EMA]]</f>
        <v>-0.19893397082215572</v>
      </c>
      <c r="V636">
        <v>1.6122276240070399</v>
      </c>
      <c r="W636">
        <v>316.8</v>
      </c>
      <c r="X636">
        <v>341.2</v>
      </c>
      <c r="Y636">
        <v>304.8</v>
      </c>
      <c r="Z636">
        <v>341.2</v>
      </c>
      <c r="AA636">
        <v>304.8</v>
      </c>
      <c r="AB636">
        <v>350.95</v>
      </c>
      <c r="AC636" s="1">
        <f>(Table2[[#This Row],[Close Price]]/Table2[[#This Row],[Day Low]])-1</f>
        <v>1.104797979797989E-2</v>
      </c>
      <c r="AD636" s="1">
        <f>(Table2[[#This Row],[Day High]]/Table2[[#This Row],[Close Price]])-1</f>
        <v>6.5251326881048843E-2</v>
      </c>
      <c r="AE636" s="1">
        <f>(Table2[[#This Row],[Close Price]]/Table2[[#This Row],[Current Week Low]])-1</f>
        <v>5.0853018372703396E-2</v>
      </c>
      <c r="AF636" s="1">
        <f>(Table2[[#This Row],[Current Week High]]/Table2[[#This Row],[Close Price]])-1</f>
        <v>6.5251326881048843E-2</v>
      </c>
      <c r="AG636" s="1">
        <f>(Table2[[#This Row],[Close Price]]/Table2[[#This Row],[Current Month Low]])-1</f>
        <v>5.0853018372703396E-2</v>
      </c>
      <c r="AH636" s="1">
        <f>(Table2[[#This Row],[Current Month High]]/Table2[[#This Row],[Close Price]])-1</f>
        <v>9.5691539182016783E-2</v>
      </c>
      <c r="AI636">
        <v>70.9334998438963</v>
      </c>
      <c r="AJ636">
        <v>5.0853018372703396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-0.17</v>
      </c>
      <c r="AM636" t="s">
        <v>3161</v>
      </c>
      <c r="AN636">
        <v>-2.35</v>
      </c>
      <c r="AO636" t="s">
        <v>3161</v>
      </c>
      <c r="AP636">
        <v>5.4244100494788998E-2</v>
      </c>
      <c r="AQ636">
        <f>(Table2[[#This Row],[Sharpe Ratio]]-AVERAGE(Table2[Sharpe Ratio]))/_xlfn.STDEV.P(Table2[Sharpe Ratio])</f>
        <v>-4.1098510237932824E-2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646</v>
      </c>
      <c r="AT636">
        <f>_xlfn.RANK.AVG(Table2[[#This Row],[6M Return vs Nifty Z-Score]],Table2[6M Return vs Nifty Z-Score])</f>
        <v>708</v>
      </c>
      <c r="AU636">
        <f>_xlfn.RANK.AVG(Table2[[#This Row],[Sharpe Ratio Z-Score]],Table2[Sharpe Ratio Z-Score])</f>
        <v>361</v>
      </c>
      <c r="AV636">
        <f>(Table2[[#This Row],[Rank 1Y]]+Table2[[#This Row],[Rank 6M]]+Table2[[#This Row],[Rank Sharpe]])/3</f>
        <v>571.66666666666663</v>
      </c>
    </row>
    <row r="637" spans="1:48" x14ac:dyDescent="0.3">
      <c r="A637" t="s">
        <v>2380</v>
      </c>
      <c r="B637" t="s">
        <v>2381</v>
      </c>
      <c r="C637" t="s">
        <v>3117</v>
      </c>
      <c r="D637" t="s">
        <v>75</v>
      </c>
      <c r="E637">
        <v>2092.0052440637301</v>
      </c>
      <c r="F637">
        <v>80.94</v>
      </c>
      <c r="G637">
        <v>-49.874837750228799</v>
      </c>
      <c r="H637">
        <f>(Table2[[#This Row],[1Y Return vs Nifty]]-AVERAGE(Table2[1Y Return vs Nifty]))/_xlfn.STDEV.P(Table2[1Y Return vs Nifty])</f>
        <v>-1.2917381507986492</v>
      </c>
      <c r="I637">
        <v>5.2971635910685304</v>
      </c>
      <c r="J637">
        <f>(Table2[[#This Row],[1M Return vs Nifty]]-AVERAGE(Table2[1M Return vs Nifty]))/_xlfn.STDEV.P(Table2[1M Return vs Nifty])</f>
        <v>0.81940976361019147</v>
      </c>
      <c r="K637">
        <v>-18.130570709309801</v>
      </c>
      <c r="L637">
        <f>(Table2[[#This Row],[6M Return vs Nifty]]-AVERAGE(Table2[6M Return vs Nifty]))/_xlfn.STDEV.P(Table2[6M Return vs Nifty])</f>
        <v>-0.74607669498380325</v>
      </c>
      <c r="M637">
        <v>-5.2992464159148902</v>
      </c>
      <c r="N637">
        <f>(Table2[[#This Row],[1W Return vs Nifty]]-AVERAGE(Table2[1W Return vs Nifty]))/_xlfn.STDEV.P(Table2[1W Return vs Nifty])</f>
        <v>-0.42891617593343756</v>
      </c>
      <c r="O637">
        <v>83.42</v>
      </c>
      <c r="P637">
        <v>84.571828304727305</v>
      </c>
      <c r="Q637">
        <v>92.477559919137704</v>
      </c>
      <c r="R637">
        <v>37.195531767271603</v>
      </c>
      <c r="S637" s="1">
        <f>(Table2[[#This Row],[Close Price]]-Table2[[#This Row],[20D EMA]])/Table2[[#This Row],[20D EMA]]</f>
        <v>-2.9729081754974872E-2</v>
      </c>
      <c r="T637" s="1">
        <f>(Table2[[#This Row],[Close Price]]-Table2[[#This Row],[50D EMA]])/Table2[[#This Row],[50D EMA]]</f>
        <v>-4.2943712788627263E-2</v>
      </c>
      <c r="U637" s="1">
        <f>(Table2[[#This Row],[Close Price]]-Table2[[#This Row],[200D EMA]])/Table2[[#This Row],[200D EMA]]</f>
        <v>-0.12476064387107681</v>
      </c>
      <c r="V637">
        <v>1.4576229650572201</v>
      </c>
      <c r="W637">
        <v>80.400000000000006</v>
      </c>
      <c r="X637">
        <v>83</v>
      </c>
      <c r="Y637">
        <v>80.400000000000006</v>
      </c>
      <c r="Z637">
        <v>86.91</v>
      </c>
      <c r="AA637">
        <v>80.400000000000006</v>
      </c>
      <c r="AB637">
        <v>90.99</v>
      </c>
      <c r="AC637" s="1">
        <f>(Table2[[#This Row],[Close Price]]/Table2[[#This Row],[Day Low]])-1</f>
        <v>6.7164179104477473E-3</v>
      </c>
      <c r="AD637" s="1">
        <f>(Table2[[#This Row],[Day High]]/Table2[[#This Row],[Close Price]])-1</f>
        <v>2.5450951321966953E-2</v>
      </c>
      <c r="AE637" s="1">
        <f>(Table2[[#This Row],[Close Price]]/Table2[[#This Row],[Current Week Low]])-1</f>
        <v>6.7164179104477473E-3</v>
      </c>
      <c r="AF637" s="1">
        <f>(Table2[[#This Row],[Current Week High]]/Table2[[#This Row],[Close Price]])-1</f>
        <v>7.3758339510748616E-2</v>
      </c>
      <c r="AG637" s="1">
        <f>(Table2[[#This Row],[Close Price]]/Table2[[#This Row],[Current Month Low]])-1</f>
        <v>6.7164179104477473E-3</v>
      </c>
      <c r="AH637" s="1">
        <f>(Table2[[#This Row],[Current Month High]]/Table2[[#This Row],[Close Price]])-1</f>
        <v>0.12416604892512972</v>
      </c>
      <c r="AI637">
        <v>92.735359525574495</v>
      </c>
      <c r="AJ637">
        <v>11.089761185835799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-0.01</v>
      </c>
      <c r="AM637" t="s">
        <v>3161</v>
      </c>
      <c r="AN637">
        <v>3.48</v>
      </c>
      <c r="AO637" t="s">
        <v>3160</v>
      </c>
      <c r="AP637">
        <v>3.1056161179126001E-2</v>
      </c>
      <c r="AQ637">
        <f>(Table2[[#This Row],[Sharpe Ratio]]-AVERAGE(Table2[Sharpe Ratio]))/_xlfn.STDEV.P(Table2[Sharpe Ratio])</f>
        <v>-0.31554872952247864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711</v>
      </c>
      <c r="AT637">
        <f>_xlfn.RANK.AVG(Table2[[#This Row],[6M Return vs Nifty Z-Score]],Table2[6M Return vs Nifty Z-Score])</f>
        <v>580</v>
      </c>
      <c r="AU637">
        <f>_xlfn.RANK.AVG(Table2[[#This Row],[Sharpe Ratio Z-Score]],Table2[Sharpe Ratio Z-Score])</f>
        <v>424</v>
      </c>
      <c r="AV637">
        <f>(Table2[[#This Row],[Rank 1Y]]+Table2[[#This Row],[Rank 6M]]+Table2[[#This Row],[Rank Sharpe]])/3</f>
        <v>571.66666666666663</v>
      </c>
    </row>
    <row r="638" spans="1:48" x14ac:dyDescent="0.3">
      <c r="A638" t="s">
        <v>629</v>
      </c>
      <c r="B638" t="s">
        <v>630</v>
      </c>
      <c r="C638" t="s">
        <v>3107</v>
      </c>
      <c r="D638" t="s">
        <v>196</v>
      </c>
      <c r="E638">
        <v>28421.174989834901</v>
      </c>
      <c r="F638">
        <v>405.8</v>
      </c>
      <c r="G638">
        <v>-16.254222785539401</v>
      </c>
      <c r="H638">
        <f>(Table2[[#This Row],[1Y Return vs Nifty]]-AVERAGE(Table2[1Y Return vs Nifty]))/_xlfn.STDEV.P(Table2[1Y Return vs Nifty])</f>
        <v>-0.61532853766159878</v>
      </c>
      <c r="I638">
        <v>-15.5228817311153</v>
      </c>
      <c r="J638">
        <f>(Table2[[#This Row],[1M Return vs Nifty]]-AVERAGE(Table2[1M Return vs Nifty]))/_xlfn.STDEV.P(Table2[1M Return vs Nifty])</f>
        <v>-1.3901206497262579</v>
      </c>
      <c r="K638">
        <v>-13.6487760856443</v>
      </c>
      <c r="L638">
        <f>(Table2[[#This Row],[6M Return vs Nifty]]-AVERAGE(Table2[6M Return vs Nifty]))/_xlfn.STDEV.P(Table2[6M Return vs Nifty])</f>
        <v>-0.58932649000440651</v>
      </c>
      <c r="M638">
        <v>-4.3953855868871097</v>
      </c>
      <c r="N638">
        <f>(Table2[[#This Row],[1W Return vs Nifty]]-AVERAGE(Table2[1W Return vs Nifty]))/_xlfn.STDEV.P(Table2[1W Return vs Nifty])</f>
        <v>-0.24043703952232695</v>
      </c>
      <c r="O638">
        <v>439.73</v>
      </c>
      <c r="P638">
        <v>474.44999865577898</v>
      </c>
      <c r="Q638">
        <v>481.90767237883898</v>
      </c>
      <c r="R638">
        <v>27.497242895607599</v>
      </c>
      <c r="S638" s="1">
        <f>(Table2[[#This Row],[Close Price]]-Table2[[#This Row],[20D EMA]])/Table2[[#This Row],[20D EMA]]</f>
        <v>-7.7160985149978406E-2</v>
      </c>
      <c r="T638" s="1">
        <f>(Table2[[#This Row],[Close Price]]-Table2[[#This Row],[50D EMA]])/Table2[[#This Row],[50D EMA]]</f>
        <v>-0.14469385362057011</v>
      </c>
      <c r="U638" s="1">
        <f>(Table2[[#This Row],[Close Price]]-Table2[[#This Row],[200D EMA]])/Table2[[#This Row],[200D EMA]]</f>
        <v>-0.15792998688555623</v>
      </c>
      <c r="V638">
        <v>0.95449193663907705</v>
      </c>
      <c r="W638">
        <v>403.6</v>
      </c>
      <c r="X638">
        <v>421.85</v>
      </c>
      <c r="Y638">
        <v>403.6</v>
      </c>
      <c r="Z638">
        <v>445.55</v>
      </c>
      <c r="AA638">
        <v>403.6</v>
      </c>
      <c r="AB638">
        <v>445.55</v>
      </c>
      <c r="AC638" s="1">
        <f>(Table2[[#This Row],[Close Price]]/Table2[[#This Row],[Day Low]])-1</f>
        <v>5.4509415262635752E-3</v>
      </c>
      <c r="AD638" s="1">
        <f>(Table2[[#This Row],[Day High]]/Table2[[#This Row],[Close Price]])-1</f>
        <v>3.9551503203548499E-2</v>
      </c>
      <c r="AE638" s="1">
        <f>(Table2[[#This Row],[Close Price]]/Table2[[#This Row],[Current Week Low]])-1</f>
        <v>5.4509415262635752E-3</v>
      </c>
      <c r="AF638" s="1">
        <f>(Table2[[#This Row],[Current Week High]]/Table2[[#This Row],[Close Price]])-1</f>
        <v>9.7954657466732487E-2</v>
      </c>
      <c r="AG638" s="1">
        <f>(Table2[[#This Row],[Close Price]]/Table2[[#This Row],[Current Month Low]])-1</f>
        <v>5.4509415262635752E-3</v>
      </c>
      <c r="AH638" s="1">
        <f>(Table2[[#This Row],[Current Month High]]/Table2[[#This Row],[Close Price]])-1</f>
        <v>9.7954657466732487E-2</v>
      </c>
      <c r="AI638">
        <v>40.549531789058598</v>
      </c>
      <c r="AJ638">
        <v>6.0499150659871903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-0.12</v>
      </c>
      <c r="AM638" t="s">
        <v>3161</v>
      </c>
      <c r="AN638">
        <v>-2.73</v>
      </c>
      <c r="AO638" t="s">
        <v>3161</v>
      </c>
      <c r="AP638">
        <v>-4.9554351554208002E-2</v>
      </c>
      <c r="AQ638">
        <f>(Table2[[#This Row],[Sharpe Ratio]]-AVERAGE(Table2[Sharpe Ratio]))/_xlfn.STDEV.P(Table2[Sharpe Ratio])</f>
        <v>-1.269647004282028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538</v>
      </c>
      <c r="AT638">
        <f>_xlfn.RANK.AVG(Table2[[#This Row],[6M Return vs Nifty Z-Score]],Table2[6M Return vs Nifty Z-Score])</f>
        <v>517</v>
      </c>
      <c r="AU638">
        <f>_xlfn.RANK.AVG(Table2[[#This Row],[Sharpe Ratio Z-Score]],Table2[Sharpe Ratio Z-Score])</f>
        <v>666</v>
      </c>
      <c r="AV638">
        <f>(Table2[[#This Row],[Rank 1Y]]+Table2[[#This Row],[Rank 6M]]+Table2[[#This Row],[Rank Sharpe]])/3</f>
        <v>573.66666666666663</v>
      </c>
    </row>
    <row r="639" spans="1:48" x14ac:dyDescent="0.3">
      <c r="A639" t="s">
        <v>454</v>
      </c>
      <c r="B639" t="s">
        <v>455</v>
      </c>
      <c r="C639" t="s">
        <v>3120</v>
      </c>
      <c r="D639" t="s">
        <v>456</v>
      </c>
      <c r="E639">
        <v>47894.7282964107</v>
      </c>
      <c r="F639">
        <v>785.65</v>
      </c>
      <c r="G639">
        <v>-17.047028883825501</v>
      </c>
      <c r="H639">
        <f>(Table2[[#This Row],[1Y Return vs Nifty]]-AVERAGE(Table2[1Y Return vs Nifty]))/_xlfn.STDEV.P(Table2[1Y Return vs Nifty])</f>
        <v>-0.63127892009206932</v>
      </c>
      <c r="I639">
        <v>-4.7720301576513302</v>
      </c>
      <c r="J639">
        <f>(Table2[[#This Row],[1M Return vs Nifty]]-AVERAGE(Table2[1M Return vs Nifty]))/_xlfn.STDEV.P(Table2[1M Return vs Nifty])</f>
        <v>-0.2491849239272205</v>
      </c>
      <c r="K639">
        <v>-29.4333709843451</v>
      </c>
      <c r="L639">
        <f>(Table2[[#This Row],[6M Return vs Nifty]]-AVERAGE(Table2[6M Return vs Nifty]))/_xlfn.STDEV.P(Table2[6M Return vs Nifty])</f>
        <v>-1.1413907173171023</v>
      </c>
      <c r="M639">
        <v>-4.1586810496271198</v>
      </c>
      <c r="N639">
        <f>(Table2[[#This Row],[1W Return vs Nifty]]-AVERAGE(Table2[1W Return vs Nifty]))/_xlfn.STDEV.P(Table2[1W Return vs Nifty])</f>
        <v>-0.19107781813053101</v>
      </c>
      <c r="O639">
        <v>832.55</v>
      </c>
      <c r="P639">
        <v>873.66657473512601</v>
      </c>
      <c r="Q639">
        <v>917.23789739578899</v>
      </c>
      <c r="R639">
        <v>26.9812195732185</v>
      </c>
      <c r="S639" s="1">
        <f>(Table2[[#This Row],[Close Price]]-Table2[[#This Row],[20D EMA]])/Table2[[#This Row],[20D EMA]]</f>
        <v>-5.6332952975797226E-2</v>
      </c>
      <c r="T639" s="1">
        <f>(Table2[[#This Row],[Close Price]]-Table2[[#This Row],[50D EMA]])/Table2[[#This Row],[50D EMA]]</f>
        <v>-0.10074389621900147</v>
      </c>
      <c r="U639" s="1">
        <f>(Table2[[#This Row],[Close Price]]-Table2[[#This Row],[200D EMA]])/Table2[[#This Row],[200D EMA]]</f>
        <v>-0.14346103423047807</v>
      </c>
      <c r="V639">
        <v>0.67594019786766402</v>
      </c>
      <c r="W639">
        <v>776.5</v>
      </c>
      <c r="X639">
        <v>795.55</v>
      </c>
      <c r="Y639">
        <v>776.5</v>
      </c>
      <c r="Z639">
        <v>836.85</v>
      </c>
      <c r="AA639">
        <v>776.5</v>
      </c>
      <c r="AB639">
        <v>868</v>
      </c>
      <c r="AC639" s="1">
        <f>(Table2[[#This Row],[Close Price]]/Table2[[#This Row],[Day Low]])-1</f>
        <v>1.1783644558918116E-2</v>
      </c>
      <c r="AD639" s="1">
        <f>(Table2[[#This Row],[Day High]]/Table2[[#This Row],[Close Price]])-1</f>
        <v>1.2601030993444784E-2</v>
      </c>
      <c r="AE639" s="1">
        <f>(Table2[[#This Row],[Close Price]]/Table2[[#This Row],[Current Week Low]])-1</f>
        <v>1.1783644558918116E-2</v>
      </c>
      <c r="AF639" s="1">
        <f>(Table2[[#This Row],[Current Week High]]/Table2[[#This Row],[Close Price]])-1</f>
        <v>6.5168968370139524E-2</v>
      </c>
      <c r="AG639" s="1">
        <f>(Table2[[#This Row],[Close Price]]/Table2[[#This Row],[Current Month Low]])-1</f>
        <v>1.1783644558918116E-2</v>
      </c>
      <c r="AH639" s="1">
        <f>(Table2[[#This Row],[Current Month High]]/Table2[[#This Row],[Close Price]])-1</f>
        <v>0.10481766690001915</v>
      </c>
      <c r="AI639">
        <v>50.194106790555601</v>
      </c>
      <c r="AJ639">
        <v>6.47828149352849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</v>
      </c>
      <c r="AM639" t="s">
        <v>3161</v>
      </c>
      <c r="AN639">
        <v>-2.89</v>
      </c>
      <c r="AO639" t="s">
        <v>3161</v>
      </c>
      <c r="AP639">
        <v>6.8367120776020003E-3</v>
      </c>
      <c r="AQ639">
        <f>(Table2[[#This Row],[Sharpe Ratio]]-AVERAGE(Table2[Sharpe Ratio]))/_xlfn.STDEV.P(Table2[Sharpe Ratio])</f>
        <v>-0.60220779941120384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545</v>
      </c>
      <c r="AT639">
        <f>_xlfn.RANK.AVG(Table2[[#This Row],[6M Return vs Nifty Z-Score]],Table2[6M Return vs Nifty Z-Score])</f>
        <v>691</v>
      </c>
      <c r="AU639">
        <f>_xlfn.RANK.AVG(Table2[[#This Row],[Sharpe Ratio Z-Score]],Table2[Sharpe Ratio Z-Score])</f>
        <v>489</v>
      </c>
      <c r="AV639">
        <f>(Table2[[#This Row],[Rank 1Y]]+Table2[[#This Row],[Rank 6M]]+Table2[[#This Row],[Rank Sharpe]])/3</f>
        <v>575</v>
      </c>
    </row>
    <row r="640" spans="1:48" x14ac:dyDescent="0.3">
      <c r="A640" t="s">
        <v>1151</v>
      </c>
      <c r="B640" t="s">
        <v>1152</v>
      </c>
      <c r="C640" t="s">
        <v>582</v>
      </c>
      <c r="D640" t="s">
        <v>582</v>
      </c>
      <c r="E640">
        <v>10248.7513824011</v>
      </c>
      <c r="F640">
        <v>20.63</v>
      </c>
      <c r="G640">
        <v>-14.6906755207057</v>
      </c>
      <c r="H640">
        <f>(Table2[[#This Row],[1Y Return vs Nifty]]-AVERAGE(Table2[1Y Return vs Nifty]))/_xlfn.STDEV.P(Table2[1Y Return vs Nifty])</f>
        <v>-0.58387169483946666</v>
      </c>
      <c r="I640">
        <v>-9.0329518789447594</v>
      </c>
      <c r="J640">
        <f>(Table2[[#This Row],[1M Return vs Nifty]]-AVERAGE(Table2[1M Return vs Nifty]))/_xlfn.STDEV.P(Table2[1M Return vs Nifty])</f>
        <v>-0.7013758767496141</v>
      </c>
      <c r="K640">
        <v>-28.6520717614112</v>
      </c>
      <c r="L640">
        <f>(Table2[[#This Row],[6M Return vs Nifty]]-AVERAGE(Table2[6M Return vs Nifty]))/_xlfn.STDEV.P(Table2[6M Return vs Nifty])</f>
        <v>-1.1140648749640298</v>
      </c>
      <c r="M640">
        <v>-6.1232658134138997</v>
      </c>
      <c r="N640">
        <f>(Table2[[#This Row],[1W Return vs Nifty]]-AVERAGE(Table2[1W Return vs Nifty]))/_xlfn.STDEV.P(Table2[1W Return vs Nifty])</f>
        <v>-0.60074624029597168</v>
      </c>
      <c r="O640">
        <v>22.1</v>
      </c>
      <c r="P640">
        <v>23.584286929199799</v>
      </c>
      <c r="Q640">
        <v>24.985578645225601</v>
      </c>
      <c r="R640">
        <v>31.736105273361702</v>
      </c>
      <c r="S640" s="1">
        <f>(Table2[[#This Row],[Close Price]]-Table2[[#This Row],[20D EMA]])/Table2[[#This Row],[20D EMA]]</f>
        <v>-6.6515837104072509E-2</v>
      </c>
      <c r="T640" s="1">
        <f>(Table2[[#This Row],[Close Price]]-Table2[[#This Row],[50D EMA]])/Table2[[#This Row],[50D EMA]]</f>
        <v>-0.12526505202674096</v>
      </c>
      <c r="U640" s="1">
        <f>(Table2[[#This Row],[Close Price]]-Table2[[#This Row],[200D EMA]])/Table2[[#This Row],[200D EMA]]</f>
        <v>-0.17432370516893725</v>
      </c>
      <c r="V640">
        <v>0.25793266214065702</v>
      </c>
      <c r="W640">
        <v>20.11</v>
      </c>
      <c r="X640">
        <v>21.04</v>
      </c>
      <c r="Y640">
        <v>20.11</v>
      </c>
      <c r="Z640">
        <v>21.82</v>
      </c>
      <c r="AA640">
        <v>20.11</v>
      </c>
      <c r="AB640">
        <v>23.1</v>
      </c>
      <c r="AC640" s="1">
        <f>(Table2[[#This Row],[Close Price]]/Table2[[#This Row],[Day Low]])-1</f>
        <v>2.5857782197911572E-2</v>
      </c>
      <c r="AD640" s="1">
        <f>(Table2[[#This Row],[Day High]]/Table2[[#This Row],[Close Price]])-1</f>
        <v>1.987396994667967E-2</v>
      </c>
      <c r="AE640" s="1">
        <f>(Table2[[#This Row],[Close Price]]/Table2[[#This Row],[Current Week Low]])-1</f>
        <v>2.5857782197911572E-2</v>
      </c>
      <c r="AF640" s="1">
        <f>(Table2[[#This Row],[Current Week High]]/Table2[[#This Row],[Close Price]])-1</f>
        <v>5.7682985942801857E-2</v>
      </c>
      <c r="AG640" s="1">
        <f>(Table2[[#This Row],[Close Price]]/Table2[[#This Row],[Current Month Low]])-1</f>
        <v>2.5857782197911572E-2</v>
      </c>
      <c r="AH640" s="1">
        <f>(Table2[[#This Row],[Current Month High]]/Table2[[#This Row],[Close Price]])-1</f>
        <v>0.11972855065438703</v>
      </c>
      <c r="AI640">
        <v>89.287445467765394</v>
      </c>
      <c r="AJ640">
        <v>6.8911917098445503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-0.19</v>
      </c>
      <c r="AM640" t="s">
        <v>3161</v>
      </c>
      <c r="AN640">
        <v>-4</v>
      </c>
      <c r="AO640" t="s">
        <v>3161</v>
      </c>
      <c r="AP640">
        <v>5.3915295391699996E-4</v>
      </c>
      <c r="AQ640">
        <f>(Table2[[#This Row],[Sharpe Ratio]]-AVERAGE(Table2[Sharpe Ratio]))/_xlfn.STDEV.P(Table2[Sharpe Ratio])</f>
        <v>-0.67674510343482031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526</v>
      </c>
      <c r="AT640">
        <f>_xlfn.RANK.AVG(Table2[[#This Row],[6M Return vs Nifty Z-Score]],Table2[6M Return vs Nifty Z-Score])</f>
        <v>688</v>
      </c>
      <c r="AU640">
        <f>_xlfn.RANK.AVG(Table2[[#This Row],[Sharpe Ratio Z-Score]],Table2[Sharpe Ratio Z-Score])</f>
        <v>511</v>
      </c>
      <c r="AV640">
        <f>(Table2[[#This Row],[Rank 1Y]]+Table2[[#This Row],[Rank 6M]]+Table2[[#This Row],[Rank Sharpe]])/3</f>
        <v>575</v>
      </c>
    </row>
    <row r="641" spans="1:48" x14ac:dyDescent="0.3">
      <c r="A641" t="s">
        <v>817</v>
      </c>
      <c r="B641" t="s">
        <v>818</v>
      </c>
      <c r="C641" t="s">
        <v>3118</v>
      </c>
      <c r="D641" t="s">
        <v>819</v>
      </c>
      <c r="E641">
        <v>18400.1784010874</v>
      </c>
      <c r="F641">
        <v>1154.6500000000001</v>
      </c>
      <c r="G641">
        <v>-30.7885995648112</v>
      </c>
      <c r="H641">
        <f>(Table2[[#This Row],[1Y Return vs Nifty]]-AVERAGE(Table2[1Y Return vs Nifty]))/_xlfn.STDEV.P(Table2[1Y Return vs Nifty])</f>
        <v>-0.90774413400868326</v>
      </c>
      <c r="I641">
        <v>-11.4670722913002</v>
      </c>
      <c r="J641">
        <f>(Table2[[#This Row],[1M Return vs Nifty]]-AVERAGE(Table2[1M Return vs Nifty]))/_xlfn.STDEV.P(Table2[1M Return vs Nifty])</f>
        <v>-0.95969726835061353</v>
      </c>
      <c r="K641">
        <v>-10.116288472476301</v>
      </c>
      <c r="L641">
        <f>(Table2[[#This Row],[6M Return vs Nifty]]-AVERAGE(Table2[6M Return vs Nifty]))/_xlfn.STDEV.P(Table2[6M Return vs Nifty])</f>
        <v>-0.46577817868120769</v>
      </c>
      <c r="M641">
        <v>-3.2336123057094901</v>
      </c>
      <c r="N641">
        <f>(Table2[[#This Row],[1W Return vs Nifty]]-AVERAGE(Table2[1W Return vs Nifty]))/_xlfn.STDEV.P(Table2[1W Return vs Nifty])</f>
        <v>1.8237352668524038E-3</v>
      </c>
      <c r="O641">
        <v>1235.82</v>
      </c>
      <c r="P641">
        <v>1312.0218380655299</v>
      </c>
      <c r="Q641">
        <v>1332.8985902347199</v>
      </c>
      <c r="R641">
        <v>24.697619141789598</v>
      </c>
      <c r="S641" s="1">
        <f>(Table2[[#This Row],[Close Price]]-Table2[[#This Row],[20D EMA]])/Table2[[#This Row],[20D EMA]]</f>
        <v>-6.5681086242332903E-2</v>
      </c>
      <c r="T641" s="1">
        <f>(Table2[[#This Row],[Close Price]]-Table2[[#This Row],[50D EMA]])/Table2[[#This Row],[50D EMA]]</f>
        <v>-0.11994605081997861</v>
      </c>
      <c r="U641" s="1">
        <f>(Table2[[#This Row],[Close Price]]-Table2[[#This Row],[200D EMA]])/Table2[[#This Row],[200D EMA]]</f>
        <v>-0.13373004633708158</v>
      </c>
      <c r="V641">
        <v>0.34517458327968098</v>
      </c>
      <c r="W641">
        <v>1136.9000000000001</v>
      </c>
      <c r="X641">
        <v>1161.0999999999999</v>
      </c>
      <c r="Y641">
        <v>1136</v>
      </c>
      <c r="Z641">
        <v>1208.55</v>
      </c>
      <c r="AA641">
        <v>1136</v>
      </c>
      <c r="AB641">
        <v>1243</v>
      </c>
      <c r="AC641" s="1">
        <f>(Table2[[#This Row],[Close Price]]/Table2[[#This Row],[Day Low]])-1</f>
        <v>1.5612630838244268E-2</v>
      </c>
      <c r="AD641" s="1">
        <f>(Table2[[#This Row],[Day High]]/Table2[[#This Row],[Close Price]])-1</f>
        <v>5.5861083445198911E-3</v>
      </c>
      <c r="AE641" s="1">
        <f>(Table2[[#This Row],[Close Price]]/Table2[[#This Row],[Current Week Low]])-1</f>
        <v>1.6417253521126884E-2</v>
      </c>
      <c r="AF641" s="1">
        <f>(Table2[[#This Row],[Current Week High]]/Table2[[#This Row],[Close Price]])-1</f>
        <v>4.6680812367383862E-2</v>
      </c>
      <c r="AG641" s="1">
        <f>(Table2[[#This Row],[Close Price]]/Table2[[#This Row],[Current Month Low]])-1</f>
        <v>1.6417253521126884E-2</v>
      </c>
      <c r="AH641" s="1">
        <f>(Table2[[#This Row],[Current Month High]]/Table2[[#This Row],[Close Price]])-1</f>
        <v>7.6516693370285216E-2</v>
      </c>
      <c r="AI641">
        <v>36.725414627809201</v>
      </c>
      <c r="AJ641">
        <v>3.9897329670824702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-0.05</v>
      </c>
      <c r="AM641" t="s">
        <v>3161</v>
      </c>
      <c r="AN641">
        <v>-4.51</v>
      </c>
      <c r="AO641" t="s">
        <v>3161</v>
      </c>
      <c r="AP641">
        <v>-2.6740854827630001E-2</v>
      </c>
      <c r="AQ641">
        <f>(Table2[[#This Row],[Sharpe Ratio]]-AVERAGE(Table2[Sharpe Ratio]))/_xlfn.STDEV.P(Table2[Sharpe Ratio])</f>
        <v>-0.99962865146413415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631</v>
      </c>
      <c r="AT641">
        <f>_xlfn.RANK.AVG(Table2[[#This Row],[6M Return vs Nifty Z-Score]],Table2[6M Return vs Nifty Z-Score])</f>
        <v>479</v>
      </c>
      <c r="AU641">
        <f>_xlfn.RANK.AVG(Table2[[#This Row],[Sharpe Ratio Z-Score]],Table2[Sharpe Ratio Z-Score])</f>
        <v>619</v>
      </c>
      <c r="AV641">
        <f>(Table2[[#This Row],[Rank 1Y]]+Table2[[#This Row],[Rank 6M]]+Table2[[#This Row],[Rank Sharpe]])/3</f>
        <v>576.33333333333337</v>
      </c>
    </row>
    <row r="642" spans="1:48" x14ac:dyDescent="0.3">
      <c r="A642" t="s">
        <v>1119</v>
      </c>
      <c r="B642" t="s">
        <v>1120</v>
      </c>
      <c r="C642" t="s">
        <v>3119</v>
      </c>
      <c r="D642" t="s">
        <v>75</v>
      </c>
      <c r="E642">
        <v>10917.352008894501</v>
      </c>
      <c r="F642">
        <v>528.4</v>
      </c>
      <c r="G642">
        <v>-44.356717881270903</v>
      </c>
      <c r="H642">
        <f>(Table2[[#This Row],[1Y Return vs Nifty]]-AVERAGE(Table2[1Y Return vs Nifty]))/_xlfn.STDEV.P(Table2[1Y Return vs Nifty])</f>
        <v>-1.1807196780632214</v>
      </c>
      <c r="I642">
        <v>-5.7752235798411</v>
      </c>
      <c r="J642">
        <f>(Table2[[#This Row],[1M Return vs Nifty]]-AVERAGE(Table2[1M Return vs Nifty]))/_xlfn.STDEV.P(Table2[1M Return vs Nifty])</f>
        <v>-0.35564897539715601</v>
      </c>
      <c r="K642">
        <v>-23.695940037402</v>
      </c>
      <c r="L642">
        <f>(Table2[[#This Row],[6M Return vs Nifty]]-AVERAGE(Table2[6M Return vs Nifty]))/_xlfn.STDEV.P(Table2[6M Return vs Nifty])</f>
        <v>-0.94072478937841353</v>
      </c>
      <c r="M642">
        <v>-3.72305004681707</v>
      </c>
      <c r="N642">
        <f>(Table2[[#This Row],[1W Return vs Nifty]]-AVERAGE(Table2[1W Return vs Nifty]))/_xlfn.STDEV.P(Table2[1W Return vs Nifty])</f>
        <v>-0.10023711282874094</v>
      </c>
      <c r="O642">
        <v>571.91</v>
      </c>
      <c r="P642">
        <v>587.35386649246198</v>
      </c>
      <c r="Q642">
        <v>622.08156876302598</v>
      </c>
      <c r="R642">
        <v>20.9957260624812</v>
      </c>
      <c r="S642" s="1">
        <f>(Table2[[#This Row],[Close Price]]-Table2[[#This Row],[20D EMA]])/Table2[[#This Row],[20D EMA]]</f>
        <v>-7.6078403944676604E-2</v>
      </c>
      <c r="T642" s="1">
        <f>(Table2[[#This Row],[Close Price]]-Table2[[#This Row],[50D EMA]])/Table2[[#This Row],[50D EMA]]</f>
        <v>-0.10037197310800133</v>
      </c>
      <c r="U642" s="1">
        <f>(Table2[[#This Row],[Close Price]]-Table2[[#This Row],[200D EMA]])/Table2[[#This Row],[200D EMA]]</f>
        <v>-0.15059370582109755</v>
      </c>
      <c r="V642">
        <v>0.43734056561909201</v>
      </c>
      <c r="W642">
        <v>519.15</v>
      </c>
      <c r="X642">
        <v>532.04999999999995</v>
      </c>
      <c r="Y642">
        <v>513.4</v>
      </c>
      <c r="Z642">
        <v>569.75</v>
      </c>
      <c r="AA642">
        <v>513.4</v>
      </c>
      <c r="AB642">
        <v>602.75</v>
      </c>
      <c r="AC642" s="1">
        <f>(Table2[[#This Row],[Close Price]]/Table2[[#This Row],[Day Low]])-1</f>
        <v>1.7817586439372146E-2</v>
      </c>
      <c r="AD642" s="1">
        <f>(Table2[[#This Row],[Day High]]/Table2[[#This Row],[Close Price]])-1</f>
        <v>6.9076457229371169E-3</v>
      </c>
      <c r="AE642" s="1">
        <f>(Table2[[#This Row],[Close Price]]/Table2[[#This Row],[Current Week Low]])-1</f>
        <v>2.9216984807167945E-2</v>
      </c>
      <c r="AF642" s="1">
        <f>(Table2[[#This Row],[Current Week High]]/Table2[[#This Row],[Close Price]])-1</f>
        <v>7.8255109765329234E-2</v>
      </c>
      <c r="AG642" s="1">
        <f>(Table2[[#This Row],[Close Price]]/Table2[[#This Row],[Current Month Low]])-1</f>
        <v>2.9216984807167945E-2</v>
      </c>
      <c r="AH642" s="1">
        <f>(Table2[[#This Row],[Current Month High]]/Table2[[#This Row],[Close Price]])-1</f>
        <v>0.14070779712339143</v>
      </c>
      <c r="AI642">
        <v>55.942467827403398</v>
      </c>
      <c r="AJ642">
        <v>4.7892910262766497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-0.06</v>
      </c>
      <c r="AM642" t="s">
        <v>3161</v>
      </c>
      <c r="AN642">
        <v>-7.23</v>
      </c>
      <c r="AO642" t="s">
        <v>3161</v>
      </c>
      <c r="AP642">
        <v>4.5757626151243E-2</v>
      </c>
      <c r="AQ642">
        <f>(Table2[[#This Row],[Sharpe Ratio]]-AVERAGE(Table2[Sharpe Ratio]))/_xlfn.STDEV.P(Table2[Sharpe Ratio])</f>
        <v>-0.14154360425133661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695</v>
      </c>
      <c r="AT642">
        <f>_xlfn.RANK.AVG(Table2[[#This Row],[6M Return vs Nifty Z-Score]],Table2[6M Return vs Nifty Z-Score])</f>
        <v>653</v>
      </c>
      <c r="AU642">
        <f>_xlfn.RANK.AVG(Table2[[#This Row],[Sharpe Ratio Z-Score]],Table2[Sharpe Ratio Z-Score])</f>
        <v>386</v>
      </c>
      <c r="AV642">
        <f>(Table2[[#This Row],[Rank 1Y]]+Table2[[#This Row],[Rank 6M]]+Table2[[#This Row],[Rank Sharpe]])/3</f>
        <v>578</v>
      </c>
    </row>
    <row r="643" spans="1:48" x14ac:dyDescent="0.3">
      <c r="A643" t="s">
        <v>1204</v>
      </c>
      <c r="B643" t="s">
        <v>1205</v>
      </c>
      <c r="C643" t="s">
        <v>3108</v>
      </c>
      <c r="D643" t="s">
        <v>239</v>
      </c>
      <c r="E643">
        <v>9482.6795687506492</v>
      </c>
      <c r="F643">
        <v>1742.1</v>
      </c>
      <c r="G643">
        <v>-39.130641943214997</v>
      </c>
      <c r="H643">
        <f>(Table2[[#This Row],[1Y Return vs Nifty]]-AVERAGE(Table2[1Y Return vs Nifty]))/_xlfn.STDEV.P(Table2[1Y Return vs Nifty])</f>
        <v>-1.0755768064293176</v>
      </c>
      <c r="I643">
        <v>-12.648074094223199</v>
      </c>
      <c r="J643">
        <f>(Table2[[#This Row],[1M Return vs Nifty]]-AVERAGE(Table2[1M Return vs Nifty]))/_xlfn.STDEV.P(Table2[1M Return vs Nifty])</f>
        <v>-1.0850312607306953</v>
      </c>
      <c r="K643">
        <v>-18.410454704974001</v>
      </c>
      <c r="L643">
        <f>(Table2[[#This Row],[6M Return vs Nifty]]-AVERAGE(Table2[6M Return vs Nifty]))/_xlfn.STDEV.P(Table2[6M Return vs Nifty])</f>
        <v>-0.75586560263681268</v>
      </c>
      <c r="M643">
        <v>-13.328988969524101</v>
      </c>
      <c r="N643">
        <f>(Table2[[#This Row],[1W Return vs Nifty]]-AVERAGE(Table2[1W Return vs Nifty]))/_xlfn.STDEV.P(Table2[1W Return vs Nifty])</f>
        <v>-2.1033320743806678</v>
      </c>
      <c r="O643">
        <v>1946.49</v>
      </c>
      <c r="P643">
        <v>2028.32598594666</v>
      </c>
      <c r="Q643">
        <v>2027.4242795283001</v>
      </c>
      <c r="R643">
        <v>25.672005839242001</v>
      </c>
      <c r="S643" s="1">
        <f>(Table2[[#This Row],[Close Price]]-Table2[[#This Row],[20D EMA]])/Table2[[#This Row],[20D EMA]]</f>
        <v>-0.10500439252192413</v>
      </c>
      <c r="T643" s="1">
        <f>(Table2[[#This Row],[Close Price]]-Table2[[#This Row],[50D EMA]])/Table2[[#This Row],[50D EMA]]</f>
        <v>-0.14111439084732366</v>
      </c>
      <c r="U643" s="1">
        <f>(Table2[[#This Row],[Close Price]]-Table2[[#This Row],[200D EMA]])/Table2[[#This Row],[200D EMA]]</f>
        <v>-0.14073239746082336</v>
      </c>
      <c r="V643">
        <v>0.85388846615745395</v>
      </c>
      <c r="W643">
        <v>1731.05</v>
      </c>
      <c r="X643">
        <v>1795.9</v>
      </c>
      <c r="Y643">
        <v>1731.05</v>
      </c>
      <c r="Z643">
        <v>1989.85</v>
      </c>
      <c r="AA643">
        <v>1731.05</v>
      </c>
      <c r="AB643">
        <v>2092</v>
      </c>
      <c r="AC643" s="1">
        <f>(Table2[[#This Row],[Close Price]]/Table2[[#This Row],[Day Low]])-1</f>
        <v>6.3834089136651784E-3</v>
      </c>
      <c r="AD643" s="1">
        <f>(Table2[[#This Row],[Day High]]/Table2[[#This Row],[Close Price]])-1</f>
        <v>3.0882268526491119E-2</v>
      </c>
      <c r="AE643" s="1">
        <f>(Table2[[#This Row],[Close Price]]/Table2[[#This Row],[Current Week Low]])-1</f>
        <v>6.3834089136651784E-3</v>
      </c>
      <c r="AF643" s="1">
        <f>(Table2[[#This Row],[Current Week High]]/Table2[[#This Row],[Close Price]])-1</f>
        <v>0.14221342058435216</v>
      </c>
      <c r="AG643" s="1">
        <f>(Table2[[#This Row],[Close Price]]/Table2[[#This Row],[Current Month Low]])-1</f>
        <v>6.3834089136651784E-3</v>
      </c>
      <c r="AH643" s="1">
        <f>(Table2[[#This Row],[Current Month High]]/Table2[[#This Row],[Close Price]])-1</f>
        <v>0.20084954939440913</v>
      </c>
      <c r="AI643">
        <v>57.732047528844497</v>
      </c>
      <c r="AJ643">
        <v>8.8812499999999908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-0.18</v>
      </c>
      <c r="AM643" t="s">
        <v>3161</v>
      </c>
      <c r="AN643">
        <v>-6.35</v>
      </c>
      <c r="AO643" t="s">
        <v>3161</v>
      </c>
      <c r="AP643">
        <v>1.3395836006269E-2</v>
      </c>
      <c r="AQ643">
        <f>(Table2[[#This Row],[Sharpe Ratio]]-AVERAGE(Table2[Sharpe Ratio]))/_xlfn.STDEV.P(Table2[Sharpe Ratio])</f>
        <v>-0.52457463951582661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673</v>
      </c>
      <c r="AT643">
        <f>_xlfn.RANK.AVG(Table2[[#This Row],[6M Return vs Nifty Z-Score]],Table2[6M Return vs Nifty Z-Score])</f>
        <v>586</v>
      </c>
      <c r="AU643">
        <f>_xlfn.RANK.AVG(Table2[[#This Row],[Sharpe Ratio Z-Score]],Table2[Sharpe Ratio Z-Score])</f>
        <v>477</v>
      </c>
      <c r="AV643">
        <f>(Table2[[#This Row],[Rank 1Y]]+Table2[[#This Row],[Rank 6M]]+Table2[[#This Row],[Rank Sharpe]])/3</f>
        <v>578.66666666666663</v>
      </c>
    </row>
    <row r="644" spans="1:48" x14ac:dyDescent="0.3">
      <c r="A644" t="s">
        <v>1694</v>
      </c>
      <c r="B644" t="s">
        <v>1695</v>
      </c>
      <c r="C644" t="s">
        <v>3123</v>
      </c>
      <c r="D644" t="s">
        <v>280</v>
      </c>
      <c r="E644">
        <v>5013.8856209544201</v>
      </c>
      <c r="F644">
        <v>148.99</v>
      </c>
      <c r="G644">
        <v>-17.887925666120399</v>
      </c>
      <c r="H644">
        <f>(Table2[[#This Row],[1Y Return vs Nifty]]-AVERAGE(Table2[1Y Return vs Nifty]))/_xlfn.STDEV.P(Table2[1Y Return vs Nifty])</f>
        <v>-0.64819683393146998</v>
      </c>
      <c r="I644">
        <v>-7.3805015093146897</v>
      </c>
      <c r="J644">
        <f>(Table2[[#This Row],[1M Return vs Nifty]]-AVERAGE(Table2[1M Return vs Nifty]))/_xlfn.STDEV.P(Table2[1M Return vs Nifty])</f>
        <v>-0.52600933495172508</v>
      </c>
      <c r="K644">
        <v>-13.749724594843499</v>
      </c>
      <c r="L644">
        <f>(Table2[[#This Row],[6M Return vs Nifty]]-AVERAGE(Table2[6M Return vs Nifty]))/_xlfn.STDEV.P(Table2[6M Return vs Nifty])</f>
        <v>-0.59285715145546547</v>
      </c>
      <c r="M644">
        <v>-5.1964898926797103</v>
      </c>
      <c r="N644">
        <f>(Table2[[#This Row],[1W Return vs Nifty]]-AVERAGE(Table2[1W Return vs Nifty]))/_xlfn.STDEV.P(Table2[1W Return vs Nifty])</f>
        <v>-0.40748869491204276</v>
      </c>
      <c r="O644">
        <v>159.63999999999999</v>
      </c>
      <c r="P644">
        <v>164.82581324661001</v>
      </c>
      <c r="Q644">
        <v>166.54717860374399</v>
      </c>
      <c r="R644">
        <v>30.364301506489198</v>
      </c>
      <c r="S644" s="1">
        <f>(Table2[[#This Row],[Close Price]]-Table2[[#This Row],[20D EMA]])/Table2[[#This Row],[20D EMA]]</f>
        <v>-6.6712603357554356E-2</v>
      </c>
      <c r="T644" s="1">
        <f>(Table2[[#This Row],[Close Price]]-Table2[[#This Row],[50D EMA]])/Table2[[#This Row],[50D EMA]]</f>
        <v>-9.6076051042543228E-2</v>
      </c>
      <c r="U644" s="1">
        <f>(Table2[[#This Row],[Close Price]]-Table2[[#This Row],[200D EMA]])/Table2[[#This Row],[200D EMA]]</f>
        <v>-0.10541864924362815</v>
      </c>
      <c r="V644">
        <v>0.53086814784589997</v>
      </c>
      <c r="W644">
        <v>147</v>
      </c>
      <c r="X644">
        <v>152.6</v>
      </c>
      <c r="Y644">
        <v>144.22999999999999</v>
      </c>
      <c r="Z644">
        <v>158.69</v>
      </c>
      <c r="AA644">
        <v>144.22999999999999</v>
      </c>
      <c r="AB644">
        <v>166.3</v>
      </c>
      <c r="AC644" s="1">
        <f>(Table2[[#This Row],[Close Price]]/Table2[[#This Row],[Day Low]])-1</f>
        <v>1.3537414965986372E-2</v>
      </c>
      <c r="AD644" s="1">
        <f>(Table2[[#This Row],[Day High]]/Table2[[#This Row],[Close Price]])-1</f>
        <v>2.4229814081481837E-2</v>
      </c>
      <c r="AE644" s="1">
        <f>(Table2[[#This Row],[Close Price]]/Table2[[#This Row],[Current Week Low]])-1</f>
        <v>3.3002842681827849E-2</v>
      </c>
      <c r="AF644" s="1">
        <f>(Table2[[#This Row],[Current Week High]]/Table2[[#This Row],[Close Price]])-1</f>
        <v>6.5105040606752151E-2</v>
      </c>
      <c r="AG644" s="1">
        <f>(Table2[[#This Row],[Close Price]]/Table2[[#This Row],[Current Month Low]])-1</f>
        <v>3.3002842681827849E-2</v>
      </c>
      <c r="AH644" s="1">
        <f>(Table2[[#This Row],[Current Month High]]/Table2[[#This Row],[Close Price]])-1</f>
        <v>0.11618229411369896</v>
      </c>
      <c r="AI644">
        <v>47.392442445801699</v>
      </c>
      <c r="AJ644">
        <v>14.5636293733179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0.02</v>
      </c>
      <c r="AM644" t="s">
        <v>3160</v>
      </c>
      <c r="AN644">
        <v>-6.9</v>
      </c>
      <c r="AO644" t="s">
        <v>3161</v>
      </c>
      <c r="AP644">
        <v>-4.7149597265475997E-2</v>
      </c>
      <c r="AQ644">
        <f>(Table2[[#This Row],[Sharpe Ratio]]-AVERAGE(Table2[Sharpe Ratio]))/_xlfn.STDEV.P(Table2[Sharpe Ratio])</f>
        <v>-1.2411845638347156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559</v>
      </c>
      <c r="AT644">
        <f>_xlfn.RANK.AVG(Table2[[#This Row],[6M Return vs Nifty Z-Score]],Table2[6M Return vs Nifty Z-Score])</f>
        <v>518</v>
      </c>
      <c r="AU644">
        <f>_xlfn.RANK.AVG(Table2[[#This Row],[Sharpe Ratio Z-Score]],Table2[Sharpe Ratio Z-Score])</f>
        <v>660</v>
      </c>
      <c r="AV644">
        <f>(Table2[[#This Row],[Rank 1Y]]+Table2[[#This Row],[Rank 6M]]+Table2[[#This Row],[Rank Sharpe]])/3</f>
        <v>579</v>
      </c>
    </row>
    <row r="645" spans="1:48" x14ac:dyDescent="0.3">
      <c r="A645" t="s">
        <v>1267</v>
      </c>
      <c r="B645" t="s">
        <v>1268</v>
      </c>
      <c r="C645" t="s">
        <v>3110</v>
      </c>
      <c r="D645" t="s">
        <v>21</v>
      </c>
      <c r="E645">
        <v>8907.6712764905205</v>
      </c>
      <c r="F645">
        <v>1414</v>
      </c>
      <c r="G645">
        <v>-30.415994974881102</v>
      </c>
      <c r="H645">
        <f>(Table2[[#This Row],[1Y Return vs Nifty]]-AVERAGE(Table2[1Y Return vs Nifty]))/_xlfn.STDEV.P(Table2[1Y Return vs Nifty])</f>
        <v>-0.90024774148902209</v>
      </c>
      <c r="I645">
        <v>-3.1410099885868399</v>
      </c>
      <c r="J645">
        <f>(Table2[[#This Row],[1M Return vs Nifty]]-AVERAGE(Table2[1M Return vs Nifty]))/_xlfn.STDEV.P(Table2[1M Return vs Nifty])</f>
        <v>-7.6092665358825376E-2</v>
      </c>
      <c r="K645">
        <v>-6.4211030399519098</v>
      </c>
      <c r="L645">
        <f>(Table2[[#This Row],[6M Return vs Nifty]]-AVERAGE(Table2[6M Return vs Nifty]))/_xlfn.STDEV.P(Table2[6M Return vs Nifty])</f>
        <v>-0.33653953152710087</v>
      </c>
      <c r="M645">
        <v>-2.9187672163636802</v>
      </c>
      <c r="N645">
        <f>(Table2[[#This Row],[1W Return vs Nifty]]-AVERAGE(Table2[1W Return vs Nifty]))/_xlfn.STDEV.P(Table2[1W Return vs Nifty])</f>
        <v>6.7477349891359284E-2</v>
      </c>
      <c r="O645">
        <v>1492.75</v>
      </c>
      <c r="P645">
        <v>1535.3597711479999</v>
      </c>
      <c r="Q645">
        <v>1566.7812828842</v>
      </c>
      <c r="R645">
        <v>14.2885978544076</v>
      </c>
      <c r="S645" s="1">
        <f>(Table2[[#This Row],[Close Price]]-Table2[[#This Row],[20D EMA]])/Table2[[#This Row],[20D EMA]]</f>
        <v>-5.2754982415005862E-2</v>
      </c>
      <c r="T645" s="1">
        <f>(Table2[[#This Row],[Close Price]]-Table2[[#This Row],[50D EMA]])/Table2[[#This Row],[50D EMA]]</f>
        <v>-7.904321412385211E-2</v>
      </c>
      <c r="U645" s="1">
        <f>(Table2[[#This Row],[Close Price]]-Table2[[#This Row],[200D EMA]])/Table2[[#This Row],[200D EMA]]</f>
        <v>-9.7512833828952483E-2</v>
      </c>
      <c r="V645">
        <v>0.95229202302525195</v>
      </c>
      <c r="W645">
        <v>1409.3</v>
      </c>
      <c r="X645">
        <v>1444.25</v>
      </c>
      <c r="Y645">
        <v>1409.3</v>
      </c>
      <c r="Z645">
        <v>1484.45</v>
      </c>
      <c r="AA645">
        <v>1409.3</v>
      </c>
      <c r="AB645">
        <v>1549</v>
      </c>
      <c r="AC645" s="1">
        <f>(Table2[[#This Row],[Close Price]]/Table2[[#This Row],[Day Low]])-1</f>
        <v>3.3349890016320938E-3</v>
      </c>
      <c r="AD645" s="1">
        <f>(Table2[[#This Row],[Day High]]/Table2[[#This Row],[Close Price]])-1</f>
        <v>2.1393210749646396E-2</v>
      </c>
      <c r="AE645" s="1">
        <f>(Table2[[#This Row],[Close Price]]/Table2[[#This Row],[Current Week Low]])-1</f>
        <v>3.3349890016320938E-3</v>
      </c>
      <c r="AF645" s="1">
        <f>(Table2[[#This Row],[Current Week High]]/Table2[[#This Row],[Close Price]])-1</f>
        <v>4.982319660537482E-2</v>
      </c>
      <c r="AG645" s="1">
        <f>(Table2[[#This Row],[Close Price]]/Table2[[#This Row],[Current Month Low]])-1</f>
        <v>3.3349890016320938E-3</v>
      </c>
      <c r="AH645" s="1">
        <f>(Table2[[#This Row],[Current Month High]]/Table2[[#This Row],[Close Price]])-1</f>
        <v>9.5473833097595495E-2</v>
      </c>
      <c r="AI645">
        <v>37.372701555869803</v>
      </c>
      <c r="AJ645">
        <v>2.01652177049891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</v>
      </c>
      <c r="AM645" t="s">
        <v>3161</v>
      </c>
      <c r="AN645">
        <v>-6.22</v>
      </c>
      <c r="AO645" t="s">
        <v>3161</v>
      </c>
      <c r="AP645">
        <v>-6.8730887303356997E-2</v>
      </c>
      <c r="AQ645">
        <f>(Table2[[#This Row],[Sharpe Ratio]]-AVERAGE(Table2[Sharpe Ratio]))/_xlfn.STDEV.P(Table2[Sharpe Ratio])</f>
        <v>-1.4966186368115653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627</v>
      </c>
      <c r="AT645">
        <f>_xlfn.RANK.AVG(Table2[[#This Row],[6M Return vs Nifty Z-Score]],Table2[6M Return vs Nifty Z-Score])</f>
        <v>425</v>
      </c>
      <c r="AU645">
        <f>_xlfn.RANK.AVG(Table2[[#This Row],[Sharpe Ratio Z-Score]],Table2[Sharpe Ratio Z-Score])</f>
        <v>688</v>
      </c>
      <c r="AV645">
        <f>(Table2[[#This Row],[Rank 1Y]]+Table2[[#This Row],[Rank 6M]]+Table2[[#This Row],[Rank Sharpe]])/3</f>
        <v>580</v>
      </c>
    </row>
    <row r="646" spans="1:48" x14ac:dyDescent="0.3">
      <c r="A646" t="s">
        <v>1349</v>
      </c>
      <c r="B646" t="s">
        <v>1350</v>
      </c>
      <c r="C646" t="s">
        <v>3123</v>
      </c>
      <c r="D646" t="s">
        <v>413</v>
      </c>
      <c r="E646">
        <v>8147.7937171714802</v>
      </c>
      <c r="F646">
        <v>554.20000000000005</v>
      </c>
      <c r="G646">
        <v>-42.659956160066102</v>
      </c>
      <c r="H646">
        <f>(Table2[[#This Row],[1Y Return vs Nifty]]-AVERAGE(Table2[1Y Return vs Nifty]))/_xlfn.STDEV.P(Table2[1Y Return vs Nifty])</f>
        <v>-1.146582707617223</v>
      </c>
      <c r="I646">
        <v>-7.9946137676644398</v>
      </c>
      <c r="J646">
        <f>(Table2[[#This Row],[1M Return vs Nifty]]-AVERAGE(Table2[1M Return vs Nifty]))/_xlfn.STDEV.P(Table2[1M Return vs Nifty])</f>
        <v>-0.5911820899111353</v>
      </c>
      <c r="K646">
        <v>-22.0182088784487</v>
      </c>
      <c r="L646">
        <f>(Table2[[#This Row],[6M Return vs Nifty]]-AVERAGE(Table2[6M Return vs Nifty]))/_xlfn.STDEV.P(Table2[6M Return vs Nifty])</f>
        <v>-0.8820463524688783</v>
      </c>
      <c r="M646">
        <v>-10.481964547275901</v>
      </c>
      <c r="N646">
        <f>(Table2[[#This Row],[1W Return vs Nifty]]-AVERAGE(Table2[1W Return vs Nifty]))/_xlfn.STDEV.P(Table2[1W Return vs Nifty])</f>
        <v>-1.5096514022976997</v>
      </c>
      <c r="O646">
        <v>609.9</v>
      </c>
      <c r="P646">
        <v>633.56754268514203</v>
      </c>
      <c r="Q646">
        <v>658.46721785049203</v>
      </c>
      <c r="R646">
        <v>25.6915670132461</v>
      </c>
      <c r="S646" s="1">
        <f>(Table2[[#This Row],[Close Price]]-Table2[[#This Row],[20D EMA]])/Table2[[#This Row],[20D EMA]]</f>
        <v>-9.1326446958517687E-2</v>
      </c>
      <c r="T646" s="1">
        <f>(Table2[[#This Row],[Close Price]]-Table2[[#This Row],[50D EMA]])/Table2[[#This Row],[50D EMA]]</f>
        <v>-0.12527084697043028</v>
      </c>
      <c r="U646" s="1">
        <f>(Table2[[#This Row],[Close Price]]-Table2[[#This Row],[200D EMA]])/Table2[[#This Row],[200D EMA]]</f>
        <v>-0.1583483809427341</v>
      </c>
      <c r="V646">
        <v>1.0473575366701799</v>
      </c>
      <c r="W646">
        <v>524</v>
      </c>
      <c r="X646">
        <v>563.70000000000005</v>
      </c>
      <c r="Y646">
        <v>524</v>
      </c>
      <c r="Z646">
        <v>616.75</v>
      </c>
      <c r="AA646">
        <v>524</v>
      </c>
      <c r="AB646">
        <v>647</v>
      </c>
      <c r="AC646" s="1">
        <f>(Table2[[#This Row],[Close Price]]/Table2[[#This Row],[Day Low]])-1</f>
        <v>5.763358778625971E-2</v>
      </c>
      <c r="AD646" s="1">
        <f>(Table2[[#This Row],[Day High]]/Table2[[#This Row],[Close Price]])-1</f>
        <v>1.7141826055575571E-2</v>
      </c>
      <c r="AE646" s="1">
        <f>(Table2[[#This Row],[Close Price]]/Table2[[#This Row],[Current Week Low]])-1</f>
        <v>5.763358778625971E-2</v>
      </c>
      <c r="AF646" s="1">
        <f>(Table2[[#This Row],[Current Week High]]/Table2[[#This Row],[Close Price]])-1</f>
        <v>0.11286539155539499</v>
      </c>
      <c r="AG646" s="1">
        <f>(Table2[[#This Row],[Close Price]]/Table2[[#This Row],[Current Month Low]])-1</f>
        <v>5.763358778625971E-2</v>
      </c>
      <c r="AH646" s="1">
        <f>(Table2[[#This Row],[Current Month High]]/Table2[[#This Row],[Close Price]])-1</f>
        <v>0.16744857452183326</v>
      </c>
      <c r="AI646">
        <v>47.040779501984801</v>
      </c>
      <c r="AJ646">
        <v>5.7633587786259701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-0.08</v>
      </c>
      <c r="AM646" t="s">
        <v>3161</v>
      </c>
      <c r="AN646">
        <v>-10.130000000000001</v>
      </c>
      <c r="AO646" t="s">
        <v>3161</v>
      </c>
      <c r="AP646">
        <v>3.2285132771932998E-2</v>
      </c>
      <c r="AQ646">
        <f>(Table2[[#This Row],[Sharpe Ratio]]-AVERAGE(Table2[Sharpe Ratio]))/_xlfn.STDEV.P(Table2[Sharpe Ratio])</f>
        <v>-0.30100273996520377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689</v>
      </c>
      <c r="AT646">
        <f>_xlfn.RANK.AVG(Table2[[#This Row],[6M Return vs Nifty Z-Score]],Table2[6M Return vs Nifty Z-Score])</f>
        <v>637</v>
      </c>
      <c r="AU646">
        <f>_xlfn.RANK.AVG(Table2[[#This Row],[Sharpe Ratio Z-Score]],Table2[Sharpe Ratio Z-Score])</f>
        <v>419</v>
      </c>
      <c r="AV646">
        <f>(Table2[[#This Row],[Rank 1Y]]+Table2[[#This Row],[Rank 6M]]+Table2[[#This Row],[Rank Sharpe]])/3</f>
        <v>581.66666666666663</v>
      </c>
    </row>
    <row r="647" spans="1:48" x14ac:dyDescent="0.3">
      <c r="A647" t="s">
        <v>423</v>
      </c>
      <c r="B647" t="s">
        <v>424</v>
      </c>
      <c r="C647" t="s">
        <v>3111</v>
      </c>
      <c r="D647" t="s">
        <v>206</v>
      </c>
      <c r="E647">
        <v>51003.513990997402</v>
      </c>
      <c r="F647">
        <v>15704</v>
      </c>
      <c r="G647">
        <v>-34.679217523187802</v>
      </c>
      <c r="H647">
        <f>(Table2[[#This Row],[1Y Return vs Nifty]]-AVERAGE(Table2[1Y Return vs Nifty]))/_xlfn.STDEV.P(Table2[1Y Return vs Nifty])</f>
        <v>-0.98601906713687004</v>
      </c>
      <c r="I647">
        <v>1.5562903458699</v>
      </c>
      <c r="J647">
        <f>(Table2[[#This Row],[1M Return vs Nifty]]-AVERAGE(Table2[1M Return vs Nifty]))/_xlfn.STDEV.P(Table2[1M Return vs Nifty])</f>
        <v>0.42240903283387571</v>
      </c>
      <c r="K647">
        <v>-6.42766819388837</v>
      </c>
      <c r="L647">
        <f>(Table2[[#This Row],[6M Return vs Nifty]]-AVERAGE(Table2[6M Return vs Nifty]))/_xlfn.STDEV.P(Table2[6M Return vs Nifty])</f>
        <v>-0.33676914696280763</v>
      </c>
      <c r="M647">
        <v>3.4224606840695202</v>
      </c>
      <c r="N647">
        <f>(Table2[[#This Row],[1W Return vs Nifty]]-AVERAGE(Table2[1W Return vs Nifty]))/_xlfn.STDEV.P(Table2[1W Return vs Nifty])</f>
        <v>1.3897928215611188</v>
      </c>
      <c r="O647">
        <v>15933.74</v>
      </c>
      <c r="P647">
        <v>16231.6796041243</v>
      </c>
      <c r="Q647">
        <v>16399.8590424178</v>
      </c>
      <c r="R647">
        <v>44.425348109338103</v>
      </c>
      <c r="S647" s="1">
        <f>(Table2[[#This Row],[Close Price]]-Table2[[#This Row],[20D EMA]])/Table2[[#This Row],[20D EMA]]</f>
        <v>-1.4418460449335799E-2</v>
      </c>
      <c r="T647" s="1">
        <f>(Table2[[#This Row],[Close Price]]-Table2[[#This Row],[50D EMA]])/Table2[[#This Row],[50D EMA]]</f>
        <v>-3.2509242234563439E-2</v>
      </c>
      <c r="U647" s="1">
        <f>(Table2[[#This Row],[Close Price]]-Table2[[#This Row],[200D EMA]])/Table2[[#This Row],[200D EMA]]</f>
        <v>-4.2430794107313922E-2</v>
      </c>
      <c r="V647">
        <v>1.6151873386390101</v>
      </c>
      <c r="W647">
        <v>15450</v>
      </c>
      <c r="X647">
        <v>15839.95</v>
      </c>
      <c r="Y647">
        <v>15346</v>
      </c>
      <c r="Z647">
        <v>15839.95</v>
      </c>
      <c r="AA647">
        <v>15346</v>
      </c>
      <c r="AB647">
        <v>16406.95</v>
      </c>
      <c r="AC647" s="1">
        <f>(Table2[[#This Row],[Close Price]]/Table2[[#This Row],[Day Low]])-1</f>
        <v>1.6440129449838192E-2</v>
      </c>
      <c r="AD647" s="1">
        <f>(Table2[[#This Row],[Day High]]/Table2[[#This Row],[Close Price]])-1</f>
        <v>8.6570300560366853E-3</v>
      </c>
      <c r="AE647" s="1">
        <f>(Table2[[#This Row],[Close Price]]/Table2[[#This Row],[Current Week Low]])-1</f>
        <v>2.3328554672227275E-2</v>
      </c>
      <c r="AF647" s="1">
        <f>(Table2[[#This Row],[Current Week High]]/Table2[[#This Row],[Close Price]])-1</f>
        <v>8.6570300560366853E-3</v>
      </c>
      <c r="AG647" s="1">
        <f>(Table2[[#This Row],[Close Price]]/Table2[[#This Row],[Current Month Low]])-1</f>
        <v>2.3328554672227275E-2</v>
      </c>
      <c r="AH647" s="1">
        <f>(Table2[[#This Row],[Current Month High]]/Table2[[#This Row],[Close Price]])-1</f>
        <v>4.4762480896586965E-2</v>
      </c>
      <c r="AI647">
        <v>22.580234335201201</v>
      </c>
      <c r="AJ647">
        <v>2.3368566475947299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0.04</v>
      </c>
      <c r="AM647" t="s">
        <v>3160</v>
      </c>
      <c r="AN647">
        <v>-4.33</v>
      </c>
      <c r="AO647" t="s">
        <v>3161</v>
      </c>
      <c r="AP647">
        <v>-5.2888069017660001E-2</v>
      </c>
      <c r="AQ647">
        <f>(Table2[[#This Row],[Sharpe Ratio]]-AVERAGE(Table2[Sharpe Ratio]))/_xlfn.STDEV.P(Table2[Sharpe Ratio])</f>
        <v>-1.3091045635080476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652</v>
      </c>
      <c r="AT647">
        <f>_xlfn.RANK.AVG(Table2[[#This Row],[6M Return vs Nifty Z-Score]],Table2[6M Return vs Nifty Z-Score])</f>
        <v>426</v>
      </c>
      <c r="AU647">
        <f>_xlfn.RANK.AVG(Table2[[#This Row],[Sharpe Ratio Z-Score]],Table2[Sharpe Ratio Z-Score])</f>
        <v>669</v>
      </c>
      <c r="AV647">
        <f>(Table2[[#This Row],[Rank 1Y]]+Table2[[#This Row],[Rank 6M]]+Table2[[#This Row],[Rank Sharpe]])/3</f>
        <v>582.33333333333337</v>
      </c>
    </row>
    <row r="648" spans="1:48" x14ac:dyDescent="0.3">
      <c r="A648" t="s">
        <v>1168</v>
      </c>
      <c r="B648" t="s">
        <v>1169</v>
      </c>
      <c r="C648" t="s">
        <v>3123</v>
      </c>
      <c r="D648" t="s">
        <v>475</v>
      </c>
      <c r="E648">
        <v>9999.0990093099699</v>
      </c>
      <c r="F648">
        <v>1954.35</v>
      </c>
      <c r="G648">
        <v>-29.2407307070477</v>
      </c>
      <c r="H648">
        <f>(Table2[[#This Row],[1Y Return vs Nifty]]-AVERAGE(Table2[1Y Return vs Nifty]))/_xlfn.STDEV.P(Table2[1Y Return vs Nifty])</f>
        <v>-0.87660272340788625</v>
      </c>
      <c r="I648">
        <v>-10.9434360571996</v>
      </c>
      <c r="J648">
        <f>(Table2[[#This Row],[1M Return vs Nifty]]-AVERAGE(Table2[1M Return vs Nifty]))/_xlfn.STDEV.P(Table2[1M Return vs Nifty])</f>
        <v>-0.90412629495136432</v>
      </c>
      <c r="K648">
        <v>-5.8001645136095803</v>
      </c>
      <c r="L648">
        <f>(Table2[[#This Row],[6M Return vs Nifty]]-AVERAGE(Table2[6M Return vs Nifty]))/_xlfn.STDEV.P(Table2[6M Return vs Nifty])</f>
        <v>-0.31482228442929422</v>
      </c>
      <c r="M648">
        <v>-4.7468896326970604</v>
      </c>
      <c r="N648">
        <f>(Table2[[#This Row],[1W Return vs Nifty]]-AVERAGE(Table2[1W Return vs Nifty]))/_xlfn.STDEV.P(Table2[1W Return vs Nifty])</f>
        <v>-0.31373502619416083</v>
      </c>
      <c r="O648">
        <v>2080.2600000000002</v>
      </c>
      <c r="P648">
        <v>2139.5124283157502</v>
      </c>
      <c r="Q648">
        <v>2162.0941830770998</v>
      </c>
      <c r="R648">
        <v>26.790543757385699</v>
      </c>
      <c r="S648" s="1">
        <f>(Table2[[#This Row],[Close Price]]-Table2[[#This Row],[20D EMA]])/Table2[[#This Row],[20D EMA]]</f>
        <v>-6.0526088085143342E-2</v>
      </c>
      <c r="T648" s="1">
        <f>(Table2[[#This Row],[Close Price]]-Table2[[#This Row],[50D EMA]])/Table2[[#This Row],[50D EMA]]</f>
        <v>-8.6544217208175955E-2</v>
      </c>
      <c r="U648" s="1">
        <f>(Table2[[#This Row],[Close Price]]-Table2[[#This Row],[200D EMA]])/Table2[[#This Row],[200D EMA]]</f>
        <v>-9.6084705607707474E-2</v>
      </c>
      <c r="V648">
        <v>0.52717820174102503</v>
      </c>
      <c r="W648">
        <v>1903.55</v>
      </c>
      <c r="X648">
        <v>1969.95</v>
      </c>
      <c r="Y648">
        <v>1903.55</v>
      </c>
      <c r="Z648">
        <v>2050</v>
      </c>
      <c r="AA648">
        <v>1903.55</v>
      </c>
      <c r="AB648">
        <v>2270</v>
      </c>
      <c r="AC648" s="1">
        <f>(Table2[[#This Row],[Close Price]]/Table2[[#This Row],[Day Low]])-1</f>
        <v>2.6686979590764492E-2</v>
      </c>
      <c r="AD648" s="1">
        <f>(Table2[[#This Row],[Day High]]/Table2[[#This Row],[Close Price]])-1</f>
        <v>7.9821935681940737E-3</v>
      </c>
      <c r="AE648" s="1">
        <f>(Table2[[#This Row],[Close Price]]/Table2[[#This Row],[Current Week Low]])-1</f>
        <v>2.6686979590764492E-2</v>
      </c>
      <c r="AF648" s="1">
        <f>(Table2[[#This Row],[Current Week High]]/Table2[[#This Row],[Close Price]])-1</f>
        <v>4.8942103512676915E-2</v>
      </c>
      <c r="AG648" s="1">
        <f>(Table2[[#This Row],[Close Price]]/Table2[[#This Row],[Current Month Low]])-1</f>
        <v>2.6686979590764492E-2</v>
      </c>
      <c r="AH648" s="1">
        <f>(Table2[[#This Row],[Current Month High]]/Table2[[#This Row],[Close Price]])-1</f>
        <v>0.16151149998720804</v>
      </c>
      <c r="AI648">
        <v>39.944226980837598</v>
      </c>
      <c r="AJ648">
        <v>8.0945796460176904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0.04</v>
      </c>
      <c r="AM648" t="s">
        <v>3160</v>
      </c>
      <c r="AN648">
        <v>-3.7</v>
      </c>
      <c r="AO648" t="s">
        <v>3161</v>
      </c>
      <c r="AP648">
        <v>-0.11072708372908099</v>
      </c>
      <c r="AQ648">
        <f>(Table2[[#This Row],[Sharpe Ratio]]-AVERAGE(Table2[Sharpe Ratio]))/_xlfn.STDEV.P(Table2[Sharpe Ratio])</f>
        <v>-1.9936815780782484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616</v>
      </c>
      <c r="AT648">
        <f>_xlfn.RANK.AVG(Table2[[#This Row],[6M Return vs Nifty Z-Score]],Table2[6M Return vs Nifty Z-Score])</f>
        <v>412</v>
      </c>
      <c r="AU648">
        <f>_xlfn.RANK.AVG(Table2[[#This Row],[Sharpe Ratio Z-Score]],Table2[Sharpe Ratio Z-Score])</f>
        <v>720</v>
      </c>
      <c r="AV648">
        <f>(Table2[[#This Row],[Rank 1Y]]+Table2[[#This Row],[Rank 6M]]+Table2[[#This Row],[Rank Sharpe]])/3</f>
        <v>582.66666666666663</v>
      </c>
    </row>
    <row r="649" spans="1:48" x14ac:dyDescent="0.3">
      <c r="A649" t="s">
        <v>1593</v>
      </c>
      <c r="B649" t="s">
        <v>1594</v>
      </c>
      <c r="C649" t="s">
        <v>3119</v>
      </c>
      <c r="D649" t="s">
        <v>1595</v>
      </c>
      <c r="E649">
        <v>5779.4055403070697</v>
      </c>
      <c r="F649">
        <v>442.4</v>
      </c>
      <c r="G649">
        <v>-17.581799512890299</v>
      </c>
      <c r="H649">
        <f>(Table2[[#This Row],[1Y Return vs Nifty]]-AVERAGE(Table2[1Y Return vs Nifty]))/_xlfn.STDEV.P(Table2[1Y Return vs Nifty])</f>
        <v>-0.64203791408140232</v>
      </c>
      <c r="I649">
        <v>1.84769883623364</v>
      </c>
      <c r="J649">
        <f>(Table2[[#This Row],[1M Return vs Nifty]]-AVERAGE(Table2[1M Return vs Nifty]))/_xlfn.STDEV.P(Table2[1M Return vs Nifty])</f>
        <v>0.45333480231224921</v>
      </c>
      <c r="K649">
        <v>-18.192429181976301</v>
      </c>
      <c r="L649">
        <f>(Table2[[#This Row],[6M Return vs Nifty]]-AVERAGE(Table2[6M Return vs Nifty]))/_xlfn.STDEV.P(Table2[6M Return vs Nifty])</f>
        <v>-0.74824018730872732</v>
      </c>
      <c r="M649">
        <v>-4.46966801632753</v>
      </c>
      <c r="N649">
        <f>(Table2[[#This Row],[1W Return vs Nifty]]-AVERAGE(Table2[1W Return vs Nifty]))/_xlfn.STDEV.P(Table2[1W Return vs Nifty])</f>
        <v>-0.2559269110842014</v>
      </c>
      <c r="O649">
        <v>454.75</v>
      </c>
      <c r="P649">
        <v>466.83619703043098</v>
      </c>
      <c r="Q649">
        <v>489.92520256636902</v>
      </c>
      <c r="R649">
        <v>43.571678388657098</v>
      </c>
      <c r="S649" s="1">
        <f>(Table2[[#This Row],[Close Price]]-Table2[[#This Row],[20D EMA]])/Table2[[#This Row],[20D EMA]]</f>
        <v>-2.7157778999450297E-2</v>
      </c>
      <c r="T649" s="1">
        <f>(Table2[[#This Row],[Close Price]]-Table2[[#This Row],[50D EMA]])/Table2[[#This Row],[50D EMA]]</f>
        <v>-5.2344263760759999E-2</v>
      </c>
      <c r="U649" s="1">
        <f>(Table2[[#This Row],[Close Price]]-Table2[[#This Row],[200D EMA]])/Table2[[#This Row],[200D EMA]]</f>
        <v>-9.7005016923845472E-2</v>
      </c>
      <c r="V649">
        <v>1.8655307391007501</v>
      </c>
      <c r="W649">
        <v>440.3</v>
      </c>
      <c r="X649">
        <v>453.1</v>
      </c>
      <c r="Y649">
        <v>440</v>
      </c>
      <c r="Z649">
        <v>514.79999999999995</v>
      </c>
      <c r="AA649">
        <v>435.35</v>
      </c>
      <c r="AB649">
        <v>514.79999999999995</v>
      </c>
      <c r="AC649" s="1">
        <f>(Table2[[#This Row],[Close Price]]/Table2[[#This Row],[Day Low]])-1</f>
        <v>4.7694753577105509E-3</v>
      </c>
      <c r="AD649" s="1">
        <f>(Table2[[#This Row],[Day High]]/Table2[[#This Row],[Close Price]])-1</f>
        <v>2.4186256781193682E-2</v>
      </c>
      <c r="AE649" s="1">
        <f>(Table2[[#This Row],[Close Price]]/Table2[[#This Row],[Current Week Low]])-1</f>
        <v>5.4545454545453786E-3</v>
      </c>
      <c r="AF649" s="1">
        <f>(Table2[[#This Row],[Current Week High]]/Table2[[#This Row],[Close Price]])-1</f>
        <v>0.16365280289330908</v>
      </c>
      <c r="AG649" s="1">
        <f>(Table2[[#This Row],[Close Price]]/Table2[[#This Row],[Current Month Low]])-1</f>
        <v>1.6193867003560181E-2</v>
      </c>
      <c r="AH649" s="1">
        <f>(Table2[[#This Row],[Current Month High]]/Table2[[#This Row],[Close Price]])-1</f>
        <v>0.16365280289330908</v>
      </c>
      <c r="AI649">
        <v>51.2997287522604</v>
      </c>
      <c r="AJ649">
        <v>9.8311817279046405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-7.0000000000000007E-2</v>
      </c>
      <c r="AM649" t="s">
        <v>3161</v>
      </c>
      <c r="AN649">
        <v>4.82</v>
      </c>
      <c r="AO649" t="s">
        <v>3160</v>
      </c>
      <c r="AP649">
        <v>-2.6281758069438999E-2</v>
      </c>
      <c r="AQ649">
        <f>(Table2[[#This Row],[Sharpe Ratio]]-AVERAGE(Table2[Sharpe Ratio]))/_xlfn.STDEV.P(Table2[Sharpe Ratio])</f>
        <v>-0.99419482639485623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554</v>
      </c>
      <c r="AT649">
        <f>_xlfn.RANK.AVG(Table2[[#This Row],[6M Return vs Nifty Z-Score]],Table2[6M Return vs Nifty Z-Score])</f>
        <v>582</v>
      </c>
      <c r="AU649">
        <f>_xlfn.RANK.AVG(Table2[[#This Row],[Sharpe Ratio Z-Score]],Table2[Sharpe Ratio Z-Score])</f>
        <v>616</v>
      </c>
      <c r="AV649">
        <f>(Table2[[#This Row],[Rank 1Y]]+Table2[[#This Row],[Rank 6M]]+Table2[[#This Row],[Rank Sharpe]])/3</f>
        <v>584</v>
      </c>
    </row>
    <row r="650" spans="1:48" x14ac:dyDescent="0.3">
      <c r="A650" t="s">
        <v>1870</v>
      </c>
      <c r="B650" t="s">
        <v>1871</v>
      </c>
      <c r="C650" t="s">
        <v>3109</v>
      </c>
      <c r="D650" t="s">
        <v>54</v>
      </c>
      <c r="E650">
        <v>3904.0811495962698</v>
      </c>
      <c r="F650">
        <v>43.45</v>
      </c>
      <c r="G650">
        <v>-13.481376755777699</v>
      </c>
      <c r="H650">
        <f>(Table2[[#This Row],[1Y Return vs Nifty]]-AVERAGE(Table2[1Y Return vs Nifty]))/_xlfn.STDEV.P(Table2[1Y Return vs Nifty])</f>
        <v>-0.55954194029419257</v>
      </c>
      <c r="I650">
        <v>-10.1901009626202</v>
      </c>
      <c r="J650">
        <f>(Table2[[#This Row],[1M Return vs Nifty]]-AVERAGE(Table2[1M Return vs Nifty]))/_xlfn.STDEV.P(Table2[1M Return vs Nifty])</f>
        <v>-0.82417849574396651</v>
      </c>
      <c r="K650">
        <v>-39.884554713951502</v>
      </c>
      <c r="L650">
        <f>(Table2[[#This Row],[6M Return vs Nifty]]-AVERAGE(Table2[6M Return vs Nifty]))/_xlfn.STDEV.P(Table2[6M Return vs Nifty])</f>
        <v>-1.5069195577603296</v>
      </c>
      <c r="M650">
        <v>-4.0048305929828896</v>
      </c>
      <c r="N650">
        <f>(Table2[[#This Row],[1W Return vs Nifty]]-AVERAGE(Table2[1W Return vs Nifty]))/_xlfn.STDEV.P(Table2[1W Return vs Nifty])</f>
        <v>-0.15899588662792324</v>
      </c>
      <c r="O650">
        <v>46.23</v>
      </c>
      <c r="P650">
        <v>51.748027138127199</v>
      </c>
      <c r="Q650">
        <v>58.291714156497399</v>
      </c>
      <c r="R650">
        <v>39.947909280787101</v>
      </c>
      <c r="S650" s="1">
        <f>(Table2[[#This Row],[Close Price]]-Table2[[#This Row],[20D EMA]])/Table2[[#This Row],[20D EMA]]</f>
        <v>-6.0134112048453259E-2</v>
      </c>
      <c r="T650" s="1">
        <f>(Table2[[#This Row],[Close Price]]-Table2[[#This Row],[50D EMA]])/Table2[[#This Row],[50D EMA]]</f>
        <v>-0.1603544636779656</v>
      </c>
      <c r="U650" s="1">
        <f>(Table2[[#This Row],[Close Price]]-Table2[[#This Row],[200D EMA]])/Table2[[#This Row],[200D EMA]]</f>
        <v>-0.25461104328912731</v>
      </c>
      <c r="V650">
        <v>0.44162907181488298</v>
      </c>
      <c r="W650">
        <v>41.31</v>
      </c>
      <c r="X650">
        <v>45.59</v>
      </c>
      <c r="Y650">
        <v>41.31</v>
      </c>
      <c r="Z650">
        <v>45.59</v>
      </c>
      <c r="AA650">
        <v>41.31</v>
      </c>
      <c r="AB650">
        <v>47.86</v>
      </c>
      <c r="AC650" s="1">
        <f>(Table2[[#This Row],[Close Price]]/Table2[[#This Row],[Day Low]])-1</f>
        <v>5.1803437424352561E-2</v>
      </c>
      <c r="AD650" s="1">
        <f>(Table2[[#This Row],[Day High]]/Table2[[#This Row],[Close Price]])-1</f>
        <v>4.9252013808975814E-2</v>
      </c>
      <c r="AE650" s="1">
        <f>(Table2[[#This Row],[Close Price]]/Table2[[#This Row],[Current Week Low]])-1</f>
        <v>5.1803437424352561E-2</v>
      </c>
      <c r="AF650" s="1">
        <f>(Table2[[#This Row],[Current Week High]]/Table2[[#This Row],[Close Price]])-1</f>
        <v>4.9252013808975814E-2</v>
      </c>
      <c r="AG650" s="1">
        <f>(Table2[[#This Row],[Close Price]]/Table2[[#This Row],[Current Month Low]])-1</f>
        <v>5.1803437424352561E-2</v>
      </c>
      <c r="AH650" s="1">
        <f>(Table2[[#This Row],[Current Month High]]/Table2[[#This Row],[Close Price]])-1</f>
        <v>0.10149597238204833</v>
      </c>
      <c r="AI650">
        <v>129.29804372842301</v>
      </c>
      <c r="AJ650">
        <v>13.8179436804191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-0.28999999999999998</v>
      </c>
      <c r="AM650" t="s">
        <v>3161</v>
      </c>
      <c r="AN650">
        <v>-0.96</v>
      </c>
      <c r="AO650" t="s">
        <v>3161</v>
      </c>
      <c r="AP650">
        <v>7.3947664459900002E-4</v>
      </c>
      <c r="AQ650">
        <f>(Table2[[#This Row],[Sharpe Ratio]]-AVERAGE(Table2[Sharpe Ratio]))/_xlfn.STDEV.P(Table2[Sharpe Ratio])</f>
        <v>-0.67437409150111094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516</v>
      </c>
      <c r="AT650">
        <f>_xlfn.RANK.AVG(Table2[[#This Row],[6M Return vs Nifty Z-Score]],Table2[6M Return vs Nifty Z-Score])</f>
        <v>726</v>
      </c>
      <c r="AU650">
        <f>_xlfn.RANK.AVG(Table2[[#This Row],[Sharpe Ratio Z-Score]],Table2[Sharpe Ratio Z-Score])</f>
        <v>510</v>
      </c>
      <c r="AV650">
        <f>(Table2[[#This Row],[Rank 1Y]]+Table2[[#This Row],[Rank 6M]]+Table2[[#This Row],[Rank Sharpe]])/3</f>
        <v>584</v>
      </c>
    </row>
    <row r="651" spans="1:48" x14ac:dyDescent="0.3">
      <c r="A651" t="s">
        <v>1006</v>
      </c>
      <c r="B651" t="s">
        <v>1007</v>
      </c>
      <c r="C651" t="s">
        <v>3110</v>
      </c>
      <c r="D651" t="s">
        <v>27</v>
      </c>
      <c r="E651">
        <v>13224.3121472439</v>
      </c>
      <c r="F651">
        <v>67.61</v>
      </c>
      <c r="G651">
        <v>-46.447318551281001</v>
      </c>
      <c r="H651">
        <f>(Table2[[#This Row],[1Y Return vs Nifty]]-AVERAGE(Table2[1Y Return vs Nifty]))/_xlfn.STDEV.P(Table2[1Y Return vs Nifty])</f>
        <v>-1.2227802528596901</v>
      </c>
      <c r="I651">
        <v>-10.439183973347401</v>
      </c>
      <c r="J651">
        <f>(Table2[[#This Row],[1M Return vs Nifty]]-AVERAGE(Table2[1M Return vs Nifty]))/_xlfn.STDEV.P(Table2[1M Return vs Nifty])</f>
        <v>-0.85061246738670604</v>
      </c>
      <c r="K651">
        <v>-18.847802629056499</v>
      </c>
      <c r="L651">
        <f>(Table2[[#This Row],[6M Return vs Nifty]]-AVERAGE(Table2[6M Return vs Nifty]))/_xlfn.STDEV.P(Table2[6M Return vs Nifty])</f>
        <v>-0.77116179144146102</v>
      </c>
      <c r="M651">
        <v>-4.0927903638794696</v>
      </c>
      <c r="N651">
        <f>(Table2[[#This Row],[1W Return vs Nifty]]-AVERAGE(Table2[1W Return vs Nifty]))/_xlfn.STDEV.P(Table2[1W Return vs Nifty])</f>
        <v>-0.17733784937824948</v>
      </c>
      <c r="O651">
        <v>72.73</v>
      </c>
      <c r="P651">
        <v>78.235357319479604</v>
      </c>
      <c r="Q651">
        <v>83.372273046776797</v>
      </c>
      <c r="R651">
        <v>28.157642740623398</v>
      </c>
      <c r="S651" s="1">
        <f>(Table2[[#This Row],[Close Price]]-Table2[[#This Row],[20D EMA]])/Table2[[#This Row],[20D EMA]]</f>
        <v>-7.0397360098996345E-2</v>
      </c>
      <c r="T651" s="1">
        <f>(Table2[[#This Row],[Close Price]]-Table2[[#This Row],[50D EMA]])/Table2[[#This Row],[50D EMA]]</f>
        <v>-0.13581272820280232</v>
      </c>
      <c r="U651" s="1">
        <f>(Table2[[#This Row],[Close Price]]-Table2[[#This Row],[200D EMA]])/Table2[[#This Row],[200D EMA]]</f>
        <v>-0.18905893375287042</v>
      </c>
      <c r="V651">
        <v>0.31950154712082501</v>
      </c>
      <c r="W651">
        <v>67.3</v>
      </c>
      <c r="X651">
        <v>68.78</v>
      </c>
      <c r="Y651">
        <v>66.7</v>
      </c>
      <c r="Z651">
        <v>71.510000000000005</v>
      </c>
      <c r="AA651">
        <v>66.7</v>
      </c>
      <c r="AB651">
        <v>76.86</v>
      </c>
      <c r="AC651" s="1">
        <f>(Table2[[#This Row],[Close Price]]/Table2[[#This Row],[Day Low]])-1</f>
        <v>4.6062407132243521E-3</v>
      </c>
      <c r="AD651" s="1">
        <f>(Table2[[#This Row],[Day High]]/Table2[[#This Row],[Close Price]])-1</f>
        <v>1.7305132376867371E-2</v>
      </c>
      <c r="AE651" s="1">
        <f>(Table2[[#This Row],[Close Price]]/Table2[[#This Row],[Current Week Low]])-1</f>
        <v>1.3643178410794654E-2</v>
      </c>
      <c r="AF651" s="1">
        <f>(Table2[[#This Row],[Current Week High]]/Table2[[#This Row],[Close Price]])-1</f>
        <v>5.7683774589557757E-2</v>
      </c>
      <c r="AG651" s="1">
        <f>(Table2[[#This Row],[Close Price]]/Table2[[#This Row],[Current Month Low]])-1</f>
        <v>1.3643178410794654E-2</v>
      </c>
      <c r="AH651" s="1">
        <f>(Table2[[#This Row],[Current Month High]]/Table2[[#This Row],[Close Price]])-1</f>
        <v>0.13681408075728441</v>
      </c>
      <c r="AI651">
        <v>64.768525366070094</v>
      </c>
      <c r="AJ651">
        <v>3.93543428132205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-0.28999999999999998</v>
      </c>
      <c r="AM651" t="s">
        <v>3161</v>
      </c>
      <c r="AN651">
        <v>-4.5199999999999996</v>
      </c>
      <c r="AO651" t="s">
        <v>3161</v>
      </c>
      <c r="AP651">
        <v>1.7996494561657E-2</v>
      </c>
      <c r="AQ651">
        <f>(Table2[[#This Row],[Sharpe Ratio]]-AVERAGE(Table2[Sharpe Ratio]))/_xlfn.STDEV.P(Table2[Sharpe Ratio])</f>
        <v>-0.47012168739314009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702</v>
      </c>
      <c r="AT651">
        <f>_xlfn.RANK.AVG(Table2[[#This Row],[6M Return vs Nifty Z-Score]],Table2[6M Return vs Nifty Z-Score])</f>
        <v>592</v>
      </c>
      <c r="AU651">
        <f>_xlfn.RANK.AVG(Table2[[#This Row],[Sharpe Ratio Z-Score]],Table2[Sharpe Ratio Z-Score])</f>
        <v>461</v>
      </c>
      <c r="AV651">
        <f>(Table2[[#This Row],[Rank 1Y]]+Table2[[#This Row],[Rank 6M]]+Table2[[#This Row],[Rank Sharpe]])/3</f>
        <v>585</v>
      </c>
    </row>
    <row r="652" spans="1:48" x14ac:dyDescent="0.3">
      <c r="A652" t="s">
        <v>2097</v>
      </c>
      <c r="B652" t="s">
        <v>2098</v>
      </c>
      <c r="C652" t="s">
        <v>3111</v>
      </c>
      <c r="D652" t="s">
        <v>206</v>
      </c>
      <c r="E652">
        <v>2883.6197588712398</v>
      </c>
      <c r="F652">
        <v>210.29</v>
      </c>
      <c r="G652">
        <v>-25.963069771372201</v>
      </c>
      <c r="H652">
        <f>(Table2[[#This Row],[1Y Return vs Nifty]]-AVERAGE(Table2[1Y Return vs Nifty]))/_xlfn.STDEV.P(Table2[1Y Return vs Nifty])</f>
        <v>-0.81065980809169791</v>
      </c>
      <c r="I652">
        <v>-1.27723293514782</v>
      </c>
      <c r="J652">
        <f>(Table2[[#This Row],[1M Return vs Nifty]]-AVERAGE(Table2[1M Return vs Nifty]))/_xlfn.STDEV.P(Table2[1M Return vs Nifty])</f>
        <v>0.12170095225949398</v>
      </c>
      <c r="K652">
        <v>-16.2611997673066</v>
      </c>
      <c r="L652">
        <f>(Table2[[#This Row],[6M Return vs Nifty]]-AVERAGE(Table2[6M Return vs Nifty]))/_xlfn.STDEV.P(Table2[6M Return vs Nifty])</f>
        <v>-0.6806956806922837</v>
      </c>
      <c r="M652">
        <v>-5.54762019710867</v>
      </c>
      <c r="N652">
        <f>(Table2[[#This Row],[1W Return vs Nifty]]-AVERAGE(Table2[1W Return vs Nifty]))/_xlfn.STDEV.P(Table2[1W Return vs Nifty])</f>
        <v>-0.48070874651857898</v>
      </c>
      <c r="O652">
        <v>222.67</v>
      </c>
      <c r="P652">
        <v>234.78648543225199</v>
      </c>
      <c r="Q652">
        <v>241.084819381991</v>
      </c>
      <c r="R652">
        <v>35.794481352345301</v>
      </c>
      <c r="S652" s="1">
        <f>(Table2[[#This Row],[Close Price]]-Table2[[#This Row],[20D EMA]])/Table2[[#This Row],[20D EMA]]</f>
        <v>-5.5597970090268095E-2</v>
      </c>
      <c r="T652" s="1">
        <f>(Table2[[#This Row],[Close Price]]-Table2[[#This Row],[50D EMA]])/Table2[[#This Row],[50D EMA]]</f>
        <v>-0.1043351596117337</v>
      </c>
      <c r="U652" s="1">
        <f>(Table2[[#This Row],[Close Price]]-Table2[[#This Row],[200D EMA]])/Table2[[#This Row],[200D EMA]]</f>
        <v>-0.12773437772204821</v>
      </c>
      <c r="V652">
        <v>0.91650450265638705</v>
      </c>
      <c r="W652">
        <v>204.51</v>
      </c>
      <c r="X652">
        <v>212.27</v>
      </c>
      <c r="Y652">
        <v>200.1</v>
      </c>
      <c r="Z652">
        <v>225.3</v>
      </c>
      <c r="AA652">
        <v>200.1</v>
      </c>
      <c r="AB652">
        <v>236.4</v>
      </c>
      <c r="AC652" s="1">
        <f>(Table2[[#This Row],[Close Price]]/Table2[[#This Row],[Day Low]])-1</f>
        <v>2.8262676641729101E-2</v>
      </c>
      <c r="AD652" s="1">
        <f>(Table2[[#This Row],[Day High]]/Table2[[#This Row],[Close Price]])-1</f>
        <v>9.4155689761759032E-3</v>
      </c>
      <c r="AE652" s="1">
        <f>(Table2[[#This Row],[Close Price]]/Table2[[#This Row],[Current Week Low]])-1</f>
        <v>5.0924537731134478E-2</v>
      </c>
      <c r="AF652" s="1">
        <f>(Table2[[#This Row],[Current Week High]]/Table2[[#This Row],[Close Price]])-1</f>
        <v>7.1377621379999034E-2</v>
      </c>
      <c r="AG652" s="1">
        <f>(Table2[[#This Row],[Close Price]]/Table2[[#This Row],[Current Month Low]])-1</f>
        <v>5.0924537731134478E-2</v>
      </c>
      <c r="AH652" s="1">
        <f>(Table2[[#This Row],[Current Month High]]/Table2[[#This Row],[Close Price]])-1</f>
        <v>0.12416187170098447</v>
      </c>
      <c r="AI652">
        <v>37.405487659898199</v>
      </c>
      <c r="AJ652">
        <v>5.27659574468084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-0.11</v>
      </c>
      <c r="AM652" t="s">
        <v>3161</v>
      </c>
      <c r="AN652">
        <v>-5.0599999999999996</v>
      </c>
      <c r="AO652" t="s">
        <v>3161</v>
      </c>
      <c r="AP652">
        <v>-2.1325890992983002E-2</v>
      </c>
      <c r="AQ652">
        <f>(Table2[[#This Row],[Sharpe Ratio]]-AVERAGE(Table2[Sharpe Ratio]))/_xlfn.STDEV.P(Table2[Sharpe Ratio])</f>
        <v>-0.93553766038443553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599</v>
      </c>
      <c r="AT652">
        <f>_xlfn.RANK.AVG(Table2[[#This Row],[6M Return vs Nifty Z-Score]],Table2[6M Return vs Nifty Z-Score])</f>
        <v>554</v>
      </c>
      <c r="AU652">
        <f>_xlfn.RANK.AVG(Table2[[#This Row],[Sharpe Ratio Z-Score]],Table2[Sharpe Ratio Z-Score])</f>
        <v>602</v>
      </c>
      <c r="AV652">
        <f>(Table2[[#This Row],[Rank 1Y]]+Table2[[#This Row],[Rank 6M]]+Table2[[#This Row],[Rank Sharpe]])/3</f>
        <v>585</v>
      </c>
    </row>
    <row r="653" spans="1:48" x14ac:dyDescent="0.3">
      <c r="A653" t="s">
        <v>390</v>
      </c>
      <c r="B653" t="s">
        <v>391</v>
      </c>
      <c r="C653" t="s">
        <v>3118</v>
      </c>
      <c r="D653" t="s">
        <v>108</v>
      </c>
      <c r="E653">
        <v>57376.077066584898</v>
      </c>
      <c r="F653">
        <v>491.9</v>
      </c>
      <c r="G653">
        <v>-35.527665992731997</v>
      </c>
      <c r="H653">
        <f>(Table2[[#This Row],[1Y Return vs Nifty]]-AVERAGE(Table2[1Y Return vs Nifty]))/_xlfn.STDEV.P(Table2[1Y Return vs Nifty])</f>
        <v>-1.0030889125770519</v>
      </c>
      <c r="I653">
        <v>-7.7601000120843802</v>
      </c>
      <c r="J653">
        <f>(Table2[[#This Row],[1M Return vs Nifty]]-AVERAGE(Table2[1M Return vs Nifty]))/_xlfn.STDEV.P(Table2[1M Return vs Nifty])</f>
        <v>-0.56629428264263793</v>
      </c>
      <c r="K653">
        <v>-4.5162165340631999</v>
      </c>
      <c r="L653">
        <f>(Table2[[#This Row],[6M Return vs Nifty]]-AVERAGE(Table2[6M Return vs Nifty]))/_xlfn.STDEV.P(Table2[6M Return vs Nifty])</f>
        <v>-0.26991636484206993</v>
      </c>
      <c r="M653">
        <v>-2.0080006589186099</v>
      </c>
      <c r="N653">
        <f>(Table2[[#This Row],[1W Return vs Nifty]]-AVERAGE(Table2[1W Return vs Nifty]))/_xlfn.STDEV.P(Table2[1W Return vs Nifty])</f>
        <v>0.25739651521685536</v>
      </c>
      <c r="O653">
        <v>524.17999999999995</v>
      </c>
      <c r="P653">
        <v>547.56019734418203</v>
      </c>
      <c r="Q653">
        <v>549.78856827573395</v>
      </c>
      <c r="R653">
        <v>26.711170387365101</v>
      </c>
      <c r="S653" s="1">
        <f>(Table2[[#This Row],[Close Price]]-Table2[[#This Row],[20D EMA]])/Table2[[#This Row],[20D EMA]]</f>
        <v>-6.1581899347552323E-2</v>
      </c>
      <c r="T653" s="1">
        <f>(Table2[[#This Row],[Close Price]]-Table2[[#This Row],[50D EMA]])/Table2[[#This Row],[50D EMA]]</f>
        <v>-0.10165128439603419</v>
      </c>
      <c r="U653" s="1">
        <f>(Table2[[#This Row],[Close Price]]-Table2[[#This Row],[200D EMA]])/Table2[[#This Row],[200D EMA]]</f>
        <v>-0.10529241896987075</v>
      </c>
      <c r="V653">
        <v>0.72874179800323202</v>
      </c>
      <c r="W653">
        <v>486</v>
      </c>
      <c r="X653">
        <v>495.75</v>
      </c>
      <c r="Y653">
        <v>485.4</v>
      </c>
      <c r="Z653">
        <v>498</v>
      </c>
      <c r="AA653">
        <v>485.4</v>
      </c>
      <c r="AB653">
        <v>542.75</v>
      </c>
      <c r="AC653" s="1">
        <f>(Table2[[#This Row],[Close Price]]/Table2[[#This Row],[Day Low]])-1</f>
        <v>1.213991769547329E-2</v>
      </c>
      <c r="AD653" s="1">
        <f>(Table2[[#This Row],[Day High]]/Table2[[#This Row],[Close Price]])-1</f>
        <v>7.8267940638341305E-3</v>
      </c>
      <c r="AE653" s="1">
        <f>(Table2[[#This Row],[Close Price]]/Table2[[#This Row],[Current Week Low]])-1</f>
        <v>1.339101771734641E-2</v>
      </c>
      <c r="AF653" s="1">
        <f>(Table2[[#This Row],[Current Week High]]/Table2[[#This Row],[Close Price]])-1</f>
        <v>1.2400894490750103E-2</v>
      </c>
      <c r="AG653" s="1">
        <f>(Table2[[#This Row],[Close Price]]/Table2[[#This Row],[Current Month Low]])-1</f>
        <v>1.339101771734641E-2</v>
      </c>
      <c r="AH653" s="1">
        <f>(Table2[[#This Row],[Current Month High]]/Table2[[#This Row],[Close Price]])-1</f>
        <v>0.10337466964830244</v>
      </c>
      <c r="AI653">
        <v>27.973165277495401</v>
      </c>
      <c r="AJ653">
        <v>12.050113895216301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-0.04</v>
      </c>
      <c r="AM653" t="s">
        <v>3161</v>
      </c>
      <c r="AN653">
        <v>-9.83</v>
      </c>
      <c r="AO653" t="s">
        <v>3161</v>
      </c>
      <c r="AP653">
        <v>-0.10007906912603901</v>
      </c>
      <c r="AQ653">
        <f>(Table2[[#This Row],[Sharpe Ratio]]-AVERAGE(Table2[Sharpe Ratio]))/_xlfn.STDEV.P(Table2[Sharpe Ratio])</f>
        <v>-1.8676527014727309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655</v>
      </c>
      <c r="AT653">
        <f>_xlfn.RANK.AVG(Table2[[#This Row],[6M Return vs Nifty Z-Score]],Table2[6M Return vs Nifty Z-Score])</f>
        <v>392</v>
      </c>
      <c r="AU653">
        <f>_xlfn.RANK.AVG(Table2[[#This Row],[Sharpe Ratio Z-Score]],Table2[Sharpe Ratio Z-Score])</f>
        <v>711</v>
      </c>
      <c r="AV653">
        <f>(Table2[[#This Row],[Rank 1Y]]+Table2[[#This Row],[Rank 6M]]+Table2[[#This Row],[Rank Sharpe]])/3</f>
        <v>586</v>
      </c>
    </row>
    <row r="654" spans="1:48" x14ac:dyDescent="0.3">
      <c r="A654" t="s">
        <v>52</v>
      </c>
      <c r="B654" t="s">
        <v>53</v>
      </c>
      <c r="C654" t="s">
        <v>3109</v>
      </c>
      <c r="D654" t="s">
        <v>54</v>
      </c>
      <c r="E654">
        <v>405388.95612376498</v>
      </c>
      <c r="F654">
        <v>6549.15</v>
      </c>
      <c r="G654">
        <v>-30.376423834921901</v>
      </c>
      <c r="H654">
        <f>(Table2[[#This Row],[1Y Return vs Nifty]]-AVERAGE(Table2[1Y Return vs Nifty]))/_xlfn.STDEV.P(Table2[1Y Return vs Nifty])</f>
        <v>-0.8994516138899491</v>
      </c>
      <c r="I654">
        <v>-3.28037002137724</v>
      </c>
      <c r="J654">
        <f>(Table2[[#This Row],[1M Return vs Nifty]]-AVERAGE(Table2[1M Return vs Nifty]))/_xlfn.STDEV.P(Table2[1M Return vs Nifty])</f>
        <v>-9.0882269612273567E-2</v>
      </c>
      <c r="K654">
        <v>-7.8768216997367997</v>
      </c>
      <c r="L654">
        <f>(Table2[[#This Row],[6M Return vs Nifty]]-AVERAGE(Table2[6M Return vs Nifty]))/_xlfn.STDEV.P(Table2[6M Return vs Nifty])</f>
        <v>-0.38745310911691694</v>
      </c>
      <c r="M654">
        <v>-2.38494798465483</v>
      </c>
      <c r="N654">
        <f>(Table2[[#This Row],[1W Return vs Nifty]]-AVERAGE(Table2[1W Return vs Nifty]))/_xlfn.STDEV.P(Table2[1W Return vs Nifty])</f>
        <v>0.17879292476846706</v>
      </c>
      <c r="O654">
        <v>6868.1</v>
      </c>
      <c r="P654">
        <v>7008.9624876941098</v>
      </c>
      <c r="Q654">
        <v>7030.2565173962403</v>
      </c>
      <c r="R654">
        <v>24.1748179181761</v>
      </c>
      <c r="S654" s="1">
        <f>(Table2[[#This Row],[Close Price]]-Table2[[#This Row],[20D EMA]])/Table2[[#This Row],[20D EMA]]</f>
        <v>-4.6439335478516724E-2</v>
      </c>
      <c r="T654" s="1">
        <f>(Table2[[#This Row],[Close Price]]-Table2[[#This Row],[50D EMA]])/Table2[[#This Row],[50D EMA]]</f>
        <v>-6.5603502444394529E-2</v>
      </c>
      <c r="U654" s="1">
        <f>(Table2[[#This Row],[Close Price]]-Table2[[#This Row],[200D EMA]])/Table2[[#This Row],[200D EMA]]</f>
        <v>-6.8433707391152995E-2</v>
      </c>
      <c r="V654">
        <v>0.58471059337458997</v>
      </c>
      <c r="W654">
        <v>6530</v>
      </c>
      <c r="X654">
        <v>6639.45</v>
      </c>
      <c r="Y654">
        <v>6526.6</v>
      </c>
      <c r="Z654">
        <v>6904.2</v>
      </c>
      <c r="AA654">
        <v>6526.6</v>
      </c>
      <c r="AB654">
        <v>7038.95</v>
      </c>
      <c r="AC654" s="1">
        <f>(Table2[[#This Row],[Close Price]]/Table2[[#This Row],[Day Low]])-1</f>
        <v>2.9326186830014311E-3</v>
      </c>
      <c r="AD654" s="1">
        <f>(Table2[[#This Row],[Day High]]/Table2[[#This Row],[Close Price]])-1</f>
        <v>1.3788048830764232E-2</v>
      </c>
      <c r="AE654" s="1">
        <f>(Table2[[#This Row],[Close Price]]/Table2[[#This Row],[Current Week Low]])-1</f>
        <v>3.4550914718229908E-3</v>
      </c>
      <c r="AF654" s="1">
        <f>(Table2[[#This Row],[Current Week High]]/Table2[[#This Row],[Close Price]])-1</f>
        <v>5.4213142163486827E-2</v>
      </c>
      <c r="AG654" s="1">
        <f>(Table2[[#This Row],[Close Price]]/Table2[[#This Row],[Current Month Low]])-1</f>
        <v>3.4550914718229908E-3</v>
      </c>
      <c r="AH654" s="1">
        <f>(Table2[[#This Row],[Current Month High]]/Table2[[#This Row],[Close Price]])-1</f>
        <v>7.4788331310170042E-2</v>
      </c>
      <c r="AI654">
        <v>19.5574998282219</v>
      </c>
      <c r="AJ654">
        <v>5.8397168622127396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-0.04</v>
      </c>
      <c r="AM654" t="s">
        <v>3161</v>
      </c>
      <c r="AN654">
        <v>-6.74</v>
      </c>
      <c r="AO654" t="s">
        <v>3161</v>
      </c>
      <c r="AP654">
        <v>-6.9006397843276002E-2</v>
      </c>
      <c r="AQ654">
        <f>(Table2[[#This Row],[Sharpe Ratio]]-AVERAGE(Table2[Sharpe Ratio]))/_xlfn.STDEV.P(Table2[Sharpe Ratio])</f>
        <v>-1.4998795530605955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625</v>
      </c>
      <c r="AT654">
        <f>_xlfn.RANK.AVG(Table2[[#This Row],[6M Return vs Nifty Z-Score]],Table2[6M Return vs Nifty Z-Score])</f>
        <v>446</v>
      </c>
      <c r="AU654">
        <f>_xlfn.RANK.AVG(Table2[[#This Row],[Sharpe Ratio Z-Score]],Table2[Sharpe Ratio Z-Score])</f>
        <v>689</v>
      </c>
      <c r="AV654">
        <f>(Table2[[#This Row],[Rank 1Y]]+Table2[[#This Row],[Rank 6M]]+Table2[[#This Row],[Rank Sharpe]])/3</f>
        <v>586.66666666666663</v>
      </c>
    </row>
    <row r="655" spans="1:48" x14ac:dyDescent="0.3">
      <c r="A655" t="s">
        <v>273</v>
      </c>
      <c r="B655" t="s">
        <v>274</v>
      </c>
      <c r="C655" t="s">
        <v>3111</v>
      </c>
      <c r="D655" t="s">
        <v>275</v>
      </c>
      <c r="E655">
        <v>91573.711748697693</v>
      </c>
      <c r="F655">
        <v>925</v>
      </c>
      <c r="G655">
        <v>-20.288901909026901</v>
      </c>
      <c r="H655">
        <f>(Table2[[#This Row],[1Y Return vs Nifty]]-AVERAGE(Table2[1Y Return vs Nifty]))/_xlfn.STDEV.P(Table2[1Y Return vs Nifty])</f>
        <v>-0.69650182220492407</v>
      </c>
      <c r="I655">
        <v>-10.695570406518801</v>
      </c>
      <c r="J655">
        <f>(Table2[[#This Row],[1M Return vs Nifty]]-AVERAGE(Table2[1M Return vs Nifty]))/_xlfn.STDEV.P(Table2[1M Return vs Nifty])</f>
        <v>-0.87782151582501378</v>
      </c>
      <c r="K655">
        <v>-18.3047940986953</v>
      </c>
      <c r="L655">
        <f>(Table2[[#This Row],[6M Return vs Nifty]]-AVERAGE(Table2[6M Return vs Nifty]))/_xlfn.STDEV.P(Table2[6M Return vs Nifty])</f>
        <v>-0.75217013618125972</v>
      </c>
      <c r="M655">
        <v>-3.6927087067412101</v>
      </c>
      <c r="N655">
        <f>(Table2[[#This Row],[1W Return vs Nifty]]-AVERAGE(Table2[1W Return vs Nifty]))/_xlfn.STDEV.P(Table2[1W Return vs Nifty])</f>
        <v>-9.3910132621837727E-2</v>
      </c>
      <c r="O655">
        <v>1004.07</v>
      </c>
      <c r="P655">
        <v>1067.6726651347101</v>
      </c>
      <c r="Q655">
        <v>1088.94582231505</v>
      </c>
      <c r="R655">
        <v>19.240718139482802</v>
      </c>
      <c r="S655" s="1">
        <f>(Table2[[#This Row],[Close Price]]-Table2[[#This Row],[20D EMA]])/Table2[[#This Row],[20D EMA]]</f>
        <v>-7.8749489577419951E-2</v>
      </c>
      <c r="T655" s="1">
        <f>(Table2[[#This Row],[Close Price]]-Table2[[#This Row],[50D EMA]])/Table2[[#This Row],[50D EMA]]</f>
        <v>-0.13362959434454458</v>
      </c>
      <c r="U655" s="1">
        <f>(Table2[[#This Row],[Close Price]]-Table2[[#This Row],[200D EMA]])/Table2[[#This Row],[200D EMA]]</f>
        <v>-0.15055461801259179</v>
      </c>
      <c r="V655">
        <v>0.66035658321070301</v>
      </c>
      <c r="W655">
        <v>922</v>
      </c>
      <c r="X655">
        <v>955.25</v>
      </c>
      <c r="Y655">
        <v>922</v>
      </c>
      <c r="Z655">
        <v>997.95</v>
      </c>
      <c r="AA655">
        <v>922</v>
      </c>
      <c r="AB655">
        <v>1013.1</v>
      </c>
      <c r="AC655" s="1">
        <f>(Table2[[#This Row],[Close Price]]/Table2[[#This Row],[Day Low]])-1</f>
        <v>3.2537960954446277E-3</v>
      </c>
      <c r="AD655" s="1">
        <f>(Table2[[#This Row],[Day High]]/Table2[[#This Row],[Close Price]])-1</f>
        <v>3.2702702702702702E-2</v>
      </c>
      <c r="AE655" s="1">
        <f>(Table2[[#This Row],[Close Price]]/Table2[[#This Row],[Current Week Low]])-1</f>
        <v>3.2537960954446277E-3</v>
      </c>
      <c r="AF655" s="1">
        <f>(Table2[[#This Row],[Current Week High]]/Table2[[#This Row],[Close Price]])-1</f>
        <v>7.8864864864864881E-2</v>
      </c>
      <c r="AG655" s="1">
        <f>(Table2[[#This Row],[Close Price]]/Table2[[#This Row],[Current Month Low]])-1</f>
        <v>3.2537960954446277E-3</v>
      </c>
      <c r="AH655" s="1">
        <f>(Table2[[#This Row],[Current Month High]]/Table2[[#This Row],[Close Price]])-1</f>
        <v>9.5243243243243292E-2</v>
      </c>
      <c r="AI655">
        <v>35.504907980880503</v>
      </c>
      <c r="AJ655">
        <v>3.36616381845444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-0.13</v>
      </c>
      <c r="AM655" t="s">
        <v>3161</v>
      </c>
      <c r="AN655">
        <v>-6.76</v>
      </c>
      <c r="AO655" t="s">
        <v>3161</v>
      </c>
      <c r="AP655">
        <v>-2.2645944714527001E-2</v>
      </c>
      <c r="AQ655">
        <f>(Table2[[#This Row],[Sharpe Ratio]]-AVERAGE(Table2[Sharpe Ratio]))/_xlfn.STDEV.P(Table2[Sharpe Ratio])</f>
        <v>-0.95116168925622102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573</v>
      </c>
      <c r="AT655">
        <f>_xlfn.RANK.AVG(Table2[[#This Row],[6M Return vs Nifty Z-Score]],Table2[6M Return vs Nifty Z-Score])</f>
        <v>583</v>
      </c>
      <c r="AU655">
        <f>_xlfn.RANK.AVG(Table2[[#This Row],[Sharpe Ratio Z-Score]],Table2[Sharpe Ratio Z-Score])</f>
        <v>605</v>
      </c>
      <c r="AV655">
        <f>(Table2[[#This Row],[Rank 1Y]]+Table2[[#This Row],[Rank 6M]]+Table2[[#This Row],[Rank Sharpe]])/3</f>
        <v>587</v>
      </c>
    </row>
    <row r="656" spans="1:48" x14ac:dyDescent="0.3">
      <c r="A656" t="s">
        <v>996</v>
      </c>
      <c r="B656" t="s">
        <v>997</v>
      </c>
      <c r="C656" t="s">
        <v>3123</v>
      </c>
      <c r="D656" t="s">
        <v>475</v>
      </c>
      <c r="E656">
        <v>13807.3636450138</v>
      </c>
      <c r="F656">
        <v>1298.6500000000001</v>
      </c>
      <c r="G656">
        <v>-26.432251170142202</v>
      </c>
      <c r="H656">
        <f>(Table2[[#This Row],[1Y Return vs Nifty]]-AVERAGE(Table2[1Y Return vs Nifty]))/_xlfn.STDEV.P(Table2[1Y Return vs Nifty])</f>
        <v>-0.82009921926149432</v>
      </c>
      <c r="I656">
        <v>-12.0779992033436</v>
      </c>
      <c r="J656">
        <f>(Table2[[#This Row],[1M Return vs Nifty]]-AVERAGE(Table2[1M Return vs Nifty]))/_xlfn.STDEV.P(Table2[1M Return vs Nifty])</f>
        <v>-1.0245319779584419</v>
      </c>
      <c r="K656">
        <v>-8.0949318524493297</v>
      </c>
      <c r="L656">
        <f>(Table2[[#This Row],[6M Return vs Nifty]]-AVERAGE(Table2[6M Return vs Nifty]))/_xlfn.STDEV.P(Table2[6M Return vs Nifty])</f>
        <v>-0.39508148435866658</v>
      </c>
      <c r="M656">
        <v>-9.9497751573064104</v>
      </c>
      <c r="N656">
        <f>(Table2[[#This Row],[1W Return vs Nifty]]-AVERAGE(Table2[1W Return vs Nifty]))/_xlfn.STDEV.P(Table2[1W Return vs Nifty])</f>
        <v>-1.3986756929769428</v>
      </c>
      <c r="O656">
        <v>1460.32</v>
      </c>
      <c r="P656">
        <v>1503.18374923794</v>
      </c>
      <c r="Q656">
        <v>1473.2430047667101</v>
      </c>
      <c r="R656">
        <v>16.963950522408599</v>
      </c>
      <c r="S656" s="1">
        <f>(Table2[[#This Row],[Close Price]]-Table2[[#This Row],[20D EMA]])/Table2[[#This Row],[20D EMA]]</f>
        <v>-0.11070861181110979</v>
      </c>
      <c r="T656" s="1">
        <f>(Table2[[#This Row],[Close Price]]-Table2[[#This Row],[50D EMA]])/Table2[[#This Row],[50D EMA]]</f>
        <v>-0.13606703062192574</v>
      </c>
      <c r="U656" s="1">
        <f>(Table2[[#This Row],[Close Price]]-Table2[[#This Row],[200D EMA]])/Table2[[#This Row],[200D EMA]]</f>
        <v>-0.11850930511925765</v>
      </c>
      <c r="V656">
        <v>0.78646846889491595</v>
      </c>
      <c r="W656">
        <v>1290.25</v>
      </c>
      <c r="X656">
        <v>1338.2</v>
      </c>
      <c r="Y656">
        <v>1290.25</v>
      </c>
      <c r="Z656">
        <v>1479.75</v>
      </c>
      <c r="AA656">
        <v>1290.25</v>
      </c>
      <c r="AB656">
        <v>1585.2</v>
      </c>
      <c r="AC656" s="1">
        <f>(Table2[[#This Row],[Close Price]]/Table2[[#This Row],[Day Low]])-1</f>
        <v>6.5103662080991942E-3</v>
      </c>
      <c r="AD656" s="1">
        <f>(Table2[[#This Row],[Day High]]/Table2[[#This Row],[Close Price]])-1</f>
        <v>3.0454702960766911E-2</v>
      </c>
      <c r="AE656" s="1">
        <f>(Table2[[#This Row],[Close Price]]/Table2[[#This Row],[Current Week Low]])-1</f>
        <v>6.5103662080991942E-3</v>
      </c>
      <c r="AF656" s="1">
        <f>(Table2[[#This Row],[Current Week High]]/Table2[[#This Row],[Close Price]])-1</f>
        <v>0.13945250837408074</v>
      </c>
      <c r="AG656" s="1">
        <f>(Table2[[#This Row],[Close Price]]/Table2[[#This Row],[Current Month Low]])-1</f>
        <v>6.5103662080991942E-3</v>
      </c>
      <c r="AH656" s="1">
        <f>(Table2[[#This Row],[Current Month High]]/Table2[[#This Row],[Close Price]])-1</f>
        <v>0.22065221576252259</v>
      </c>
      <c r="AI656">
        <v>30.1351403380433</v>
      </c>
      <c r="AJ656">
        <v>4.4770716009654201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-0.04</v>
      </c>
      <c r="AM656" t="s">
        <v>3161</v>
      </c>
      <c r="AN656">
        <v>-11.22</v>
      </c>
      <c r="AO656" t="s">
        <v>3161</v>
      </c>
      <c r="AP656">
        <v>-0.105339276636645</v>
      </c>
      <c r="AQ656">
        <f>(Table2[[#This Row],[Sharpe Ratio]]-AVERAGE(Table2[Sharpe Ratio]))/_xlfn.STDEV.P(Table2[Sharpe Ratio])</f>
        <v>-1.9299120115871429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604</v>
      </c>
      <c r="AT656">
        <f>_xlfn.RANK.AVG(Table2[[#This Row],[6M Return vs Nifty Z-Score]],Table2[6M Return vs Nifty Z-Score])</f>
        <v>450</v>
      </c>
      <c r="AU656">
        <f>_xlfn.RANK.AVG(Table2[[#This Row],[Sharpe Ratio Z-Score]],Table2[Sharpe Ratio Z-Score])</f>
        <v>714</v>
      </c>
      <c r="AV656">
        <f>(Table2[[#This Row],[Rank 1Y]]+Table2[[#This Row],[Rank 6M]]+Table2[[#This Row],[Rank Sharpe]])/3</f>
        <v>589.33333333333337</v>
      </c>
    </row>
    <row r="657" spans="1:48" x14ac:dyDescent="0.3">
      <c r="A657" t="s">
        <v>1316</v>
      </c>
      <c r="B657" t="s">
        <v>1317</v>
      </c>
      <c r="C657" t="s">
        <v>3121</v>
      </c>
      <c r="D657" t="s">
        <v>114</v>
      </c>
      <c r="E657">
        <v>8418.1039869713295</v>
      </c>
      <c r="F657">
        <v>704.25</v>
      </c>
      <c r="G657">
        <v>-34.598628392576103</v>
      </c>
      <c r="H657">
        <f>(Table2[[#This Row],[1Y Return vs Nifty]]-AVERAGE(Table2[1Y Return vs Nifty]))/_xlfn.STDEV.P(Table2[1Y Return vs Nifty])</f>
        <v>-0.98439770290193973</v>
      </c>
      <c r="I657">
        <v>11.452605043545599</v>
      </c>
      <c r="J657">
        <f>(Table2[[#This Row],[1M Return vs Nifty]]-AVERAGE(Table2[1M Return vs Nifty]))/_xlfn.STDEV.P(Table2[1M Return vs Nifty])</f>
        <v>1.4726569053091794</v>
      </c>
      <c r="K657">
        <v>-5.9321868514522498</v>
      </c>
      <c r="L657">
        <f>(Table2[[#This Row],[6M Return vs Nifty]]-AVERAGE(Table2[6M Return vs Nifty]))/_xlfn.STDEV.P(Table2[6M Return vs Nifty])</f>
        <v>-0.31943974914073442</v>
      </c>
      <c r="M657">
        <v>5.91896580888322</v>
      </c>
      <c r="N657">
        <f>(Table2[[#This Row],[1W Return vs Nifty]]-AVERAGE(Table2[1W Return vs Nifty]))/_xlfn.STDEV.P(Table2[1W Return vs Nifty])</f>
        <v>1.9103808533236233</v>
      </c>
      <c r="O657">
        <v>674.78</v>
      </c>
      <c r="P657">
        <v>673.58214993962497</v>
      </c>
      <c r="Q657">
        <v>691.44028619694495</v>
      </c>
      <c r="R657">
        <v>71.951920564697204</v>
      </c>
      <c r="S657" s="1">
        <f>(Table2[[#This Row],[Close Price]]-Table2[[#This Row],[20D EMA]])/Table2[[#This Row],[20D EMA]]</f>
        <v>4.3673493583093789E-2</v>
      </c>
      <c r="T657" s="1">
        <f>(Table2[[#This Row],[Close Price]]-Table2[[#This Row],[50D EMA]])/Table2[[#This Row],[50D EMA]]</f>
        <v>4.55294874769527E-2</v>
      </c>
      <c r="U657" s="1">
        <f>(Table2[[#This Row],[Close Price]]-Table2[[#This Row],[200D EMA]])/Table2[[#This Row],[200D EMA]]</f>
        <v>1.8526131697519311E-2</v>
      </c>
      <c r="V657">
        <v>0.58591424211507004</v>
      </c>
      <c r="W657">
        <v>696.05</v>
      </c>
      <c r="X657">
        <v>713.7</v>
      </c>
      <c r="Y657">
        <v>669</v>
      </c>
      <c r="Z657">
        <v>724.95</v>
      </c>
      <c r="AA657">
        <v>651</v>
      </c>
      <c r="AB657">
        <v>724.95</v>
      </c>
      <c r="AC657" s="1">
        <f>(Table2[[#This Row],[Close Price]]/Table2[[#This Row],[Day Low]])-1</f>
        <v>1.1780762876230311E-2</v>
      </c>
      <c r="AD657" s="1">
        <f>(Table2[[#This Row],[Day High]]/Table2[[#This Row],[Close Price]])-1</f>
        <v>1.3418530351437807E-2</v>
      </c>
      <c r="AE657" s="1">
        <f>(Table2[[#This Row],[Close Price]]/Table2[[#This Row],[Current Week Low]])-1</f>
        <v>5.2690582959641352E-2</v>
      </c>
      <c r="AF657" s="1">
        <f>(Table2[[#This Row],[Current Week High]]/Table2[[#This Row],[Close Price]])-1</f>
        <v>2.9392971246006372E-2</v>
      </c>
      <c r="AG657" s="1">
        <f>(Table2[[#This Row],[Close Price]]/Table2[[#This Row],[Current Month Low]])-1</f>
        <v>8.179723502304137E-2</v>
      </c>
      <c r="AH657" s="1">
        <f>(Table2[[#This Row],[Current Month High]]/Table2[[#This Row],[Close Price]])-1</f>
        <v>2.9392971246006372E-2</v>
      </c>
      <c r="AI657">
        <v>20.553780617678299</v>
      </c>
      <c r="AJ657">
        <v>17.649515536251201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0.13</v>
      </c>
      <c r="AM657" t="s">
        <v>3160</v>
      </c>
      <c r="AN657">
        <v>8.24</v>
      </c>
      <c r="AO657" t="s">
        <v>3160</v>
      </c>
      <c r="AP657">
        <v>-8.2505408461723995E-2</v>
      </c>
      <c r="AQ657">
        <f>(Table2[[#This Row],[Sharpe Ratio]]-AVERAGE(Table2[Sharpe Ratio]))/_xlfn.STDEV.P(Table2[Sharpe Ratio])</f>
        <v>-1.659652544266198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651</v>
      </c>
      <c r="AT657">
        <f>_xlfn.RANK.AVG(Table2[[#This Row],[6M Return vs Nifty Z-Score]],Table2[6M Return vs Nifty Z-Score])</f>
        <v>417</v>
      </c>
      <c r="AU657">
        <f>_xlfn.RANK.AVG(Table2[[#This Row],[Sharpe Ratio Z-Score]],Table2[Sharpe Ratio Z-Score])</f>
        <v>701</v>
      </c>
      <c r="AV657">
        <f>(Table2[[#This Row],[Rank 1Y]]+Table2[[#This Row],[Rank 6M]]+Table2[[#This Row],[Rank Sharpe]])/3</f>
        <v>589.66666666666663</v>
      </c>
    </row>
    <row r="658" spans="1:48" x14ac:dyDescent="0.3">
      <c r="A658" t="s">
        <v>517</v>
      </c>
      <c r="B658" t="s">
        <v>518</v>
      </c>
      <c r="C658" t="s">
        <v>3108</v>
      </c>
      <c r="D658" t="s">
        <v>21</v>
      </c>
      <c r="E658">
        <v>39058.2925205828</v>
      </c>
      <c r="F658">
        <v>962.3</v>
      </c>
      <c r="G658">
        <v>-47.7407065349094</v>
      </c>
      <c r="H658">
        <f>(Table2[[#This Row],[1Y Return vs Nifty]]-AVERAGE(Table2[1Y Return vs Nifty]))/_xlfn.STDEV.P(Table2[1Y Return vs Nifty])</f>
        <v>-1.2488017895436867</v>
      </c>
      <c r="I658">
        <v>-2.52459772626124</v>
      </c>
      <c r="J658">
        <f>(Table2[[#This Row],[1M Return vs Nifty]]-AVERAGE(Table2[1M Return vs Nifty]))/_xlfn.STDEV.P(Table2[1M Return vs Nifty])</f>
        <v>-1.067582213463017E-2</v>
      </c>
      <c r="K658">
        <v>-14.327069457683001</v>
      </c>
      <c r="L658">
        <f>(Table2[[#This Row],[6M Return vs Nifty]]-AVERAGE(Table2[6M Return vs Nifty]))/_xlfn.STDEV.P(Table2[6M Return vs Nifty])</f>
        <v>-0.6130497156385778</v>
      </c>
      <c r="M658">
        <v>-2.6423426390101201</v>
      </c>
      <c r="N658">
        <f>(Table2[[#This Row],[1W Return vs Nifty]]-AVERAGE(Table2[1W Return vs Nifty]))/_xlfn.STDEV.P(Table2[1W Return vs Nifty])</f>
        <v>0.12511926106749227</v>
      </c>
      <c r="O658">
        <v>1010.44</v>
      </c>
      <c r="P658">
        <v>1031.08448228009</v>
      </c>
      <c r="Q658">
        <v>1067.37273477652</v>
      </c>
      <c r="R658">
        <v>24.909003448929099</v>
      </c>
      <c r="S658" s="1">
        <f>(Table2[[#This Row],[Close Price]]-Table2[[#This Row],[20D EMA]])/Table2[[#This Row],[20D EMA]]</f>
        <v>-4.7642611139701613E-2</v>
      </c>
      <c r="T658" s="1">
        <f>(Table2[[#This Row],[Close Price]]-Table2[[#This Row],[50D EMA]])/Table2[[#This Row],[50D EMA]]</f>
        <v>-6.6710811249902052E-2</v>
      </c>
      <c r="U658" s="1">
        <f>(Table2[[#This Row],[Close Price]]-Table2[[#This Row],[200D EMA]])/Table2[[#This Row],[200D EMA]]</f>
        <v>-9.8440527243296647E-2</v>
      </c>
      <c r="V658">
        <v>0.21000275764432599</v>
      </c>
      <c r="W658">
        <v>957</v>
      </c>
      <c r="X658">
        <v>971.65</v>
      </c>
      <c r="Y658">
        <v>956.65</v>
      </c>
      <c r="Z658">
        <v>1005.65</v>
      </c>
      <c r="AA658">
        <v>956.65</v>
      </c>
      <c r="AB658">
        <v>1038</v>
      </c>
      <c r="AC658" s="1">
        <f>(Table2[[#This Row],[Close Price]]/Table2[[#This Row],[Day Low]])-1</f>
        <v>5.5381400208986964E-3</v>
      </c>
      <c r="AD658" s="1">
        <f>(Table2[[#This Row],[Day High]]/Table2[[#This Row],[Close Price]])-1</f>
        <v>9.7163046866881597E-3</v>
      </c>
      <c r="AE658" s="1">
        <f>(Table2[[#This Row],[Close Price]]/Table2[[#This Row],[Current Week Low]])-1</f>
        <v>5.9060262373908934E-3</v>
      </c>
      <c r="AF658" s="1">
        <f>(Table2[[#This Row],[Current Week High]]/Table2[[#This Row],[Close Price]])-1</f>
        <v>4.5048321729190599E-2</v>
      </c>
      <c r="AG658" s="1">
        <f>(Table2[[#This Row],[Close Price]]/Table2[[#This Row],[Current Month Low]])-1</f>
        <v>5.9060262373908934E-3</v>
      </c>
      <c r="AH658" s="1">
        <f>(Table2[[#This Row],[Current Month High]]/Table2[[#This Row],[Close Price]])-1</f>
        <v>7.8665696768159599E-2</v>
      </c>
      <c r="AI658">
        <v>45.484776057362502</v>
      </c>
      <c r="AJ658">
        <v>0.59060262373908901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-0.11</v>
      </c>
      <c r="AM658" t="s">
        <v>3161</v>
      </c>
      <c r="AN658">
        <v>-3.75</v>
      </c>
      <c r="AO658" t="s">
        <v>3161</v>
      </c>
      <c r="AQ658">
        <f>(Table2[[#This Row],[Sharpe Ratio]]-AVERAGE(Table2[Sharpe Ratio]))/_xlfn.STDEV.P(Table2[Sharpe Ratio])</f>
        <v>-0.68312646593607884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704</v>
      </c>
      <c r="AT658">
        <f>_xlfn.RANK.AVG(Table2[[#This Row],[6M Return vs Nifty Z-Score]],Table2[6M Return vs Nifty Z-Score])</f>
        <v>528</v>
      </c>
      <c r="AU658">
        <f>_xlfn.RANK.AVG(Table2[[#This Row],[Sharpe Ratio Z-Score]],Table2[Sharpe Ratio Z-Score])</f>
        <v>539</v>
      </c>
      <c r="AV658">
        <f>(Table2[[#This Row],[Rank 1Y]]+Table2[[#This Row],[Rank 6M]]+Table2[[#This Row],[Rank Sharpe]])/3</f>
        <v>590.33333333333337</v>
      </c>
    </row>
    <row r="659" spans="1:48" x14ac:dyDescent="0.3">
      <c r="A659" t="s">
        <v>1499</v>
      </c>
      <c r="B659" t="s">
        <v>1500</v>
      </c>
      <c r="C659" t="s">
        <v>3123</v>
      </c>
      <c r="D659" t="s">
        <v>475</v>
      </c>
      <c r="E659">
        <v>6586.25825939472</v>
      </c>
      <c r="F659">
        <v>2031.65</v>
      </c>
      <c r="G659">
        <v>-20.682664774533102</v>
      </c>
      <c r="H659">
        <f>(Table2[[#This Row],[1Y Return vs Nifty]]-AVERAGE(Table2[1Y Return vs Nifty]))/_xlfn.STDEV.P(Table2[1Y Return vs Nifty])</f>
        <v>-0.70442389584350917</v>
      </c>
      <c r="I659">
        <v>-2.4950138193287499</v>
      </c>
      <c r="J659">
        <f>(Table2[[#This Row],[1M Return vs Nifty]]-AVERAGE(Table2[1M Return vs Nifty]))/_xlfn.STDEV.P(Table2[1M Return vs Nifty])</f>
        <v>-7.5362256015235052E-3</v>
      </c>
      <c r="K659">
        <v>-12.1899030016098</v>
      </c>
      <c r="L659">
        <f>(Table2[[#This Row],[6M Return vs Nifty]]-AVERAGE(Table2[6M Return vs Nifty]))/_xlfn.STDEV.P(Table2[6M Return vs Nifty])</f>
        <v>-0.53830258682200127</v>
      </c>
      <c r="M659">
        <v>-1.1747164397357399</v>
      </c>
      <c r="N659">
        <f>(Table2[[#This Row],[1W Return vs Nifty]]-AVERAGE(Table2[1W Return vs Nifty]))/_xlfn.STDEV.P(Table2[1W Return vs Nifty])</f>
        <v>0.43115854248108448</v>
      </c>
      <c r="O659">
        <v>2096.75</v>
      </c>
      <c r="P659">
        <v>2159.4211361456801</v>
      </c>
      <c r="Q659">
        <v>2228.2549385327602</v>
      </c>
      <c r="R659">
        <v>37.2565869279791</v>
      </c>
      <c r="S659" s="1">
        <f>(Table2[[#This Row],[Close Price]]-Table2[[#This Row],[20D EMA]])/Table2[[#This Row],[20D EMA]]</f>
        <v>-3.104805055442943E-2</v>
      </c>
      <c r="T659" s="1">
        <f>(Table2[[#This Row],[Close Price]]-Table2[[#This Row],[50D EMA]])/Table2[[#This Row],[50D EMA]]</f>
        <v>-5.9169160663925358E-2</v>
      </c>
      <c r="U659" s="1">
        <f>(Table2[[#This Row],[Close Price]]-Table2[[#This Row],[200D EMA]])/Table2[[#This Row],[200D EMA]]</f>
        <v>-8.8232695071336242E-2</v>
      </c>
      <c r="V659">
        <v>0.52643053657775496</v>
      </c>
      <c r="W659">
        <v>1990.15</v>
      </c>
      <c r="X659">
        <v>2056.75</v>
      </c>
      <c r="Y659">
        <v>1990</v>
      </c>
      <c r="Z659">
        <v>2089.9499999999998</v>
      </c>
      <c r="AA659">
        <v>1990</v>
      </c>
      <c r="AB659">
        <v>2169</v>
      </c>
      <c r="AC659" s="1">
        <f>(Table2[[#This Row],[Close Price]]/Table2[[#This Row],[Day Low]])-1</f>
        <v>2.0852699545260478E-2</v>
      </c>
      <c r="AD659" s="1">
        <f>(Table2[[#This Row],[Day High]]/Table2[[#This Row],[Close Price]])-1</f>
        <v>1.2354490192700407E-2</v>
      </c>
      <c r="AE659" s="1">
        <f>(Table2[[#This Row],[Close Price]]/Table2[[#This Row],[Current Week Low]])-1</f>
        <v>2.0929648241206023E-2</v>
      </c>
      <c r="AF659" s="1">
        <f>(Table2[[#This Row],[Current Week High]]/Table2[[#This Row],[Close Price]])-1</f>
        <v>2.8695887579061274E-2</v>
      </c>
      <c r="AG659" s="1">
        <f>(Table2[[#This Row],[Close Price]]/Table2[[#This Row],[Current Month Low]])-1</f>
        <v>2.0929648241206023E-2</v>
      </c>
      <c r="AH659" s="1">
        <f>(Table2[[#This Row],[Current Month High]]/Table2[[#This Row],[Close Price]])-1</f>
        <v>6.7605148524598091E-2</v>
      </c>
      <c r="AI659">
        <v>34.6196441316171</v>
      </c>
      <c r="AJ659">
        <v>3.6556122448979602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0.04</v>
      </c>
      <c r="AM659" t="s">
        <v>3160</v>
      </c>
      <c r="AN659">
        <v>-0.03</v>
      </c>
      <c r="AO659" t="s">
        <v>3161</v>
      </c>
      <c r="AP659">
        <v>-7.6686834942720994E-2</v>
      </c>
      <c r="AQ659">
        <f>(Table2[[#This Row],[Sharpe Ratio]]-AVERAGE(Table2[Sharpe Ratio]))/_xlfn.STDEV.P(Table2[Sharpe Ratio])</f>
        <v>-1.5907844677858121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577</v>
      </c>
      <c r="AT659">
        <f>_xlfn.RANK.AVG(Table2[[#This Row],[6M Return vs Nifty Z-Score]],Table2[6M Return vs Nifty Z-Score])</f>
        <v>501</v>
      </c>
      <c r="AU659">
        <f>_xlfn.RANK.AVG(Table2[[#This Row],[Sharpe Ratio Z-Score]],Table2[Sharpe Ratio Z-Score])</f>
        <v>697</v>
      </c>
      <c r="AV659">
        <f>(Table2[[#This Row],[Rank 1Y]]+Table2[[#This Row],[Rank 6M]]+Table2[[#This Row],[Rank Sharpe]])/3</f>
        <v>591.66666666666663</v>
      </c>
    </row>
    <row r="660" spans="1:48" x14ac:dyDescent="0.3">
      <c r="A660" t="s">
        <v>2119</v>
      </c>
      <c r="B660" t="s">
        <v>2120</v>
      </c>
      <c r="C660" t="s">
        <v>3120</v>
      </c>
      <c r="D660" t="s">
        <v>456</v>
      </c>
      <c r="E660">
        <v>2824.0767493223898</v>
      </c>
      <c r="F660">
        <v>391.75</v>
      </c>
      <c r="G660">
        <v>-12.4527220610399</v>
      </c>
      <c r="H660">
        <f>(Table2[[#This Row],[1Y Return vs Nifty]]-AVERAGE(Table2[1Y Return vs Nifty]))/_xlfn.STDEV.P(Table2[1Y Return vs Nifty])</f>
        <v>-0.53884654478016125</v>
      </c>
      <c r="I660">
        <v>-14.510077524241</v>
      </c>
      <c r="J660">
        <f>(Table2[[#This Row],[1M Return vs Nifty]]-AVERAGE(Table2[1M Return vs Nifty]))/_xlfn.STDEV.P(Table2[1M Return vs Nifty])</f>
        <v>-1.2826366522990544</v>
      </c>
      <c r="K660">
        <v>-16.077374755990899</v>
      </c>
      <c r="L660">
        <f>(Table2[[#This Row],[6M Return vs Nifty]]-AVERAGE(Table2[6M Return vs Nifty]))/_xlfn.STDEV.P(Table2[6M Return vs Nifty])</f>
        <v>-0.67426642397178949</v>
      </c>
      <c r="M660">
        <v>-2.9044153614532</v>
      </c>
      <c r="N660">
        <f>(Table2[[#This Row],[1W Return vs Nifty]]-AVERAGE(Table2[1W Return vs Nifty]))/_xlfn.STDEV.P(Table2[1W Return vs Nifty])</f>
        <v>7.0470095159825524E-2</v>
      </c>
      <c r="O660">
        <v>420.91</v>
      </c>
      <c r="P660">
        <v>449.11936749383602</v>
      </c>
      <c r="Q660">
        <v>455.65972494640101</v>
      </c>
      <c r="R660">
        <v>22.123779577610001</v>
      </c>
      <c r="S660" s="1">
        <f>(Table2[[#This Row],[Close Price]]-Table2[[#This Row],[20D EMA]])/Table2[[#This Row],[20D EMA]]</f>
        <v>-6.9278468081062514E-2</v>
      </c>
      <c r="T660" s="1">
        <f>(Table2[[#This Row],[Close Price]]-Table2[[#This Row],[50D EMA]])/Table2[[#This Row],[50D EMA]]</f>
        <v>-0.12773746056414143</v>
      </c>
      <c r="U660" s="1">
        <f>(Table2[[#This Row],[Close Price]]-Table2[[#This Row],[200D EMA]])/Table2[[#This Row],[200D EMA]]</f>
        <v>-0.14025756819723023</v>
      </c>
      <c r="V660">
        <v>1.0377046445144</v>
      </c>
      <c r="W660">
        <v>388.6</v>
      </c>
      <c r="X660">
        <v>398.3</v>
      </c>
      <c r="Y660">
        <v>388.6</v>
      </c>
      <c r="Z660">
        <v>412.95</v>
      </c>
      <c r="AA660">
        <v>388.6</v>
      </c>
      <c r="AB660">
        <v>425.6</v>
      </c>
      <c r="AC660" s="1">
        <f>(Table2[[#This Row],[Close Price]]/Table2[[#This Row],[Day Low]])-1</f>
        <v>8.1060216160575571E-3</v>
      </c>
      <c r="AD660" s="1">
        <f>(Table2[[#This Row],[Day High]]/Table2[[#This Row],[Close Price]])-1</f>
        <v>1.6719846841097619E-2</v>
      </c>
      <c r="AE660" s="1">
        <f>(Table2[[#This Row],[Close Price]]/Table2[[#This Row],[Current Week Low]])-1</f>
        <v>8.1060216160575571E-3</v>
      </c>
      <c r="AF660" s="1">
        <f>(Table2[[#This Row],[Current Week High]]/Table2[[#This Row],[Close Price]])-1</f>
        <v>5.4116145500957114E-2</v>
      </c>
      <c r="AG660" s="1">
        <f>(Table2[[#This Row],[Close Price]]/Table2[[#This Row],[Current Month Low]])-1</f>
        <v>8.1060216160575571E-3</v>
      </c>
      <c r="AH660" s="1">
        <f>(Table2[[#This Row],[Current Month High]]/Table2[[#This Row],[Close Price]])-1</f>
        <v>8.640714741544353E-2</v>
      </c>
      <c r="AI660">
        <v>41.595405232929103</v>
      </c>
      <c r="AJ660">
        <v>10.042134831460601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-0.12</v>
      </c>
      <c r="AM660" t="s">
        <v>3161</v>
      </c>
      <c r="AN660">
        <v>-4.4000000000000004</v>
      </c>
      <c r="AO660" t="s">
        <v>3161</v>
      </c>
      <c r="AP660">
        <v>-0.108109887500749</v>
      </c>
      <c r="AQ660">
        <f>(Table2[[#This Row],[Sharpe Ratio]]-AVERAGE(Table2[Sharpe Ratio]))/_xlfn.STDEV.P(Table2[Sharpe Ratio])</f>
        <v>-1.962704695268692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509</v>
      </c>
      <c r="AT660">
        <f>_xlfn.RANK.AVG(Table2[[#This Row],[6M Return vs Nifty Z-Score]],Table2[6M Return vs Nifty Z-Score])</f>
        <v>550</v>
      </c>
      <c r="AU660">
        <f>_xlfn.RANK.AVG(Table2[[#This Row],[Sharpe Ratio Z-Score]],Table2[Sharpe Ratio Z-Score])</f>
        <v>718</v>
      </c>
      <c r="AV660">
        <f>(Table2[[#This Row],[Rank 1Y]]+Table2[[#This Row],[Rank 6M]]+Table2[[#This Row],[Rank Sharpe]])/3</f>
        <v>592.33333333333337</v>
      </c>
    </row>
    <row r="661" spans="1:48" x14ac:dyDescent="0.3">
      <c r="A661" t="s">
        <v>747</v>
      </c>
      <c r="B661" t="s">
        <v>748</v>
      </c>
      <c r="C661" t="s">
        <v>3119</v>
      </c>
      <c r="D661" t="s">
        <v>266</v>
      </c>
      <c r="E661">
        <v>22338.790771364998</v>
      </c>
      <c r="F661">
        <v>4518.55</v>
      </c>
      <c r="G661">
        <v>-23.708116594326398</v>
      </c>
      <c r="H661">
        <f>(Table2[[#This Row],[1Y Return vs Nifty]]-AVERAGE(Table2[1Y Return vs Nifty]))/_xlfn.STDEV.P(Table2[1Y Return vs Nifty])</f>
        <v>-0.76529264250803264</v>
      </c>
      <c r="I661">
        <v>-10.482892365084499</v>
      </c>
      <c r="J661">
        <f>(Table2[[#This Row],[1M Return vs Nifty]]-AVERAGE(Table2[1M Return vs Nifty]))/_xlfn.STDEV.P(Table2[1M Return vs Nifty])</f>
        <v>-0.85525102697515432</v>
      </c>
      <c r="K661">
        <v>-21.122305573649701</v>
      </c>
      <c r="L661">
        <f>(Table2[[#This Row],[6M Return vs Nifty]]-AVERAGE(Table2[6M Return vs Nifty]))/_xlfn.STDEV.P(Table2[6M Return vs Nifty])</f>
        <v>-0.85071224672306278</v>
      </c>
      <c r="M661">
        <v>-8.7866472868763701</v>
      </c>
      <c r="N661">
        <f>(Table2[[#This Row],[1W Return vs Nifty]]-AVERAGE(Table2[1W Return vs Nifty]))/_xlfn.STDEV.P(Table2[1W Return vs Nifty])</f>
        <v>-1.156132450130416</v>
      </c>
      <c r="O661">
        <v>5074.71</v>
      </c>
      <c r="P661">
        <v>5225.0507447136197</v>
      </c>
      <c r="Q661">
        <v>5250.8875789374797</v>
      </c>
      <c r="R661">
        <v>13.741443118192199</v>
      </c>
      <c r="S661" s="1">
        <f>(Table2[[#This Row],[Close Price]]-Table2[[#This Row],[20D EMA]])/Table2[[#This Row],[20D EMA]]</f>
        <v>-0.10959443987932313</v>
      </c>
      <c r="T661" s="1">
        <f>(Table2[[#This Row],[Close Price]]-Table2[[#This Row],[50D EMA]])/Table2[[#This Row],[50D EMA]]</f>
        <v>-0.13521414034656273</v>
      </c>
      <c r="U661" s="1">
        <f>(Table2[[#This Row],[Close Price]]-Table2[[#This Row],[200D EMA]])/Table2[[#This Row],[200D EMA]]</f>
        <v>-0.13946929312961381</v>
      </c>
      <c r="V661">
        <v>0.78480556782313005</v>
      </c>
      <c r="W661">
        <v>4400</v>
      </c>
      <c r="X661">
        <v>4840</v>
      </c>
      <c r="Y661">
        <v>4400</v>
      </c>
      <c r="Z661">
        <v>5130</v>
      </c>
      <c r="AA661">
        <v>4400</v>
      </c>
      <c r="AB661">
        <v>5255</v>
      </c>
      <c r="AC661" s="1">
        <f>(Table2[[#This Row],[Close Price]]/Table2[[#This Row],[Day Low]])-1</f>
        <v>2.6943181818181783E-2</v>
      </c>
      <c r="AD661" s="1">
        <f>(Table2[[#This Row],[Day High]]/Table2[[#This Row],[Close Price]])-1</f>
        <v>7.1140078122406525E-2</v>
      </c>
      <c r="AE661" s="1">
        <f>(Table2[[#This Row],[Close Price]]/Table2[[#This Row],[Current Week Low]])-1</f>
        <v>2.6943181818181783E-2</v>
      </c>
      <c r="AF661" s="1">
        <f>(Table2[[#This Row],[Current Week High]]/Table2[[#This Row],[Close Price]])-1</f>
        <v>0.13531995883635228</v>
      </c>
      <c r="AG661" s="1">
        <f>(Table2[[#This Row],[Close Price]]/Table2[[#This Row],[Current Month Low]])-1</f>
        <v>2.6943181818181783E-2</v>
      </c>
      <c r="AH661" s="1">
        <f>(Table2[[#This Row],[Current Month High]]/Table2[[#This Row],[Close Price]])-1</f>
        <v>0.16298370052339806</v>
      </c>
      <c r="AI661">
        <v>62.662801119828202</v>
      </c>
      <c r="AJ661">
        <v>12.276059137781001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-0.02</v>
      </c>
      <c r="AM661" t="s">
        <v>3161</v>
      </c>
      <c r="AN661">
        <v>-11.05</v>
      </c>
      <c r="AO661" t="s">
        <v>3161</v>
      </c>
      <c r="AP661">
        <v>-2.2193127596819998E-3</v>
      </c>
      <c r="AQ661">
        <f>(Table2[[#This Row],[Sharpe Ratio]]-AVERAGE(Table2[Sharpe Ratio]))/_xlfn.STDEV.P(Table2[Sharpe Ratio])</f>
        <v>-0.7093940382832381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587</v>
      </c>
      <c r="AT661">
        <f>_xlfn.RANK.AVG(Table2[[#This Row],[6M Return vs Nifty Z-Score]],Table2[6M Return vs Nifty Z-Score])</f>
        <v>626</v>
      </c>
      <c r="AU661">
        <f>_xlfn.RANK.AVG(Table2[[#This Row],[Sharpe Ratio Z-Score]],Table2[Sharpe Ratio Z-Score])</f>
        <v>569</v>
      </c>
      <c r="AV661">
        <f>(Table2[[#This Row],[Rank 1Y]]+Table2[[#This Row],[Rank 6M]]+Table2[[#This Row],[Rank Sharpe]])/3</f>
        <v>594</v>
      </c>
    </row>
    <row r="662" spans="1:48" x14ac:dyDescent="0.3">
      <c r="A662" t="s">
        <v>1209</v>
      </c>
      <c r="B662" t="s">
        <v>1210</v>
      </c>
      <c r="C662" t="s">
        <v>3119</v>
      </c>
      <c r="D662" t="s">
        <v>242</v>
      </c>
      <c r="E662">
        <v>9473.9257787964198</v>
      </c>
      <c r="F662">
        <v>484.65</v>
      </c>
      <c r="G662">
        <v>-18.252809391565901</v>
      </c>
      <c r="H662">
        <f>(Table2[[#This Row],[1Y Return vs Nifty]]-AVERAGE(Table2[1Y Return vs Nifty]))/_xlfn.STDEV.P(Table2[1Y Return vs Nifty])</f>
        <v>-0.65553789119136296</v>
      </c>
      <c r="I662">
        <v>-11.206990517403</v>
      </c>
      <c r="J662">
        <f>(Table2[[#This Row],[1M Return vs Nifty]]-AVERAGE(Table2[1M Return vs Nifty]))/_xlfn.STDEV.P(Table2[1M Return vs Nifty])</f>
        <v>-0.93209605132693796</v>
      </c>
      <c r="K662">
        <v>-22.558856237472401</v>
      </c>
      <c r="L662">
        <f>(Table2[[#This Row],[6M Return vs Nifty]]-AVERAGE(Table2[6M Return vs Nifty]))/_xlfn.STDEV.P(Table2[6M Return vs Nifty])</f>
        <v>-0.90095542605762369</v>
      </c>
      <c r="M662">
        <v>-6.8675515630000001</v>
      </c>
      <c r="N662">
        <f>(Table2[[#This Row],[1W Return vs Nifty]]-AVERAGE(Table2[1W Return vs Nifty]))/_xlfn.STDEV.P(Table2[1W Return vs Nifty])</f>
        <v>-0.75594970837410058</v>
      </c>
      <c r="O662">
        <v>520.85</v>
      </c>
      <c r="P662">
        <v>536.02497723504803</v>
      </c>
      <c r="Q662">
        <v>544.515581815264</v>
      </c>
      <c r="R662">
        <v>26.894620085741799</v>
      </c>
      <c r="S662" s="1">
        <f>(Table2[[#This Row],[Close Price]]-Table2[[#This Row],[20D EMA]])/Table2[[#This Row],[20D EMA]]</f>
        <v>-6.9501775943169905E-2</v>
      </c>
      <c r="T662" s="1">
        <f>(Table2[[#This Row],[Close Price]]-Table2[[#This Row],[50D EMA]])/Table2[[#This Row],[50D EMA]]</f>
        <v>-9.5844371842620346E-2</v>
      </c>
      <c r="U662" s="1">
        <f>(Table2[[#This Row],[Close Price]]-Table2[[#This Row],[200D EMA]])/Table2[[#This Row],[200D EMA]]</f>
        <v>-0.10994282590718299</v>
      </c>
      <c r="V662">
        <v>0.339293037218166</v>
      </c>
      <c r="W662">
        <v>482</v>
      </c>
      <c r="X662">
        <v>497.95</v>
      </c>
      <c r="Y662">
        <v>482</v>
      </c>
      <c r="Z662">
        <v>535</v>
      </c>
      <c r="AA662">
        <v>482</v>
      </c>
      <c r="AB662">
        <v>545.54999999999995</v>
      </c>
      <c r="AC662" s="1">
        <f>(Table2[[#This Row],[Close Price]]/Table2[[#This Row],[Day Low]])-1</f>
        <v>5.4979253112033E-3</v>
      </c>
      <c r="AD662" s="1">
        <f>(Table2[[#This Row],[Day High]]/Table2[[#This Row],[Close Price]])-1</f>
        <v>2.7442484266996914E-2</v>
      </c>
      <c r="AE662" s="1">
        <f>(Table2[[#This Row],[Close Price]]/Table2[[#This Row],[Current Week Low]])-1</f>
        <v>5.4979253112033E-3</v>
      </c>
      <c r="AF662" s="1">
        <f>(Table2[[#This Row],[Current Week High]]/Table2[[#This Row],[Close Price]])-1</f>
        <v>0.10388940472505936</v>
      </c>
      <c r="AG662" s="1">
        <f>(Table2[[#This Row],[Close Price]]/Table2[[#This Row],[Current Month Low]])-1</f>
        <v>5.4979253112033E-3</v>
      </c>
      <c r="AH662" s="1">
        <f>(Table2[[#This Row],[Current Month High]]/Table2[[#This Row],[Close Price]])-1</f>
        <v>0.12565769111730107</v>
      </c>
      <c r="AI662">
        <v>46.373671721861101</v>
      </c>
      <c r="AJ662">
        <v>3.8795413138998902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0.02</v>
      </c>
      <c r="AM662" t="s">
        <v>3160</v>
      </c>
      <c r="AN662">
        <v>-4.62</v>
      </c>
      <c r="AO662" t="s">
        <v>3161</v>
      </c>
      <c r="AP662">
        <v>-9.195755008206E-3</v>
      </c>
      <c r="AQ662">
        <f>(Table2[[#This Row],[Sharpe Ratio]]-AVERAGE(Table2[Sharpe Ratio]))/_xlfn.STDEV.P(Table2[Sharpe Ratio])</f>
        <v>-0.79196653767045389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561</v>
      </c>
      <c r="AT662">
        <f>_xlfn.RANK.AVG(Table2[[#This Row],[6M Return vs Nifty Z-Score]],Table2[6M Return vs Nifty Z-Score])</f>
        <v>643</v>
      </c>
      <c r="AU662">
        <f>_xlfn.RANK.AVG(Table2[[#This Row],[Sharpe Ratio Z-Score]],Table2[Sharpe Ratio Z-Score])</f>
        <v>584</v>
      </c>
      <c r="AV662">
        <f>(Table2[[#This Row],[Rank 1Y]]+Table2[[#This Row],[Rank 6M]]+Table2[[#This Row],[Rank Sharpe]])/3</f>
        <v>596</v>
      </c>
    </row>
    <row r="663" spans="1:48" x14ac:dyDescent="0.3">
      <c r="A663" t="s">
        <v>1113</v>
      </c>
      <c r="B663" t="s">
        <v>1114</v>
      </c>
      <c r="C663" t="s">
        <v>3121</v>
      </c>
      <c r="D663" t="s">
        <v>512</v>
      </c>
      <c r="E663">
        <v>10977.2823977833</v>
      </c>
      <c r="F663">
        <v>705.9</v>
      </c>
      <c r="G663">
        <v>-38.091156644587898</v>
      </c>
      <c r="H663">
        <f>(Table2[[#This Row],[1Y Return vs Nifty]]-AVERAGE(Table2[1Y Return vs Nifty]))/_xlfn.STDEV.P(Table2[1Y Return vs Nifty])</f>
        <v>-1.054663511135806</v>
      </c>
      <c r="I663">
        <v>-13.3397560720491</v>
      </c>
      <c r="J663">
        <f>(Table2[[#This Row],[1M Return vs Nifty]]-AVERAGE(Table2[1M Return vs Nifty]))/_xlfn.STDEV.P(Table2[1M Return vs Nifty])</f>
        <v>-1.1584361137323667</v>
      </c>
      <c r="K663">
        <v>-21.545790715031899</v>
      </c>
      <c r="L663">
        <f>(Table2[[#This Row],[6M Return vs Nifty]]-AVERAGE(Table2[6M Return vs Nifty]))/_xlfn.STDEV.P(Table2[6M Return vs Nifty])</f>
        <v>-0.86552358644105665</v>
      </c>
      <c r="M663">
        <v>-6.2024190557316903</v>
      </c>
      <c r="N663">
        <f>(Table2[[#This Row],[1W Return vs Nifty]]-AVERAGE(Table2[1W Return vs Nifty]))/_xlfn.STDEV.P(Table2[1W Return vs Nifty])</f>
        <v>-0.61725180650381761</v>
      </c>
      <c r="O663">
        <v>775.92</v>
      </c>
      <c r="P663">
        <v>811.14604189890304</v>
      </c>
      <c r="Q663">
        <v>826.36380885374399</v>
      </c>
      <c r="R663">
        <v>22.090361431815801</v>
      </c>
      <c r="S663" s="1">
        <f>(Table2[[#This Row],[Close Price]]-Table2[[#This Row],[20D EMA]])/Table2[[#This Row],[20D EMA]]</f>
        <v>-9.0241261985771704E-2</v>
      </c>
      <c r="T663" s="1">
        <f>(Table2[[#This Row],[Close Price]]-Table2[[#This Row],[50D EMA]])/Table2[[#This Row],[50D EMA]]</f>
        <v>-0.12974980640048586</v>
      </c>
      <c r="U663" s="1">
        <f>(Table2[[#This Row],[Close Price]]-Table2[[#This Row],[200D EMA]])/Table2[[#This Row],[200D EMA]]</f>
        <v>-0.14577575586331684</v>
      </c>
      <c r="V663">
        <v>0.55401849210832699</v>
      </c>
      <c r="W663">
        <v>674.45</v>
      </c>
      <c r="X663">
        <v>732</v>
      </c>
      <c r="Y663">
        <v>674.45</v>
      </c>
      <c r="Z663">
        <v>764.75</v>
      </c>
      <c r="AA663">
        <v>674.45</v>
      </c>
      <c r="AB663">
        <v>788</v>
      </c>
      <c r="AC663" s="1">
        <f>(Table2[[#This Row],[Close Price]]/Table2[[#This Row],[Day Low]])-1</f>
        <v>4.6630587886425934E-2</v>
      </c>
      <c r="AD663" s="1">
        <f>(Table2[[#This Row],[Day High]]/Table2[[#This Row],[Close Price]])-1</f>
        <v>3.6974075648108728E-2</v>
      </c>
      <c r="AE663" s="1">
        <f>(Table2[[#This Row],[Close Price]]/Table2[[#This Row],[Current Week Low]])-1</f>
        <v>4.6630587886425934E-2</v>
      </c>
      <c r="AF663" s="1">
        <f>(Table2[[#This Row],[Current Week High]]/Table2[[#This Row],[Close Price]])-1</f>
        <v>8.3368749114605567E-2</v>
      </c>
      <c r="AG663" s="1">
        <f>(Table2[[#This Row],[Close Price]]/Table2[[#This Row],[Current Month Low]])-1</f>
        <v>4.6630587886425934E-2</v>
      </c>
      <c r="AH663" s="1">
        <f>(Table2[[#This Row],[Current Month High]]/Table2[[#This Row],[Close Price]])-1</f>
        <v>0.11630542569769098</v>
      </c>
      <c r="AI663">
        <v>35.571610709732198</v>
      </c>
      <c r="AJ663">
        <v>4.6630587886425898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-0.17</v>
      </c>
      <c r="AM663" t="s">
        <v>3161</v>
      </c>
      <c r="AN663">
        <v>-6.07</v>
      </c>
      <c r="AO663" t="s">
        <v>3161</v>
      </c>
      <c r="AP663">
        <v>6.3997547005799999E-3</v>
      </c>
      <c r="AQ663">
        <f>(Table2[[#This Row],[Sharpe Ratio]]-AVERAGE(Table2[Sharpe Ratio]))/_xlfn.STDEV.P(Table2[Sharpe Ratio])</f>
        <v>-0.60737958489456001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667</v>
      </c>
      <c r="AT663">
        <f>_xlfn.RANK.AVG(Table2[[#This Row],[6M Return vs Nifty Z-Score]],Table2[6M Return vs Nifty Z-Score])</f>
        <v>630</v>
      </c>
      <c r="AU663">
        <f>_xlfn.RANK.AVG(Table2[[#This Row],[Sharpe Ratio Z-Score]],Table2[Sharpe Ratio Z-Score])</f>
        <v>492</v>
      </c>
      <c r="AV663">
        <f>(Table2[[#This Row],[Rank 1Y]]+Table2[[#This Row],[Rank 6M]]+Table2[[#This Row],[Rank Sharpe]])/3</f>
        <v>596.33333333333337</v>
      </c>
    </row>
    <row r="664" spans="1:48" x14ac:dyDescent="0.3">
      <c r="A664" t="s">
        <v>1008</v>
      </c>
      <c r="B664" t="s">
        <v>1009</v>
      </c>
      <c r="C664" t="s">
        <v>3109</v>
      </c>
      <c r="D664" t="s">
        <v>54</v>
      </c>
      <c r="E664">
        <v>13180.085909114099</v>
      </c>
      <c r="F664">
        <v>155.63</v>
      </c>
      <c r="G664">
        <v>-17.622243832518599</v>
      </c>
      <c r="H664">
        <f>(Table2[[#This Row],[1Y Return vs Nifty]]-AVERAGE(Table2[1Y Return vs Nifty]))/_xlfn.STDEV.P(Table2[1Y Return vs Nifty])</f>
        <v>-0.6428516090903158</v>
      </c>
      <c r="I664">
        <v>-9.6633643046190194</v>
      </c>
      <c r="J664">
        <f>(Table2[[#This Row],[1M Return vs Nifty]]-AVERAGE(Table2[1M Return vs Nifty]))/_xlfn.STDEV.P(Table2[1M Return vs Nifty])</f>
        <v>-0.76827848939610655</v>
      </c>
      <c r="K664">
        <v>-19.240183739233402</v>
      </c>
      <c r="L664">
        <f>(Table2[[#This Row],[6M Return vs Nifty]]-AVERAGE(Table2[6M Return vs Nifty]))/_xlfn.STDEV.P(Table2[6M Return vs Nifty])</f>
        <v>-0.78488527156826104</v>
      </c>
      <c r="M664">
        <v>3.82639379544724</v>
      </c>
      <c r="N664">
        <f>(Table2[[#This Row],[1W Return vs Nifty]]-AVERAGE(Table2[1W Return vs Nifty]))/_xlfn.STDEV.P(Table2[1W Return vs Nifty])</f>
        <v>1.4740236694475313</v>
      </c>
      <c r="O664">
        <v>159.72999999999999</v>
      </c>
      <c r="P664">
        <v>173.90808082457701</v>
      </c>
      <c r="Q664">
        <v>181.88695032689299</v>
      </c>
      <c r="R664">
        <v>46.704679231882203</v>
      </c>
      <c r="S664" s="1">
        <f>(Table2[[#This Row],[Close Price]]-Table2[[#This Row],[20D EMA]])/Table2[[#This Row],[20D EMA]]</f>
        <v>-2.5668315282038407E-2</v>
      </c>
      <c r="T664" s="1">
        <f>(Table2[[#This Row],[Close Price]]-Table2[[#This Row],[50D EMA]])/Table2[[#This Row],[50D EMA]]</f>
        <v>-0.10510196385304441</v>
      </c>
      <c r="U664" s="1">
        <f>(Table2[[#This Row],[Close Price]]-Table2[[#This Row],[200D EMA]])/Table2[[#This Row],[200D EMA]]</f>
        <v>-0.14435862649686065</v>
      </c>
      <c r="V664">
        <v>1.4260138228472701</v>
      </c>
      <c r="W664">
        <v>155.1</v>
      </c>
      <c r="X664">
        <v>161.94999999999999</v>
      </c>
      <c r="Y664">
        <v>147.66999999999999</v>
      </c>
      <c r="Z664">
        <v>164</v>
      </c>
      <c r="AA664">
        <v>147.66999999999999</v>
      </c>
      <c r="AB664">
        <v>164</v>
      </c>
      <c r="AC664" s="1">
        <f>(Table2[[#This Row],[Close Price]]/Table2[[#This Row],[Day Low]])-1</f>
        <v>3.4171502256608033E-3</v>
      </c>
      <c r="AD664" s="1">
        <f>(Table2[[#This Row],[Day High]]/Table2[[#This Row],[Close Price]])-1</f>
        <v>4.0609137055837463E-2</v>
      </c>
      <c r="AE664" s="1">
        <f>(Table2[[#This Row],[Close Price]]/Table2[[#This Row],[Current Week Low]])-1</f>
        <v>5.3903975079569344E-2</v>
      </c>
      <c r="AF664" s="1">
        <f>(Table2[[#This Row],[Current Week High]]/Table2[[#This Row],[Close Price]])-1</f>
        <v>5.3781404613506334E-2</v>
      </c>
      <c r="AG664" s="1">
        <f>(Table2[[#This Row],[Close Price]]/Table2[[#This Row],[Current Month Low]])-1</f>
        <v>5.3903975079569344E-2</v>
      </c>
      <c r="AH664" s="1">
        <f>(Table2[[#This Row],[Current Month High]]/Table2[[#This Row],[Close Price]])-1</f>
        <v>5.3781404613506334E-2</v>
      </c>
      <c r="AI664">
        <v>48.043436355458397</v>
      </c>
      <c r="AJ664">
        <v>12.4900614383809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-0.27</v>
      </c>
      <c r="AM664" t="s">
        <v>3161</v>
      </c>
      <c r="AN664">
        <v>-0.17</v>
      </c>
      <c r="AO664" t="s">
        <v>3161</v>
      </c>
      <c r="AP664">
        <v>-3.3511457474287E-2</v>
      </c>
      <c r="AQ664">
        <f>(Table2[[#This Row],[Sharpe Ratio]]-AVERAGE(Table2[Sharpe Ratio]))/_xlfn.STDEV.P(Table2[Sharpe Ratio])</f>
        <v>-1.0797648531234325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555</v>
      </c>
      <c r="AT664">
        <f>_xlfn.RANK.AVG(Table2[[#This Row],[6M Return vs Nifty Z-Score]],Table2[6M Return vs Nifty Z-Score])</f>
        <v>598</v>
      </c>
      <c r="AU664">
        <f>_xlfn.RANK.AVG(Table2[[#This Row],[Sharpe Ratio Z-Score]],Table2[Sharpe Ratio Z-Score])</f>
        <v>637</v>
      </c>
      <c r="AV664">
        <f>(Table2[[#This Row],[Rank 1Y]]+Table2[[#This Row],[Rank 6M]]+Table2[[#This Row],[Rank Sharpe]])/3</f>
        <v>596.66666666666663</v>
      </c>
    </row>
    <row r="665" spans="1:48" x14ac:dyDescent="0.3">
      <c r="A665" t="s">
        <v>368</v>
      </c>
      <c r="B665" t="s">
        <v>369</v>
      </c>
      <c r="C665" t="s">
        <v>3121</v>
      </c>
      <c r="D665" t="s">
        <v>114</v>
      </c>
      <c r="E665">
        <v>64002.099696739999</v>
      </c>
      <c r="F665">
        <v>799.6</v>
      </c>
      <c r="G665">
        <v>-2.98260533512049</v>
      </c>
      <c r="H665">
        <f>(Table2[[#This Row],[1Y Return vs Nifty]]-AVERAGE(Table2[1Y Return vs Nifty]))/_xlfn.STDEV.P(Table2[1Y Return vs Nifty])</f>
        <v>-0.34831826331744781</v>
      </c>
      <c r="I665">
        <v>-3.3012091797794598</v>
      </c>
      <c r="J665">
        <f>(Table2[[#This Row],[1M Return vs Nifty]]-AVERAGE(Table2[1M Return vs Nifty]))/_xlfn.STDEV.P(Table2[1M Return vs Nifty])</f>
        <v>-9.30938284040779E-2</v>
      </c>
      <c r="K665">
        <v>-28.185038409272</v>
      </c>
      <c r="L665">
        <f>(Table2[[#This Row],[6M Return vs Nifty]]-AVERAGE(Table2[6M Return vs Nifty]))/_xlfn.STDEV.P(Table2[6M Return vs Nifty])</f>
        <v>-1.0977304420354277</v>
      </c>
      <c r="M665">
        <v>-1.66783710103356</v>
      </c>
      <c r="N665">
        <f>(Table2[[#This Row],[1W Return vs Nifty]]-AVERAGE(Table2[1W Return vs Nifty]))/_xlfn.STDEV.P(Table2[1W Return vs Nifty])</f>
        <v>0.32832970710842974</v>
      </c>
      <c r="O665">
        <v>834.65</v>
      </c>
      <c r="P665">
        <v>868.69514497126499</v>
      </c>
      <c r="Q665">
        <v>903.86120728661797</v>
      </c>
      <c r="R665">
        <v>32.5959591874879</v>
      </c>
      <c r="S665" s="1">
        <f>(Table2[[#This Row],[Close Price]]-Table2[[#This Row],[20D EMA]])/Table2[[#This Row],[20D EMA]]</f>
        <v>-4.1993650032947888E-2</v>
      </c>
      <c r="T665" s="1">
        <f>(Table2[[#This Row],[Close Price]]-Table2[[#This Row],[50D EMA]])/Table2[[#This Row],[50D EMA]]</f>
        <v>-7.9539002112818905E-2</v>
      </c>
      <c r="U665" s="1">
        <f>(Table2[[#This Row],[Close Price]]-Table2[[#This Row],[200D EMA]])/Table2[[#This Row],[200D EMA]]</f>
        <v>-0.11535090392872266</v>
      </c>
      <c r="V665">
        <v>1.0356986670833499</v>
      </c>
      <c r="W665">
        <v>791</v>
      </c>
      <c r="X665">
        <v>808.25</v>
      </c>
      <c r="Y665">
        <v>791</v>
      </c>
      <c r="Z665">
        <v>843.8</v>
      </c>
      <c r="AA665">
        <v>791</v>
      </c>
      <c r="AB665">
        <v>863.3</v>
      </c>
      <c r="AC665" s="1">
        <f>(Table2[[#This Row],[Close Price]]/Table2[[#This Row],[Day Low]])-1</f>
        <v>1.0872313527180877E-2</v>
      </c>
      <c r="AD665" s="1">
        <f>(Table2[[#This Row],[Day High]]/Table2[[#This Row],[Close Price]])-1</f>
        <v>1.0817908954477318E-2</v>
      </c>
      <c r="AE665" s="1">
        <f>(Table2[[#This Row],[Close Price]]/Table2[[#This Row],[Current Week Low]])-1</f>
        <v>1.0872313527180877E-2</v>
      </c>
      <c r="AF665" s="1">
        <f>(Table2[[#This Row],[Current Week High]]/Table2[[#This Row],[Close Price]])-1</f>
        <v>5.5277638819409614E-2</v>
      </c>
      <c r="AG665" s="1">
        <f>(Table2[[#This Row],[Close Price]]/Table2[[#This Row],[Current Month Low]])-1</f>
        <v>1.0872313527180877E-2</v>
      </c>
      <c r="AH665" s="1">
        <f>(Table2[[#This Row],[Current Month High]]/Table2[[#This Row],[Close Price]])-1</f>
        <v>7.966483241620792E-2</v>
      </c>
      <c r="AI665">
        <v>42.4337168584292</v>
      </c>
      <c r="AJ665">
        <v>18.6350148367952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-0.12</v>
      </c>
      <c r="AM665" t="s">
        <v>3161</v>
      </c>
      <c r="AN665">
        <v>-3.06</v>
      </c>
      <c r="AO665" t="s">
        <v>3161</v>
      </c>
      <c r="AP665">
        <v>-5.8822045063343001E-2</v>
      </c>
      <c r="AQ665">
        <f>(Table2[[#This Row],[Sharpe Ratio]]-AVERAGE(Table2[Sharpe Ratio]))/_xlfn.STDEV.P(Table2[Sharpe Ratio])</f>
        <v>-1.3793385331936103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428</v>
      </c>
      <c r="AT665">
        <f>_xlfn.RANK.AVG(Table2[[#This Row],[6M Return vs Nifty Z-Score]],Table2[6M Return vs Nifty Z-Score])</f>
        <v>685</v>
      </c>
      <c r="AU665">
        <f>_xlfn.RANK.AVG(Table2[[#This Row],[Sharpe Ratio Z-Score]],Table2[Sharpe Ratio Z-Score])</f>
        <v>680</v>
      </c>
      <c r="AV665">
        <f>(Table2[[#This Row],[Rank 1Y]]+Table2[[#This Row],[Rank 6M]]+Table2[[#This Row],[Rank Sharpe]])/3</f>
        <v>597.66666666666663</v>
      </c>
    </row>
    <row r="666" spans="1:48" x14ac:dyDescent="0.3">
      <c r="A666" t="s">
        <v>1501</v>
      </c>
      <c r="B666" t="s">
        <v>1502</v>
      </c>
      <c r="C666" t="s">
        <v>3109</v>
      </c>
      <c r="D666" t="s">
        <v>24</v>
      </c>
      <c r="E666">
        <v>6580.8939971679401</v>
      </c>
      <c r="F666">
        <v>34</v>
      </c>
      <c r="G666">
        <v>-63.109246271860499</v>
      </c>
      <c r="H666">
        <f>(Table2[[#This Row],[1Y Return vs Nifty]]-AVERAGE(Table2[1Y Return vs Nifty]))/_xlfn.STDEV.P(Table2[1Y Return vs Nifty])</f>
        <v>-1.5579998226216196</v>
      </c>
      <c r="I666">
        <v>-8.8634617404681393</v>
      </c>
      <c r="J666">
        <f>(Table2[[#This Row],[1M Return vs Nifty]]-AVERAGE(Table2[1M Return vs Nifty]))/_xlfn.STDEV.P(Table2[1M Return vs Nifty])</f>
        <v>-0.68338871053890116</v>
      </c>
      <c r="K666">
        <v>-42.068224106191501</v>
      </c>
      <c r="L666">
        <f>(Table2[[#This Row],[6M Return vs Nifty]]-AVERAGE(Table2[6M Return vs Nifty]))/_xlfn.STDEV.P(Table2[6M Return vs Nifty])</f>
        <v>-1.5832931209382217</v>
      </c>
      <c r="M666">
        <v>-8.1699840008791291</v>
      </c>
      <c r="N666">
        <f>(Table2[[#This Row],[1W Return vs Nifty]]-AVERAGE(Table2[1W Return vs Nifty]))/_xlfn.STDEV.P(Table2[1W Return vs Nifty])</f>
        <v>-1.0275416761213065</v>
      </c>
      <c r="O666">
        <v>37.159999999999997</v>
      </c>
      <c r="P666">
        <v>39.249405222922597</v>
      </c>
      <c r="Q666">
        <v>44.490301281360502</v>
      </c>
      <c r="R666">
        <v>19.855489222386499</v>
      </c>
      <c r="S666" s="1">
        <f>(Table2[[#This Row],[Close Price]]-Table2[[#This Row],[20D EMA]])/Table2[[#This Row],[20D EMA]]</f>
        <v>-8.5037674919267947E-2</v>
      </c>
      <c r="T666" s="1">
        <f>(Table2[[#This Row],[Close Price]]-Table2[[#This Row],[50D EMA]])/Table2[[#This Row],[50D EMA]]</f>
        <v>-0.13374483493718825</v>
      </c>
      <c r="U666" s="1">
        <f>(Table2[[#This Row],[Close Price]]-Table2[[#This Row],[200D EMA]])/Table2[[#This Row],[200D EMA]]</f>
        <v>-0.23578849725064643</v>
      </c>
      <c r="V666">
        <v>0.67626180757527699</v>
      </c>
      <c r="W666">
        <v>33.869999999999997</v>
      </c>
      <c r="X666">
        <v>34.6</v>
      </c>
      <c r="Y666">
        <v>33.869999999999997</v>
      </c>
      <c r="Z666">
        <v>37</v>
      </c>
      <c r="AA666">
        <v>33.869999999999997</v>
      </c>
      <c r="AB666">
        <v>40.1</v>
      </c>
      <c r="AC666" s="1">
        <f>(Table2[[#This Row],[Close Price]]/Table2[[#This Row],[Day Low]])-1</f>
        <v>3.8382049010925456E-3</v>
      </c>
      <c r="AD666" s="1">
        <f>(Table2[[#This Row],[Day High]]/Table2[[#This Row],[Close Price]])-1</f>
        <v>1.7647058823529349E-2</v>
      </c>
      <c r="AE666" s="1">
        <f>(Table2[[#This Row],[Close Price]]/Table2[[#This Row],[Current Week Low]])-1</f>
        <v>3.8382049010925456E-3</v>
      </c>
      <c r="AF666" s="1">
        <f>(Table2[[#This Row],[Current Week High]]/Table2[[#This Row],[Close Price]])-1</f>
        <v>8.8235294117646967E-2</v>
      </c>
      <c r="AG666" s="1">
        <f>(Table2[[#This Row],[Close Price]]/Table2[[#This Row],[Current Month Low]])-1</f>
        <v>3.8382049010925456E-3</v>
      </c>
      <c r="AH666" s="1">
        <f>(Table2[[#This Row],[Current Month High]]/Table2[[#This Row],[Close Price]])-1</f>
        <v>0.17941176470588238</v>
      </c>
      <c r="AI666">
        <v>85.294117647058798</v>
      </c>
      <c r="AJ666">
        <v>0.38382049010925401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-0.21</v>
      </c>
      <c r="AM666" t="s">
        <v>3161</v>
      </c>
      <c r="AN666">
        <v>-7.33</v>
      </c>
      <c r="AO666" t="s">
        <v>3161</v>
      </c>
      <c r="AP666">
        <v>6.2390035549069002E-2</v>
      </c>
      <c r="AQ666">
        <f>(Table2[[#This Row],[Sharpe Ratio]]-AVERAGE(Table2[Sharpe Ratio]))/_xlfn.STDEV.P(Table2[Sharpe Ratio])</f>
        <v>5.5315993504306819E-2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729</v>
      </c>
      <c r="AT666">
        <f>_xlfn.RANK.AVG(Table2[[#This Row],[6M Return vs Nifty Z-Score]],Table2[6M Return vs Nifty Z-Score])</f>
        <v>729</v>
      </c>
      <c r="AU666">
        <f>_xlfn.RANK.AVG(Table2[[#This Row],[Sharpe Ratio Z-Score]],Table2[Sharpe Ratio Z-Score])</f>
        <v>338</v>
      </c>
      <c r="AV666">
        <f>(Table2[[#This Row],[Rank 1Y]]+Table2[[#This Row],[Rank 6M]]+Table2[[#This Row],[Rank Sharpe]])/3</f>
        <v>598.66666666666663</v>
      </c>
    </row>
    <row r="667" spans="1:48" x14ac:dyDescent="0.3">
      <c r="A667" t="s">
        <v>296</v>
      </c>
      <c r="B667" t="s">
        <v>297</v>
      </c>
      <c r="C667" t="s">
        <v>3117</v>
      </c>
      <c r="D667" t="s">
        <v>75</v>
      </c>
      <c r="E667">
        <v>86970.992959016105</v>
      </c>
      <c r="F667">
        <v>24091.7</v>
      </c>
      <c r="G667">
        <v>-29.089934998873499</v>
      </c>
      <c r="H667">
        <f>(Table2[[#This Row],[1Y Return vs Nifty]]-AVERAGE(Table2[1Y Return vs Nifty]))/_xlfn.STDEV.P(Table2[1Y Return vs Nifty])</f>
        <v>-0.87356888042982161</v>
      </c>
      <c r="I667">
        <v>3.91142975091193</v>
      </c>
      <c r="J667">
        <f>(Table2[[#This Row],[1M Return vs Nifty]]-AVERAGE(Table2[1M Return vs Nifty]))/_xlfn.STDEV.P(Table2[1M Return vs Nifty])</f>
        <v>0.67234855326051279</v>
      </c>
      <c r="K667">
        <v>-12.6103728785139</v>
      </c>
      <c r="L667">
        <f>(Table2[[#This Row],[6M Return vs Nifty]]-AVERAGE(Table2[6M Return vs Nifty]))/_xlfn.STDEV.P(Table2[6M Return vs Nifty])</f>
        <v>-0.55300846804296511</v>
      </c>
      <c r="M667">
        <v>-0.29297657291616502</v>
      </c>
      <c r="N667">
        <f>(Table2[[#This Row],[1W Return vs Nifty]]-AVERAGE(Table2[1W Return vs Nifty]))/_xlfn.STDEV.P(Table2[1W Return vs Nifty])</f>
        <v>0.61502486714099869</v>
      </c>
      <c r="O667">
        <v>24699.22</v>
      </c>
      <c r="P667">
        <v>25070.441041128499</v>
      </c>
      <c r="Q667">
        <v>25705.105161773899</v>
      </c>
      <c r="R667">
        <v>29.3138660465012</v>
      </c>
      <c r="S667" s="1">
        <f>(Table2[[#This Row],[Close Price]]-Table2[[#This Row],[20D EMA]])/Table2[[#This Row],[20D EMA]]</f>
        <v>-2.4596728155787933E-2</v>
      </c>
      <c r="T667" s="1">
        <f>(Table2[[#This Row],[Close Price]]-Table2[[#This Row],[50D EMA]])/Table2[[#This Row],[50D EMA]]</f>
        <v>-3.9039641924242828E-2</v>
      </c>
      <c r="U667" s="1">
        <f>(Table2[[#This Row],[Close Price]]-Table2[[#This Row],[200D EMA]])/Table2[[#This Row],[200D EMA]]</f>
        <v>-6.2765942859210555E-2</v>
      </c>
      <c r="V667">
        <v>0.86310546721068304</v>
      </c>
      <c r="W667">
        <v>23670.05</v>
      </c>
      <c r="X667">
        <v>24238.35</v>
      </c>
      <c r="Y667">
        <v>23500</v>
      </c>
      <c r="Z667">
        <v>24562</v>
      </c>
      <c r="AA667">
        <v>23500</v>
      </c>
      <c r="AB667">
        <v>25400</v>
      </c>
      <c r="AC667" s="1">
        <f>(Table2[[#This Row],[Close Price]]/Table2[[#This Row],[Day Low]])-1</f>
        <v>1.7813650583754725E-2</v>
      </c>
      <c r="AD667" s="1">
        <f>(Table2[[#This Row],[Day High]]/Table2[[#This Row],[Close Price]])-1</f>
        <v>6.0871586479989137E-3</v>
      </c>
      <c r="AE667" s="1">
        <f>(Table2[[#This Row],[Close Price]]/Table2[[#This Row],[Current Week Low]])-1</f>
        <v>2.517872340425531E-2</v>
      </c>
      <c r="AF667" s="1">
        <f>(Table2[[#This Row],[Current Week High]]/Table2[[#This Row],[Close Price]])-1</f>
        <v>1.952124590626636E-2</v>
      </c>
      <c r="AG667" s="1">
        <f>(Table2[[#This Row],[Close Price]]/Table2[[#This Row],[Current Month Low]])-1</f>
        <v>2.517872340425531E-2</v>
      </c>
      <c r="AH667" s="1">
        <f>(Table2[[#This Row],[Current Month High]]/Table2[[#This Row],[Close Price]])-1</f>
        <v>5.4305009609118438E-2</v>
      </c>
      <c r="AI667">
        <v>27.586471689420001</v>
      </c>
      <c r="AJ667">
        <v>2.5178723404255301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0.08</v>
      </c>
      <c r="AM667" t="s">
        <v>3160</v>
      </c>
      <c r="AN667">
        <v>-4.9000000000000004</v>
      </c>
      <c r="AO667" t="s">
        <v>3161</v>
      </c>
      <c r="AP667">
        <v>-5.9007014400567999E-2</v>
      </c>
      <c r="AQ667">
        <f>(Table2[[#This Row],[Sharpe Ratio]]-AVERAGE(Table2[Sharpe Ratio]))/_xlfn.STDEV.P(Table2[Sharpe Ratio])</f>
        <v>-1.3815278124767429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614</v>
      </c>
      <c r="AT667">
        <f>_xlfn.RANK.AVG(Table2[[#This Row],[6M Return vs Nifty Z-Score]],Table2[6M Return vs Nifty Z-Score])</f>
        <v>503</v>
      </c>
      <c r="AU667">
        <f>_xlfn.RANK.AVG(Table2[[#This Row],[Sharpe Ratio Z-Score]],Table2[Sharpe Ratio Z-Score])</f>
        <v>681</v>
      </c>
      <c r="AV667">
        <f>(Table2[[#This Row],[Rank 1Y]]+Table2[[#This Row],[Rank 6M]]+Table2[[#This Row],[Rank Sharpe]])/3</f>
        <v>599.33333333333337</v>
      </c>
    </row>
    <row r="668" spans="1:48" x14ac:dyDescent="0.3">
      <c r="A668" t="s">
        <v>578</v>
      </c>
      <c r="B668" t="s">
        <v>579</v>
      </c>
      <c r="C668" t="s">
        <v>3117</v>
      </c>
      <c r="D668" t="s">
        <v>75</v>
      </c>
      <c r="E668">
        <v>32161.917116106801</v>
      </c>
      <c r="F668">
        <v>1713.8</v>
      </c>
      <c r="G668">
        <v>-40.275062273608498</v>
      </c>
      <c r="H668">
        <f>(Table2[[#This Row],[1Y Return vs Nifty]]-AVERAGE(Table2[1Y Return vs Nifty]))/_xlfn.STDEV.P(Table2[1Y Return vs Nifty])</f>
        <v>-1.0986012785801289</v>
      </c>
      <c r="I668">
        <v>-3.3564442473200802</v>
      </c>
      <c r="J668">
        <f>(Table2[[#This Row],[1M Return vs Nifty]]-AVERAGE(Table2[1M Return vs Nifty]))/_xlfn.STDEV.P(Table2[1M Return vs Nifty])</f>
        <v>-9.8955658180387554E-2</v>
      </c>
      <c r="K668">
        <v>-8.5955213783771907</v>
      </c>
      <c r="L668">
        <f>(Table2[[#This Row],[6M Return vs Nifty]]-AVERAGE(Table2[6M Return vs Nifty]))/_xlfn.STDEV.P(Table2[6M Return vs Nifty])</f>
        <v>-0.41258954025783567</v>
      </c>
      <c r="M668">
        <v>-2.0314180029574498</v>
      </c>
      <c r="N668">
        <f>(Table2[[#This Row],[1W Return vs Nifty]]-AVERAGE(Table2[1W Return vs Nifty]))/_xlfn.STDEV.P(Table2[1W Return vs Nifty])</f>
        <v>0.25251337321121065</v>
      </c>
      <c r="O668">
        <v>1794.61</v>
      </c>
      <c r="P668">
        <v>1823.89809736448</v>
      </c>
      <c r="Q668">
        <v>1891.56944987667</v>
      </c>
      <c r="R668">
        <v>30.3312146666748</v>
      </c>
      <c r="S668" s="1">
        <f>(Table2[[#This Row],[Close Price]]-Table2[[#This Row],[20D EMA]])/Table2[[#This Row],[20D EMA]]</f>
        <v>-4.5029282128150376E-2</v>
      </c>
      <c r="T668" s="1">
        <f>(Table2[[#This Row],[Close Price]]-Table2[[#This Row],[50D EMA]])/Table2[[#This Row],[50D EMA]]</f>
        <v>-6.0364171399471846E-2</v>
      </c>
      <c r="U668" s="1">
        <f>(Table2[[#This Row],[Close Price]]-Table2[[#This Row],[200D EMA]])/Table2[[#This Row],[200D EMA]]</f>
        <v>-9.3979869408580566E-2</v>
      </c>
      <c r="V668">
        <v>0.63205035542529497</v>
      </c>
      <c r="W668">
        <v>1676.55</v>
      </c>
      <c r="X668">
        <v>1746.05</v>
      </c>
      <c r="Y668">
        <v>1676.55</v>
      </c>
      <c r="Z668">
        <v>1793.9</v>
      </c>
      <c r="AA668">
        <v>1676.55</v>
      </c>
      <c r="AB668">
        <v>1854.25</v>
      </c>
      <c r="AC668" s="1">
        <f>(Table2[[#This Row],[Close Price]]/Table2[[#This Row],[Day Low]])-1</f>
        <v>2.2218245802391845E-2</v>
      </c>
      <c r="AD668" s="1">
        <f>(Table2[[#This Row],[Day High]]/Table2[[#This Row],[Close Price]])-1</f>
        <v>1.8817831718987099E-2</v>
      </c>
      <c r="AE668" s="1">
        <f>(Table2[[#This Row],[Close Price]]/Table2[[#This Row],[Current Week Low]])-1</f>
        <v>2.2218245802391845E-2</v>
      </c>
      <c r="AF668" s="1">
        <f>(Table2[[#This Row],[Current Week High]]/Table2[[#This Row],[Close Price]])-1</f>
        <v>4.6738242502042393E-2</v>
      </c>
      <c r="AG668" s="1">
        <f>(Table2[[#This Row],[Close Price]]/Table2[[#This Row],[Current Month Low]])-1</f>
        <v>2.2218245802391845E-2</v>
      </c>
      <c r="AH668" s="1">
        <f>(Table2[[#This Row],[Current Month High]]/Table2[[#This Row],[Close Price]])-1</f>
        <v>8.1952386509511088E-2</v>
      </c>
      <c r="AI668">
        <v>41.831018788656699</v>
      </c>
      <c r="AJ668">
        <v>3.7786120867142801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0.04</v>
      </c>
      <c r="AM668" t="s">
        <v>3160</v>
      </c>
      <c r="AN668">
        <v>-4.62</v>
      </c>
      <c r="AO668" t="s">
        <v>3161</v>
      </c>
      <c r="AP668">
        <v>-4.7871173357254999E-2</v>
      </c>
      <c r="AQ668">
        <f>(Table2[[#This Row],[Sharpe Ratio]]-AVERAGE(Table2[Sharpe Ratio]))/_xlfn.STDEV.P(Table2[Sharpe Ratio])</f>
        <v>-1.2497250690483661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678</v>
      </c>
      <c r="AT668">
        <f>_xlfn.RANK.AVG(Table2[[#This Row],[6M Return vs Nifty Z-Score]],Table2[6M Return vs Nifty Z-Score])</f>
        <v>461</v>
      </c>
      <c r="AU668">
        <f>_xlfn.RANK.AVG(Table2[[#This Row],[Sharpe Ratio Z-Score]],Table2[Sharpe Ratio Z-Score])</f>
        <v>661</v>
      </c>
      <c r="AV668">
        <f>(Table2[[#This Row],[Rank 1Y]]+Table2[[#This Row],[Rank 6M]]+Table2[[#This Row],[Rank Sharpe]])/3</f>
        <v>600</v>
      </c>
    </row>
    <row r="669" spans="1:48" x14ac:dyDescent="0.3">
      <c r="A669" t="s">
        <v>1618</v>
      </c>
      <c r="B669" t="s">
        <v>1619</v>
      </c>
      <c r="C669" t="s">
        <v>3111</v>
      </c>
      <c r="D669" t="s">
        <v>988</v>
      </c>
      <c r="E669">
        <v>5574.4425158194699</v>
      </c>
      <c r="F669">
        <v>121.47</v>
      </c>
      <c r="G669">
        <v>-53.5569197565435</v>
      </c>
      <c r="H669">
        <f>(Table2[[#This Row],[1Y Return vs Nifty]]-AVERAGE(Table2[1Y Return vs Nifty]))/_xlfn.STDEV.P(Table2[1Y Return vs Nifty])</f>
        <v>-1.3658175710604741</v>
      </c>
      <c r="I669">
        <v>-7.0171574526889096</v>
      </c>
      <c r="J669">
        <f>(Table2[[#This Row],[1M Return vs Nifty]]-AVERAGE(Table2[1M Return vs Nifty]))/_xlfn.STDEV.P(Table2[1M Return vs Nifty])</f>
        <v>-0.48744939278078775</v>
      </c>
      <c r="K669">
        <v>-27.322065715103001</v>
      </c>
      <c r="L669">
        <f>(Table2[[#This Row],[6M Return vs Nifty]]-AVERAGE(Table2[6M Return vs Nifty]))/_xlfn.STDEV.P(Table2[6M Return vs Nifty])</f>
        <v>-1.0675480802671458</v>
      </c>
      <c r="M669">
        <v>-7.2673961628445998</v>
      </c>
      <c r="N669">
        <f>(Table2[[#This Row],[1W Return vs Nifty]]-AVERAGE(Table2[1W Return vs Nifty]))/_xlfn.STDEV.P(Table2[1W Return vs Nifty])</f>
        <v>-0.83932799234998468</v>
      </c>
      <c r="O669">
        <v>129.38</v>
      </c>
      <c r="P669">
        <v>131.96734433406601</v>
      </c>
      <c r="Q669">
        <v>143.94910304530001</v>
      </c>
      <c r="R669">
        <v>29.188945909807099</v>
      </c>
      <c r="S669" s="1">
        <f>(Table2[[#This Row],[Close Price]]-Table2[[#This Row],[20D EMA]])/Table2[[#This Row],[20D EMA]]</f>
        <v>-6.1137733807389065E-2</v>
      </c>
      <c r="T669" s="1">
        <f>(Table2[[#This Row],[Close Price]]-Table2[[#This Row],[50D EMA]])/Table2[[#This Row],[50D EMA]]</f>
        <v>-7.954501461734903E-2</v>
      </c>
      <c r="U669" s="1">
        <f>(Table2[[#This Row],[Close Price]]-Table2[[#This Row],[200D EMA]])/Table2[[#This Row],[200D EMA]]</f>
        <v>-0.15616007720607994</v>
      </c>
      <c r="V669">
        <v>0.32501522018096801</v>
      </c>
      <c r="W669">
        <v>121</v>
      </c>
      <c r="X669">
        <v>124.94</v>
      </c>
      <c r="Y669">
        <v>121</v>
      </c>
      <c r="Z669">
        <v>133.94999999999999</v>
      </c>
      <c r="AA669">
        <v>121</v>
      </c>
      <c r="AB669">
        <v>135.94999999999999</v>
      </c>
      <c r="AC669" s="1">
        <f>(Table2[[#This Row],[Close Price]]/Table2[[#This Row],[Day Low]])-1</f>
        <v>3.8842975206612174E-3</v>
      </c>
      <c r="AD669" s="1">
        <f>(Table2[[#This Row],[Day High]]/Table2[[#This Row],[Close Price]])-1</f>
        <v>2.8566724294064372E-2</v>
      </c>
      <c r="AE669" s="1">
        <f>(Table2[[#This Row],[Close Price]]/Table2[[#This Row],[Current Week Low]])-1</f>
        <v>3.8842975206612174E-3</v>
      </c>
      <c r="AF669" s="1">
        <f>(Table2[[#This Row],[Current Week High]]/Table2[[#This Row],[Close Price]])-1</f>
        <v>0.10274141763398359</v>
      </c>
      <c r="AG669" s="1">
        <f>(Table2[[#This Row],[Close Price]]/Table2[[#This Row],[Current Month Low]])-1</f>
        <v>3.8842975206612174E-3</v>
      </c>
      <c r="AH669" s="1">
        <f>(Table2[[#This Row],[Current Month High]]/Table2[[#This Row],[Close Price]])-1</f>
        <v>0.11920638840866049</v>
      </c>
      <c r="AI669">
        <v>73.376142257347496</v>
      </c>
      <c r="AJ669">
        <v>1.1997000749812401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-0.04</v>
      </c>
      <c r="AM669" t="s">
        <v>3161</v>
      </c>
      <c r="AN669">
        <v>-4.1100000000000003</v>
      </c>
      <c r="AO669" t="s">
        <v>3161</v>
      </c>
      <c r="AP669">
        <v>3.8783087316334001E-2</v>
      </c>
      <c r="AQ669">
        <f>(Table2[[#This Row],[Sharpe Ratio]]-AVERAGE(Table2[Sharpe Ratio]))/_xlfn.STDEV.P(Table2[Sharpe Ratio])</f>
        <v>-0.22409357501809532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719</v>
      </c>
      <c r="AT669">
        <f>_xlfn.RANK.AVG(Table2[[#This Row],[6M Return vs Nifty Z-Score]],Table2[6M Return vs Nifty Z-Score])</f>
        <v>679</v>
      </c>
      <c r="AU669">
        <f>_xlfn.RANK.AVG(Table2[[#This Row],[Sharpe Ratio Z-Score]],Table2[Sharpe Ratio Z-Score])</f>
        <v>405</v>
      </c>
      <c r="AV669">
        <f>(Table2[[#This Row],[Rank 1Y]]+Table2[[#This Row],[Rank 6M]]+Table2[[#This Row],[Rank Sharpe]])/3</f>
        <v>601</v>
      </c>
    </row>
    <row r="670" spans="1:48" x14ac:dyDescent="0.3">
      <c r="A670" t="s">
        <v>281</v>
      </c>
      <c r="B670" t="s">
        <v>282</v>
      </c>
      <c r="C670" t="s">
        <v>3111</v>
      </c>
      <c r="D670" t="s">
        <v>206</v>
      </c>
      <c r="E670">
        <v>90099.145217589903</v>
      </c>
      <c r="F670">
        <v>508.1</v>
      </c>
      <c r="G670">
        <v>-24.4339235313678</v>
      </c>
      <c r="H670">
        <f>(Table2[[#This Row],[1Y Return vs Nifty]]-AVERAGE(Table2[1Y Return vs Nifty]))/_xlfn.STDEV.P(Table2[1Y Return vs Nifty])</f>
        <v>-0.779895075866613</v>
      </c>
      <c r="I670">
        <v>-4.1972663135424897</v>
      </c>
      <c r="J670">
        <f>(Table2[[#This Row],[1M Return vs Nifty]]-AVERAGE(Table2[1M Return vs Nifty]))/_xlfn.STDEV.P(Table2[1M Return vs Nifty])</f>
        <v>-0.18818802529455961</v>
      </c>
      <c r="K670">
        <v>-12.8338087287016</v>
      </c>
      <c r="L670">
        <f>(Table2[[#This Row],[6M Return vs Nifty]]-AVERAGE(Table2[6M Return vs Nifty]))/_xlfn.STDEV.P(Table2[6M Return vs Nifty])</f>
        <v>-0.56082310888610654</v>
      </c>
      <c r="M670">
        <v>-1.8183733020647701</v>
      </c>
      <c r="N670">
        <f>(Table2[[#This Row],[1W Return vs Nifty]]-AVERAGE(Table2[1W Return vs Nifty]))/_xlfn.STDEV.P(Table2[1W Return vs Nifty])</f>
        <v>0.29693888646683758</v>
      </c>
      <c r="O670">
        <v>539.19000000000005</v>
      </c>
      <c r="P670">
        <v>570.59242390784902</v>
      </c>
      <c r="Q670">
        <v>580.555129595425</v>
      </c>
      <c r="R670">
        <v>19.753658341203099</v>
      </c>
      <c r="S670" s="1">
        <f>(Table2[[#This Row],[Close Price]]-Table2[[#This Row],[20D EMA]])/Table2[[#This Row],[20D EMA]]</f>
        <v>-5.7660564921456312E-2</v>
      </c>
      <c r="T670" s="1">
        <f>(Table2[[#This Row],[Close Price]]-Table2[[#This Row],[50D EMA]])/Table2[[#This Row],[50D EMA]]</f>
        <v>-0.1095220008002447</v>
      </c>
      <c r="U670" s="1">
        <f>(Table2[[#This Row],[Close Price]]-Table2[[#This Row],[200D EMA]])/Table2[[#This Row],[200D EMA]]</f>
        <v>-0.12480318560946525</v>
      </c>
      <c r="V670">
        <v>0.79439282350996698</v>
      </c>
      <c r="W670">
        <v>502.65</v>
      </c>
      <c r="X670">
        <v>513.95000000000005</v>
      </c>
      <c r="Y670">
        <v>502.65</v>
      </c>
      <c r="Z670">
        <v>531.4</v>
      </c>
      <c r="AA670">
        <v>502.65</v>
      </c>
      <c r="AB670">
        <v>545.4</v>
      </c>
      <c r="AC670" s="1">
        <f>(Table2[[#This Row],[Close Price]]/Table2[[#This Row],[Day Low]])-1</f>
        <v>1.084253456679618E-2</v>
      </c>
      <c r="AD670" s="1">
        <f>(Table2[[#This Row],[Day High]]/Table2[[#This Row],[Close Price]])-1</f>
        <v>1.1513481598110609E-2</v>
      </c>
      <c r="AE670" s="1">
        <f>(Table2[[#This Row],[Close Price]]/Table2[[#This Row],[Current Week Low]])-1</f>
        <v>1.084253456679618E-2</v>
      </c>
      <c r="AF670" s="1">
        <f>(Table2[[#This Row],[Current Week High]]/Table2[[#This Row],[Close Price]])-1</f>
        <v>4.5857114741192584E-2</v>
      </c>
      <c r="AG670" s="1">
        <f>(Table2[[#This Row],[Close Price]]/Table2[[#This Row],[Current Month Low]])-1</f>
        <v>1.084253456679618E-2</v>
      </c>
      <c r="AH670" s="1">
        <f>(Table2[[#This Row],[Current Month High]]/Table2[[#This Row],[Close Price]])-1</f>
        <v>7.3410745916158149E-2</v>
      </c>
      <c r="AI670">
        <v>32.257429639834598</v>
      </c>
      <c r="AJ670">
        <v>3.8634505314799799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-0.11</v>
      </c>
      <c r="AM670" t="s">
        <v>3161</v>
      </c>
      <c r="AN670">
        <v>-5.18</v>
      </c>
      <c r="AO670" t="s">
        <v>3161</v>
      </c>
      <c r="AP670">
        <v>-0.103885098132798</v>
      </c>
      <c r="AQ670">
        <f>(Table2[[#This Row],[Sharpe Ratio]]-AVERAGE(Table2[Sharpe Ratio]))/_xlfn.STDEV.P(Table2[Sharpe Ratio])</f>
        <v>-1.9127004946935269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588</v>
      </c>
      <c r="AT670">
        <f>_xlfn.RANK.AVG(Table2[[#This Row],[6M Return vs Nifty Z-Score]],Table2[6M Return vs Nifty Z-Score])</f>
        <v>505</v>
      </c>
      <c r="AU670">
        <f>_xlfn.RANK.AVG(Table2[[#This Row],[Sharpe Ratio Z-Score]],Table2[Sharpe Ratio Z-Score])</f>
        <v>713</v>
      </c>
      <c r="AV670">
        <f>(Table2[[#This Row],[Rank 1Y]]+Table2[[#This Row],[Rank 6M]]+Table2[[#This Row],[Rank Sharpe]])/3</f>
        <v>602</v>
      </c>
    </row>
    <row r="671" spans="1:48" x14ac:dyDescent="0.3">
      <c r="A671" t="s">
        <v>465</v>
      </c>
      <c r="B671" t="s">
        <v>466</v>
      </c>
      <c r="C671" t="s">
        <v>3109</v>
      </c>
      <c r="D671" t="s">
        <v>24</v>
      </c>
      <c r="E671">
        <v>46409.897919114002</v>
      </c>
      <c r="F671">
        <v>63.41</v>
      </c>
      <c r="G671">
        <v>-48.019943306733303</v>
      </c>
      <c r="H671">
        <f>(Table2[[#This Row],[1Y Return vs Nifty]]-AVERAGE(Table2[1Y Return vs Nifty]))/_xlfn.STDEV.P(Table2[1Y Return vs Nifty])</f>
        <v>-1.2544197247599647</v>
      </c>
      <c r="I671">
        <v>-6.7884779670250399</v>
      </c>
      <c r="J671">
        <f>(Table2[[#This Row],[1M Return vs Nifty]]-AVERAGE(Table2[1M Return vs Nifty]))/_xlfn.STDEV.P(Table2[1M Return vs Nifty])</f>
        <v>-0.4631807482768257</v>
      </c>
      <c r="K671">
        <v>-23.460252043211099</v>
      </c>
      <c r="L671">
        <f>(Table2[[#This Row],[6M Return vs Nifty]]-AVERAGE(Table2[6M Return vs Nifty]))/_xlfn.STDEV.P(Table2[6M Return vs Nifty])</f>
        <v>-0.93248163133508688</v>
      </c>
      <c r="M671">
        <v>-1.6906230063246099</v>
      </c>
      <c r="N671">
        <f>(Table2[[#This Row],[1W Return vs Nifty]]-AVERAGE(Table2[1W Return vs Nifty]))/_xlfn.STDEV.P(Table2[1W Return vs Nifty])</f>
        <v>0.32357823695541743</v>
      </c>
      <c r="O671">
        <v>67.03</v>
      </c>
      <c r="P671">
        <v>69.7644697186862</v>
      </c>
      <c r="Q671">
        <v>75.180108056033205</v>
      </c>
      <c r="R671">
        <v>28.842519553920202</v>
      </c>
      <c r="S671" s="1">
        <f>(Table2[[#This Row],[Close Price]]-Table2[[#This Row],[20D EMA]])/Table2[[#This Row],[20D EMA]]</f>
        <v>-5.4005669103386611E-2</v>
      </c>
      <c r="T671" s="1">
        <f>(Table2[[#This Row],[Close Price]]-Table2[[#This Row],[50D EMA]])/Table2[[#This Row],[50D EMA]]</f>
        <v>-9.1084612902664674E-2</v>
      </c>
      <c r="U671" s="1">
        <f>(Table2[[#This Row],[Close Price]]-Table2[[#This Row],[200D EMA]])/Table2[[#This Row],[200D EMA]]</f>
        <v>-0.156558807381079</v>
      </c>
      <c r="V671">
        <v>1.13826340055984</v>
      </c>
      <c r="W671">
        <v>63.01</v>
      </c>
      <c r="X671">
        <v>64.849999999999994</v>
      </c>
      <c r="Y671">
        <v>63.01</v>
      </c>
      <c r="Z671">
        <v>67.19</v>
      </c>
      <c r="AA671">
        <v>63.01</v>
      </c>
      <c r="AB671">
        <v>68.12</v>
      </c>
      <c r="AC671" s="1">
        <f>(Table2[[#This Row],[Close Price]]/Table2[[#This Row],[Day Low]])-1</f>
        <v>6.3481986986191341E-3</v>
      </c>
      <c r="AD671" s="1">
        <f>(Table2[[#This Row],[Day High]]/Table2[[#This Row],[Close Price]])-1</f>
        <v>2.2709351837249647E-2</v>
      </c>
      <c r="AE671" s="1">
        <f>(Table2[[#This Row],[Close Price]]/Table2[[#This Row],[Current Week Low]])-1</f>
        <v>6.3481986986191341E-3</v>
      </c>
      <c r="AF671" s="1">
        <f>(Table2[[#This Row],[Current Week High]]/Table2[[#This Row],[Close Price]])-1</f>
        <v>5.9612048572780241E-2</v>
      </c>
      <c r="AG671" s="1">
        <f>(Table2[[#This Row],[Close Price]]/Table2[[#This Row],[Current Month Low]])-1</f>
        <v>6.3481986986191341E-3</v>
      </c>
      <c r="AH671" s="1">
        <f>(Table2[[#This Row],[Current Month High]]/Table2[[#This Row],[Close Price]])-1</f>
        <v>7.4278504967670855E-2</v>
      </c>
      <c r="AI671">
        <v>45.797192871786798</v>
      </c>
      <c r="AJ671">
        <v>6.9308600337268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-0.13</v>
      </c>
      <c r="AM671" t="s">
        <v>3161</v>
      </c>
      <c r="AN671">
        <v>-6.2</v>
      </c>
      <c r="AO671" t="s">
        <v>3161</v>
      </c>
      <c r="AP671">
        <v>1.9975796971510001E-2</v>
      </c>
      <c r="AQ671">
        <f>(Table2[[#This Row],[Sharpe Ratio]]-AVERAGE(Table2[Sharpe Ratio]))/_xlfn.STDEV.P(Table2[Sharpe Ratio])</f>
        <v>-0.446694854459881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707</v>
      </c>
      <c r="AT671">
        <f>_xlfn.RANK.AVG(Table2[[#This Row],[6M Return vs Nifty Z-Score]],Table2[6M Return vs Nifty Z-Score])</f>
        <v>651</v>
      </c>
      <c r="AU671">
        <f>_xlfn.RANK.AVG(Table2[[#This Row],[Sharpe Ratio Z-Score]],Table2[Sharpe Ratio Z-Score])</f>
        <v>456</v>
      </c>
      <c r="AV671">
        <f>(Table2[[#This Row],[Rank 1Y]]+Table2[[#This Row],[Rank 6M]]+Table2[[#This Row],[Rank Sharpe]])/3</f>
        <v>604.66666666666663</v>
      </c>
    </row>
    <row r="672" spans="1:48" x14ac:dyDescent="0.3">
      <c r="A672" t="s">
        <v>1040</v>
      </c>
      <c r="B672" t="s">
        <v>1041</v>
      </c>
      <c r="C672" t="s">
        <v>3116</v>
      </c>
      <c r="D672" t="s">
        <v>120</v>
      </c>
      <c r="E672">
        <v>12860.489201767199</v>
      </c>
      <c r="F672">
        <v>43.86</v>
      </c>
      <c r="G672">
        <v>-19.737579165856999</v>
      </c>
      <c r="H672">
        <f>(Table2[[#This Row],[1Y Return vs Nifty]]-AVERAGE(Table2[1Y Return vs Nifty]))/_xlfn.STDEV.P(Table2[1Y Return vs Nifty])</f>
        <v>-0.68540981797439837</v>
      </c>
      <c r="I672">
        <v>-7.6852039353533401</v>
      </c>
      <c r="J672">
        <f>(Table2[[#This Row],[1M Return vs Nifty]]-AVERAGE(Table2[1M Return vs Nifty]))/_xlfn.STDEV.P(Table2[1M Return vs Nifty])</f>
        <v>-0.55834592533524585</v>
      </c>
      <c r="K672">
        <v>-35.798085287668798</v>
      </c>
      <c r="L672">
        <f>(Table2[[#This Row],[6M Return vs Nifty]]-AVERAGE(Table2[6M Return vs Nifty]))/_xlfn.STDEV.P(Table2[6M Return vs Nifty])</f>
        <v>-1.3639958019885925</v>
      </c>
      <c r="M672">
        <v>-9.5251739406223805</v>
      </c>
      <c r="N672">
        <f>(Table2[[#This Row],[1W Return vs Nifty]]-AVERAGE(Table2[1W Return vs Nifty]))/_xlfn.STDEV.P(Table2[1W Return vs Nifty])</f>
        <v>-1.3101349928275694</v>
      </c>
      <c r="O672">
        <v>47.19</v>
      </c>
      <c r="P672">
        <v>49.510529029706198</v>
      </c>
      <c r="Q672">
        <v>53.296164255550302</v>
      </c>
      <c r="R672">
        <v>29.464498506381599</v>
      </c>
      <c r="S672" s="1">
        <f>(Table2[[#This Row],[Close Price]]-Table2[[#This Row],[20D EMA]])/Table2[[#This Row],[20D EMA]]</f>
        <v>-7.0565797838525082E-2</v>
      </c>
      <c r="T672" s="1">
        <f>(Table2[[#This Row],[Close Price]]-Table2[[#This Row],[50D EMA]])/Table2[[#This Row],[50D EMA]]</f>
        <v>-0.1141278257462346</v>
      </c>
      <c r="U672" s="1">
        <f>(Table2[[#This Row],[Close Price]]-Table2[[#This Row],[200D EMA]])/Table2[[#This Row],[200D EMA]]</f>
        <v>-0.17705147053931961</v>
      </c>
      <c r="V672">
        <v>0.719762723949531</v>
      </c>
      <c r="W672">
        <v>43.58</v>
      </c>
      <c r="X672">
        <v>44.68</v>
      </c>
      <c r="Y672">
        <v>43.58</v>
      </c>
      <c r="Z672">
        <v>47.84</v>
      </c>
      <c r="AA672">
        <v>43.58</v>
      </c>
      <c r="AB672">
        <v>50.39</v>
      </c>
      <c r="AC672" s="1">
        <f>(Table2[[#This Row],[Close Price]]/Table2[[#This Row],[Day Low]])-1</f>
        <v>6.4249655805415085E-3</v>
      </c>
      <c r="AD672" s="1">
        <f>(Table2[[#This Row],[Day High]]/Table2[[#This Row],[Close Price]])-1</f>
        <v>1.8695850433196437E-2</v>
      </c>
      <c r="AE672" s="1">
        <f>(Table2[[#This Row],[Close Price]]/Table2[[#This Row],[Current Week Low]])-1</f>
        <v>6.4249655805415085E-3</v>
      </c>
      <c r="AF672" s="1">
        <f>(Table2[[#This Row],[Current Week High]]/Table2[[#This Row],[Close Price]])-1</f>
        <v>9.0743274053807665E-2</v>
      </c>
      <c r="AG672" s="1">
        <f>(Table2[[#This Row],[Close Price]]/Table2[[#This Row],[Current Month Low]])-1</f>
        <v>6.4249655805415085E-3</v>
      </c>
      <c r="AH672" s="1">
        <f>(Table2[[#This Row],[Current Month High]]/Table2[[#This Row],[Close Price]])-1</f>
        <v>0.14888280893752848</v>
      </c>
      <c r="AI672">
        <v>68.034655722754195</v>
      </c>
      <c r="AJ672">
        <v>5.9420289855072399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-0.14000000000000001</v>
      </c>
      <c r="AM672" t="s">
        <v>3161</v>
      </c>
      <c r="AN672">
        <v>-3.09</v>
      </c>
      <c r="AO672" t="s">
        <v>3161</v>
      </c>
      <c r="AQ672">
        <f>(Table2[[#This Row],[Sharpe Ratio]]-AVERAGE(Table2[Sharpe Ratio]))/_xlfn.STDEV.P(Table2[Sharpe Ratio])</f>
        <v>-0.68312646593607884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566</v>
      </c>
      <c r="AT672">
        <f>_xlfn.RANK.AVG(Table2[[#This Row],[6M Return vs Nifty Z-Score]],Table2[6M Return vs Nifty Z-Score])</f>
        <v>717</v>
      </c>
      <c r="AU672">
        <f>_xlfn.RANK.AVG(Table2[[#This Row],[Sharpe Ratio Z-Score]],Table2[Sharpe Ratio Z-Score])</f>
        <v>539</v>
      </c>
      <c r="AV672">
        <f>(Table2[[#This Row],[Rank 1Y]]+Table2[[#This Row],[Rank 6M]]+Table2[[#This Row],[Rank Sharpe]])/3</f>
        <v>607.33333333333337</v>
      </c>
    </row>
    <row r="673" spans="1:48" x14ac:dyDescent="0.3">
      <c r="A673" t="s">
        <v>123</v>
      </c>
      <c r="B673" t="s">
        <v>124</v>
      </c>
      <c r="C673" t="s">
        <v>3111</v>
      </c>
      <c r="D673" t="s">
        <v>125</v>
      </c>
      <c r="E673">
        <v>210568.41368929</v>
      </c>
      <c r="F673">
        <v>2182.8000000000002</v>
      </c>
      <c r="G673">
        <v>-30.735709817408399</v>
      </c>
      <c r="H673">
        <f>(Table2[[#This Row],[1Y Return vs Nifty]]-AVERAGE(Table2[1Y Return vs Nifty]))/_xlfn.STDEV.P(Table2[1Y Return vs Nifty])</f>
        <v>-0.90668005074854008</v>
      </c>
      <c r="I673">
        <v>-6.16802406916604</v>
      </c>
      <c r="J673">
        <f>(Table2[[#This Row],[1M Return vs Nifty]]-AVERAGE(Table2[1M Return vs Nifty]))/_xlfn.STDEV.P(Table2[1M Return vs Nifty])</f>
        <v>-0.39733498587918598</v>
      </c>
      <c r="K673">
        <v>-17.366265226476401</v>
      </c>
      <c r="L673">
        <f>(Table2[[#This Row],[6M Return vs Nifty]]-AVERAGE(Table2[6M Return vs Nifty]))/_xlfn.STDEV.P(Table2[6M Return vs Nifty])</f>
        <v>-0.71934520655985845</v>
      </c>
      <c r="M673">
        <v>-1.0865836322523199</v>
      </c>
      <c r="N673">
        <f>(Table2[[#This Row],[1W Return vs Nifty]]-AVERAGE(Table2[1W Return vs Nifty]))/_xlfn.STDEV.P(Table2[1W Return vs Nifty])</f>
        <v>0.44953658798376339</v>
      </c>
      <c r="O673">
        <v>2301.0100000000002</v>
      </c>
      <c r="P673">
        <v>2400.21371499511</v>
      </c>
      <c r="Q673">
        <v>2462.8989104710799</v>
      </c>
      <c r="R673">
        <v>22.206646583254301</v>
      </c>
      <c r="S673" s="1">
        <f>(Table2[[#This Row],[Close Price]]-Table2[[#This Row],[20D EMA]])/Table2[[#This Row],[20D EMA]]</f>
        <v>-5.1373092685385993E-2</v>
      </c>
      <c r="T673" s="1">
        <f>(Table2[[#This Row],[Close Price]]-Table2[[#This Row],[50D EMA]])/Table2[[#This Row],[50D EMA]]</f>
        <v>-9.0580981867088753E-2</v>
      </c>
      <c r="U673" s="1">
        <f>(Table2[[#This Row],[Close Price]]-Table2[[#This Row],[200D EMA]])/Table2[[#This Row],[200D EMA]]</f>
        <v>-0.11372732728908679</v>
      </c>
      <c r="V673">
        <v>0.79116924669289301</v>
      </c>
      <c r="W673">
        <v>2178.4</v>
      </c>
      <c r="X673">
        <v>2244.9499999999998</v>
      </c>
      <c r="Y673">
        <v>2178.4</v>
      </c>
      <c r="Z673">
        <v>2294.85</v>
      </c>
      <c r="AA673">
        <v>2178.4</v>
      </c>
      <c r="AB673">
        <v>2298</v>
      </c>
      <c r="AC673" s="1">
        <f>(Table2[[#This Row],[Close Price]]/Table2[[#This Row],[Day Low]])-1</f>
        <v>2.0198310686743159E-3</v>
      </c>
      <c r="AD673" s="1">
        <f>(Table2[[#This Row],[Day High]]/Table2[[#This Row],[Close Price]])-1</f>
        <v>2.8472603994868839E-2</v>
      </c>
      <c r="AE673" s="1">
        <f>(Table2[[#This Row],[Close Price]]/Table2[[#This Row],[Current Week Low]])-1</f>
        <v>2.0198310686743159E-3</v>
      </c>
      <c r="AF673" s="1">
        <f>(Table2[[#This Row],[Current Week High]]/Table2[[#This Row],[Close Price]])-1</f>
        <v>5.1333150082462753E-2</v>
      </c>
      <c r="AG673" s="1">
        <f>(Table2[[#This Row],[Close Price]]/Table2[[#This Row],[Current Month Low]])-1</f>
        <v>2.0198310686743159E-3</v>
      </c>
      <c r="AH673" s="1">
        <f>(Table2[[#This Row],[Current Month High]]/Table2[[#This Row],[Close Price]])-1</f>
        <v>5.2776250687190718E-2</v>
      </c>
      <c r="AI673">
        <v>27.2677295217152</v>
      </c>
      <c r="AJ673">
        <v>0.20198310686743101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-0.02</v>
      </c>
      <c r="AM673" t="s">
        <v>3161</v>
      </c>
      <c r="AN673">
        <v>-3.73</v>
      </c>
      <c r="AO673" t="s">
        <v>3161</v>
      </c>
      <c r="AP673">
        <v>-3.1802439209554001E-2</v>
      </c>
      <c r="AQ673">
        <f>(Table2[[#This Row],[Sharpe Ratio]]-AVERAGE(Table2[Sharpe Ratio]))/_xlfn.STDEV.P(Table2[Sharpe Ratio])</f>
        <v>-1.0595370773330914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629</v>
      </c>
      <c r="AT673">
        <f>_xlfn.RANK.AVG(Table2[[#This Row],[6M Return vs Nifty Z-Score]],Table2[6M Return vs Nifty Z-Score])</f>
        <v>565</v>
      </c>
      <c r="AU673">
        <f>_xlfn.RANK.AVG(Table2[[#This Row],[Sharpe Ratio Z-Score]],Table2[Sharpe Ratio Z-Score])</f>
        <v>629</v>
      </c>
      <c r="AV673">
        <f>(Table2[[#This Row],[Rank 1Y]]+Table2[[#This Row],[Rank 6M]]+Table2[[#This Row],[Rank Sharpe]])/3</f>
        <v>607.66666666666663</v>
      </c>
    </row>
    <row r="674" spans="1:48" x14ac:dyDescent="0.3">
      <c r="A674" t="s">
        <v>2250</v>
      </c>
      <c r="B674" t="s">
        <v>2251</v>
      </c>
      <c r="C674" t="s">
        <v>3111</v>
      </c>
      <c r="D674" t="s">
        <v>350</v>
      </c>
      <c r="E674">
        <v>2417.2660198441499</v>
      </c>
      <c r="F674">
        <v>1715</v>
      </c>
      <c r="G674">
        <v>-35.862158243903401</v>
      </c>
      <c r="H674">
        <f>(Table2[[#This Row],[1Y Return vs Nifty]]-AVERAGE(Table2[1Y Return vs Nifty]))/_xlfn.STDEV.P(Table2[1Y Return vs Nifty])</f>
        <v>-1.009818526965421</v>
      </c>
      <c r="I674">
        <v>-5.0644930344921804</v>
      </c>
      <c r="J674">
        <f>(Table2[[#This Row],[1M Return vs Nifty]]-AVERAGE(Table2[1M Return vs Nifty]))/_xlfn.STDEV.P(Table2[1M Return vs Nifty])</f>
        <v>-0.2802225903276484</v>
      </c>
      <c r="K674">
        <v>-10.2095234901957</v>
      </c>
      <c r="L674">
        <f>(Table2[[#This Row],[6M Return vs Nifty]]-AVERAGE(Table2[6M Return vs Nifty]))/_xlfn.STDEV.P(Table2[6M Return vs Nifty])</f>
        <v>-0.46903906173497439</v>
      </c>
      <c r="M674">
        <v>2.714026385775</v>
      </c>
      <c r="N674">
        <f>(Table2[[#This Row],[1W Return vs Nifty]]-AVERAGE(Table2[1W Return vs Nifty]))/_xlfn.STDEV.P(Table2[1W Return vs Nifty])</f>
        <v>1.242065339123158</v>
      </c>
      <c r="O674">
        <v>1792.26</v>
      </c>
      <c r="P674">
        <v>1900.1964433963301</v>
      </c>
      <c r="Q674">
        <v>1942.2474517359401</v>
      </c>
      <c r="R674">
        <v>37.624026324171403</v>
      </c>
      <c r="S674" s="1">
        <f>(Table2[[#This Row],[Close Price]]-Table2[[#This Row],[20D EMA]])/Table2[[#This Row],[20D EMA]]</f>
        <v>-4.3107584837021408E-2</v>
      </c>
      <c r="T674" s="1">
        <f>(Table2[[#This Row],[Close Price]]-Table2[[#This Row],[50D EMA]])/Table2[[#This Row],[50D EMA]]</f>
        <v>-9.7461735622090664E-2</v>
      </c>
      <c r="U674" s="1">
        <f>(Table2[[#This Row],[Close Price]]-Table2[[#This Row],[200D EMA]])/Table2[[#This Row],[200D EMA]]</f>
        <v>-0.11700231684321742</v>
      </c>
      <c r="V674">
        <v>1.1770766915247299</v>
      </c>
      <c r="W674">
        <v>1693.05</v>
      </c>
      <c r="X674">
        <v>1731.35</v>
      </c>
      <c r="Y674">
        <v>1693.05</v>
      </c>
      <c r="Z674">
        <v>1779.45</v>
      </c>
      <c r="AA674">
        <v>1693.05</v>
      </c>
      <c r="AB674">
        <v>1930</v>
      </c>
      <c r="AC674" s="1">
        <f>(Table2[[#This Row],[Close Price]]/Table2[[#This Row],[Day Low]])-1</f>
        <v>1.2964767726883375E-2</v>
      </c>
      <c r="AD674" s="1">
        <f>(Table2[[#This Row],[Day High]]/Table2[[#This Row],[Close Price]])-1</f>
        <v>9.5335276967929428E-3</v>
      </c>
      <c r="AE674" s="1">
        <f>(Table2[[#This Row],[Close Price]]/Table2[[#This Row],[Current Week Low]])-1</f>
        <v>1.2964767726883375E-2</v>
      </c>
      <c r="AF674" s="1">
        <f>(Table2[[#This Row],[Current Week High]]/Table2[[#This Row],[Close Price]])-1</f>
        <v>3.758017492711363E-2</v>
      </c>
      <c r="AG674" s="1">
        <f>(Table2[[#This Row],[Close Price]]/Table2[[#This Row],[Current Month Low]])-1</f>
        <v>1.2964767726883375E-2</v>
      </c>
      <c r="AH674" s="1">
        <f>(Table2[[#This Row],[Current Month High]]/Table2[[#This Row],[Close Price]])-1</f>
        <v>0.12536443148688048</v>
      </c>
      <c r="AI674">
        <v>49.268221574343997</v>
      </c>
      <c r="AJ674">
        <v>12.0182887001959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-0.17</v>
      </c>
      <c r="AM674" t="s">
        <v>3161</v>
      </c>
      <c r="AN674">
        <v>-0.04</v>
      </c>
      <c r="AO674" t="s">
        <v>3161</v>
      </c>
      <c r="AP674">
        <v>-6.8605387129656997E-2</v>
      </c>
      <c r="AQ674">
        <f>(Table2[[#This Row],[Sharpe Ratio]]-AVERAGE(Table2[Sharpe Ratio]))/_xlfn.STDEV.P(Table2[Sharpe Ratio])</f>
        <v>-1.4951332288275558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657</v>
      </c>
      <c r="AT674">
        <f>_xlfn.RANK.AVG(Table2[[#This Row],[6M Return vs Nifty Z-Score]],Table2[6M Return vs Nifty Z-Score])</f>
        <v>481</v>
      </c>
      <c r="AU674">
        <f>_xlfn.RANK.AVG(Table2[[#This Row],[Sharpe Ratio Z-Score]],Table2[Sharpe Ratio Z-Score])</f>
        <v>687</v>
      </c>
      <c r="AV674">
        <f>(Table2[[#This Row],[Rank 1Y]]+Table2[[#This Row],[Rank 6M]]+Table2[[#This Row],[Rank Sharpe]])/3</f>
        <v>608.33333333333337</v>
      </c>
    </row>
    <row r="675" spans="1:48" x14ac:dyDescent="0.3">
      <c r="A675" t="s">
        <v>486</v>
      </c>
      <c r="B675" t="s">
        <v>487</v>
      </c>
      <c r="C675" t="s">
        <v>3109</v>
      </c>
      <c r="D675" t="s">
        <v>54</v>
      </c>
      <c r="E675">
        <v>42707.247898116999</v>
      </c>
      <c r="F675">
        <v>573.9</v>
      </c>
      <c r="G675">
        <v>-42.041135646125497</v>
      </c>
      <c r="H675">
        <f>(Table2[[#This Row],[1Y Return vs Nifty]]-AVERAGE(Table2[1Y Return vs Nifty]))/_xlfn.STDEV.P(Table2[1Y Return vs Nifty])</f>
        <v>-1.1341327228422433</v>
      </c>
      <c r="I675">
        <v>-12.009838632011199</v>
      </c>
      <c r="J675">
        <f>(Table2[[#This Row],[1M Return vs Nifty]]-AVERAGE(Table2[1M Return vs Nifty]))/_xlfn.STDEV.P(Table2[1M Return vs Nifty])</f>
        <v>-1.0172984271655019</v>
      </c>
      <c r="K675">
        <v>-13.791815514178699</v>
      </c>
      <c r="L675">
        <f>(Table2[[#This Row],[6M Return vs Nifty]]-AVERAGE(Table2[6M Return vs Nifty]))/_xlfn.STDEV.P(Table2[6M Return vs Nifty])</f>
        <v>-0.59432927608132957</v>
      </c>
      <c r="M675">
        <v>-1.99206190742736</v>
      </c>
      <c r="N675">
        <f>(Table2[[#This Row],[1W Return vs Nifty]]-AVERAGE(Table2[1W Return vs Nifty]))/_xlfn.STDEV.P(Table2[1W Return vs Nifty])</f>
        <v>0.26072017082849791</v>
      </c>
      <c r="O675">
        <v>614.12</v>
      </c>
      <c r="P675">
        <v>647.03844298926094</v>
      </c>
      <c r="Q675">
        <v>659.49860275464505</v>
      </c>
      <c r="R675">
        <v>31.098632259150701</v>
      </c>
      <c r="S675" s="1">
        <f>(Table2[[#This Row],[Close Price]]-Table2[[#This Row],[20D EMA]])/Table2[[#This Row],[20D EMA]]</f>
        <v>-6.5492086237217528E-2</v>
      </c>
      <c r="T675" s="1">
        <f>(Table2[[#This Row],[Close Price]]-Table2[[#This Row],[50D EMA]])/Table2[[#This Row],[50D EMA]]</f>
        <v>-0.11303569947307576</v>
      </c>
      <c r="U675" s="1">
        <f>(Table2[[#This Row],[Close Price]]-Table2[[#This Row],[200D EMA]])/Table2[[#This Row],[200D EMA]]</f>
        <v>-0.12979345581190038</v>
      </c>
      <c r="V675">
        <v>0.85252776327270896</v>
      </c>
      <c r="W675">
        <v>562.5</v>
      </c>
      <c r="X675">
        <v>575.4</v>
      </c>
      <c r="Y675">
        <v>557.25</v>
      </c>
      <c r="Z675">
        <v>582</v>
      </c>
      <c r="AA675">
        <v>557.25</v>
      </c>
      <c r="AB675">
        <v>628.4</v>
      </c>
      <c r="AC675" s="1">
        <f>(Table2[[#This Row],[Close Price]]/Table2[[#This Row],[Day Low]])-1</f>
        <v>2.0266666666666655E-2</v>
      </c>
      <c r="AD675" s="1">
        <f>(Table2[[#This Row],[Day High]]/Table2[[#This Row],[Close Price]])-1</f>
        <v>2.6136957658129401E-3</v>
      </c>
      <c r="AE675" s="1">
        <f>(Table2[[#This Row],[Close Price]]/Table2[[#This Row],[Current Week Low]])-1</f>
        <v>2.9878869448183076E-2</v>
      </c>
      <c r="AF675" s="1">
        <f>(Table2[[#This Row],[Current Week High]]/Table2[[#This Row],[Close Price]])-1</f>
        <v>1.4113957135389432E-2</v>
      </c>
      <c r="AG675" s="1">
        <f>(Table2[[#This Row],[Close Price]]/Table2[[#This Row],[Current Month Low]])-1</f>
        <v>2.9878869448183076E-2</v>
      </c>
      <c r="AH675" s="1">
        <f>(Table2[[#This Row],[Current Month High]]/Table2[[#This Row],[Close Price]])-1</f>
        <v>9.4964279491200454E-2</v>
      </c>
      <c r="AI675">
        <v>41.732009060811897</v>
      </c>
      <c r="AJ675">
        <v>3.64818493769187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-0.08</v>
      </c>
      <c r="AM675" t="s">
        <v>3161</v>
      </c>
      <c r="AN675">
        <v>-7.66</v>
      </c>
      <c r="AO675" t="s">
        <v>3161</v>
      </c>
      <c r="AP675">
        <v>-3.1754567261849997E-2</v>
      </c>
      <c r="AQ675">
        <f>(Table2[[#This Row],[Sharpe Ratio]]-AVERAGE(Table2[Sharpe Ratio]))/_xlfn.STDEV.P(Table2[Sharpe Ratio])</f>
        <v>-1.0589704695648854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688</v>
      </c>
      <c r="AT675">
        <f>_xlfn.RANK.AVG(Table2[[#This Row],[6M Return vs Nifty Z-Score]],Table2[6M Return vs Nifty Z-Score])</f>
        <v>519</v>
      </c>
      <c r="AU675">
        <f>_xlfn.RANK.AVG(Table2[[#This Row],[Sharpe Ratio Z-Score]],Table2[Sharpe Ratio Z-Score])</f>
        <v>628</v>
      </c>
      <c r="AV675">
        <f>(Table2[[#This Row],[Rank 1Y]]+Table2[[#This Row],[Rank 6M]]+Table2[[#This Row],[Rank Sharpe]])/3</f>
        <v>611.66666666666663</v>
      </c>
    </row>
    <row r="676" spans="1:48" x14ac:dyDescent="0.3">
      <c r="A676" t="s">
        <v>1517</v>
      </c>
      <c r="B676" t="s">
        <v>1518</v>
      </c>
      <c r="C676" t="s">
        <v>3113</v>
      </c>
      <c r="D676" t="s">
        <v>51</v>
      </c>
      <c r="E676">
        <v>6408.8216618439001</v>
      </c>
      <c r="F676">
        <v>197.38</v>
      </c>
      <c r="G676">
        <v>-42.814119273144101</v>
      </c>
      <c r="H676">
        <f>(Table2[[#This Row],[1Y Return vs Nifty]]-AVERAGE(Table2[1Y Return vs Nifty]))/_xlfn.STDEV.P(Table2[1Y Return vs Nifty])</f>
        <v>-1.1496842990600509</v>
      </c>
      <c r="I676">
        <v>-2.14052685504736</v>
      </c>
      <c r="J676">
        <f>(Table2[[#This Row],[1M Return vs Nifty]]-AVERAGE(Table2[1M Return vs Nifty]))/_xlfn.STDEV.P(Table2[1M Return vs Nifty])</f>
        <v>3.0083756324091583E-2</v>
      </c>
      <c r="K676">
        <v>-15.1268210111415</v>
      </c>
      <c r="L676">
        <f>(Table2[[#This Row],[6M Return vs Nifty]]-AVERAGE(Table2[6M Return vs Nifty]))/_xlfn.STDEV.P(Table2[6M Return vs Nifty])</f>
        <v>-0.641020925937965</v>
      </c>
      <c r="M676">
        <v>-4.5132030691166198</v>
      </c>
      <c r="N676">
        <f>(Table2[[#This Row],[1W Return vs Nifty]]-AVERAGE(Table2[1W Return vs Nifty]))/_xlfn.STDEV.P(Table2[1W Return vs Nifty])</f>
        <v>-0.26500513296281275</v>
      </c>
      <c r="O676">
        <v>208.13</v>
      </c>
      <c r="P676">
        <v>213.13418729494401</v>
      </c>
      <c r="Q676">
        <v>240.99825350386999</v>
      </c>
      <c r="R676">
        <v>27.3591367402671</v>
      </c>
      <c r="S676" s="1">
        <f>(Table2[[#This Row],[Close Price]]-Table2[[#This Row],[20D EMA]])/Table2[[#This Row],[20D EMA]]</f>
        <v>-5.1650410800941723E-2</v>
      </c>
      <c r="T676" s="1">
        <f>(Table2[[#This Row],[Close Price]]-Table2[[#This Row],[50D EMA]])/Table2[[#This Row],[50D EMA]]</f>
        <v>-7.391675401723663E-2</v>
      </c>
      <c r="U676" s="1">
        <f>(Table2[[#This Row],[Close Price]]-Table2[[#This Row],[200D EMA]])/Table2[[#This Row],[200D EMA]]</f>
        <v>-0.1809899153612313</v>
      </c>
      <c r="V676">
        <v>0.66317088625909604</v>
      </c>
      <c r="W676">
        <v>192.97</v>
      </c>
      <c r="X676">
        <v>201.25</v>
      </c>
      <c r="Y676">
        <v>192.97</v>
      </c>
      <c r="Z676">
        <v>209.22</v>
      </c>
      <c r="AA676">
        <v>192.97</v>
      </c>
      <c r="AB676">
        <v>218.58</v>
      </c>
      <c r="AC676" s="1">
        <f>(Table2[[#This Row],[Close Price]]/Table2[[#This Row],[Day Low]])-1</f>
        <v>2.2853293258019436E-2</v>
      </c>
      <c r="AD676" s="1">
        <f>(Table2[[#This Row],[Day High]]/Table2[[#This Row],[Close Price]])-1</f>
        <v>1.9606849731482523E-2</v>
      </c>
      <c r="AE676" s="1">
        <f>(Table2[[#This Row],[Close Price]]/Table2[[#This Row],[Current Week Low]])-1</f>
        <v>2.2853293258019436E-2</v>
      </c>
      <c r="AF676" s="1">
        <f>(Table2[[#This Row],[Current Week High]]/Table2[[#This Row],[Close Price]])-1</f>
        <v>5.9985814165568918E-2</v>
      </c>
      <c r="AG676" s="1">
        <f>(Table2[[#This Row],[Close Price]]/Table2[[#This Row],[Current Month Low]])-1</f>
        <v>2.2853293258019436E-2</v>
      </c>
      <c r="AH676" s="1">
        <f>(Table2[[#This Row],[Current Month High]]/Table2[[#This Row],[Close Price]])-1</f>
        <v>0.10740703212078229</v>
      </c>
      <c r="AI676">
        <v>139.53794710710301</v>
      </c>
      <c r="AJ676">
        <v>2.28532932580194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-0.09</v>
      </c>
      <c r="AM676" t="s">
        <v>3161</v>
      </c>
      <c r="AN676">
        <v>-6.71</v>
      </c>
      <c r="AO676" t="s">
        <v>3161</v>
      </c>
      <c r="AP676">
        <v>-2.2918281295164E-2</v>
      </c>
      <c r="AQ676">
        <f>(Table2[[#This Row],[Sharpe Ratio]]-AVERAGE(Table2[Sharpe Ratio]))/_xlfn.STDEV.P(Table2[Sharpe Ratio])</f>
        <v>-0.95438503882849368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690</v>
      </c>
      <c r="AT676">
        <f>_xlfn.RANK.AVG(Table2[[#This Row],[6M Return vs Nifty Z-Score]],Table2[6M Return vs Nifty Z-Score])</f>
        <v>542</v>
      </c>
      <c r="AU676">
        <f>_xlfn.RANK.AVG(Table2[[#This Row],[Sharpe Ratio Z-Score]],Table2[Sharpe Ratio Z-Score])</f>
        <v>606</v>
      </c>
      <c r="AV676">
        <f>(Table2[[#This Row],[Rank 1Y]]+Table2[[#This Row],[Rank 6M]]+Table2[[#This Row],[Rank Sharpe]])/3</f>
        <v>612.66666666666663</v>
      </c>
    </row>
    <row r="677" spans="1:48" x14ac:dyDescent="0.3">
      <c r="A677" t="s">
        <v>1736</v>
      </c>
      <c r="B677" t="s">
        <v>1737</v>
      </c>
      <c r="C677" t="s">
        <v>3120</v>
      </c>
      <c r="D677" t="s">
        <v>1208</v>
      </c>
      <c r="E677">
        <v>4583.6452123748504</v>
      </c>
      <c r="F677">
        <v>2732.95</v>
      </c>
      <c r="G677">
        <v>-12.5481983679776</v>
      </c>
      <c r="H677">
        <f>(Table2[[#This Row],[1Y Return vs Nifty]]-AVERAGE(Table2[1Y Return vs Nifty]))/_xlfn.STDEV.P(Table2[1Y Return vs Nifty])</f>
        <v>-0.54076742254837917</v>
      </c>
      <c r="I677">
        <v>-2.24848163221036</v>
      </c>
      <c r="J677">
        <f>(Table2[[#This Row],[1M Return vs Nifty]]-AVERAGE(Table2[1M Return vs Nifty]))/_xlfn.STDEV.P(Table2[1M Return vs Nifty])</f>
        <v>1.8627039505494943E-2</v>
      </c>
      <c r="K677">
        <v>-22.7269630794585</v>
      </c>
      <c r="L677">
        <f>(Table2[[#This Row],[6M Return vs Nifty]]-AVERAGE(Table2[6M Return vs Nifty]))/_xlfn.STDEV.P(Table2[6M Return vs Nifty])</f>
        <v>-0.90683494177675517</v>
      </c>
      <c r="M677">
        <v>2.3775432248352599</v>
      </c>
      <c r="N677">
        <f>(Table2[[#This Row],[1W Return vs Nifty]]-AVERAGE(Table2[1W Return vs Nifty]))/_xlfn.STDEV.P(Table2[1W Return vs Nifty])</f>
        <v>1.1718996083446491</v>
      </c>
      <c r="O677">
        <v>2807.7</v>
      </c>
      <c r="P677">
        <v>2919.8425044719502</v>
      </c>
      <c r="Q677">
        <v>2970.2377716678998</v>
      </c>
      <c r="R677">
        <v>41.6832153262717</v>
      </c>
      <c r="S677" s="1">
        <f>(Table2[[#This Row],[Close Price]]-Table2[[#This Row],[20D EMA]])/Table2[[#This Row],[20D EMA]]</f>
        <v>-2.6623214730918547E-2</v>
      </c>
      <c r="T677" s="1">
        <f>(Table2[[#This Row],[Close Price]]-Table2[[#This Row],[50D EMA]])/Table2[[#This Row],[50D EMA]]</f>
        <v>-6.4007734727373464E-2</v>
      </c>
      <c r="U677" s="1">
        <f>(Table2[[#This Row],[Close Price]]-Table2[[#This Row],[200D EMA]])/Table2[[#This Row],[200D EMA]]</f>
        <v>-7.9888476919695889E-2</v>
      </c>
      <c r="V677">
        <v>1.5240770905731</v>
      </c>
      <c r="W677">
        <v>2714.1</v>
      </c>
      <c r="X677">
        <v>2764.8</v>
      </c>
      <c r="Y677">
        <v>2694.3</v>
      </c>
      <c r="Z677">
        <v>2839.4</v>
      </c>
      <c r="AA677">
        <v>2539.6999999999998</v>
      </c>
      <c r="AB677">
        <v>2880</v>
      </c>
      <c r="AC677" s="1">
        <f>(Table2[[#This Row],[Close Price]]/Table2[[#This Row],[Day Low]])-1</f>
        <v>6.9452120408237672E-3</v>
      </c>
      <c r="AD677" s="1">
        <f>(Table2[[#This Row],[Day High]]/Table2[[#This Row],[Close Price]])-1</f>
        <v>1.1654073437128432E-2</v>
      </c>
      <c r="AE677" s="1">
        <f>(Table2[[#This Row],[Close Price]]/Table2[[#This Row],[Current Week Low]])-1</f>
        <v>1.4345098912518894E-2</v>
      </c>
      <c r="AF677" s="1">
        <f>(Table2[[#This Row],[Current Week High]]/Table2[[#This Row],[Close Price]])-1</f>
        <v>3.8950584533196775E-2</v>
      </c>
      <c r="AG677" s="1">
        <f>(Table2[[#This Row],[Close Price]]/Table2[[#This Row],[Current Month Low]])-1</f>
        <v>7.6091664369807521E-2</v>
      </c>
      <c r="AH677" s="1">
        <f>(Table2[[#This Row],[Current Month High]]/Table2[[#This Row],[Close Price]])-1</f>
        <v>5.3806326497008783E-2</v>
      </c>
      <c r="AI677">
        <v>35.384840556907299</v>
      </c>
      <c r="AJ677">
        <v>12.7989764120766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</v>
      </c>
      <c r="AM677">
        <v>0</v>
      </c>
      <c r="AN677">
        <v>-0.56000000000000005</v>
      </c>
      <c r="AO677" t="s">
        <v>3161</v>
      </c>
      <c r="AP677">
        <v>-6.4466430418930007E-2</v>
      </c>
      <c r="AQ677">
        <f>(Table2[[#This Row],[Sharpe Ratio]]-AVERAGE(Table2[Sharpe Ratio]))/_xlfn.STDEV.P(Table2[Sharpe Ratio])</f>
        <v>-1.4461449353270222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510</v>
      </c>
      <c r="AT677">
        <f>_xlfn.RANK.AVG(Table2[[#This Row],[6M Return vs Nifty Z-Score]],Table2[6M Return vs Nifty Z-Score])</f>
        <v>646</v>
      </c>
      <c r="AU677">
        <f>_xlfn.RANK.AVG(Table2[[#This Row],[Sharpe Ratio Z-Score]],Table2[Sharpe Ratio Z-Score])</f>
        <v>684</v>
      </c>
      <c r="AV677">
        <f>(Table2[[#This Row],[Rank 1Y]]+Table2[[#This Row],[Rank 6M]]+Table2[[#This Row],[Rank Sharpe]])/3</f>
        <v>613.33333333333337</v>
      </c>
    </row>
    <row r="678" spans="1:48" x14ac:dyDescent="0.3">
      <c r="A678" t="s">
        <v>2395</v>
      </c>
      <c r="B678" t="s">
        <v>2396</v>
      </c>
      <c r="C678" t="s">
        <v>3126</v>
      </c>
      <c r="D678" t="s">
        <v>1996</v>
      </c>
      <c r="E678">
        <v>2075.0372856003601</v>
      </c>
      <c r="F678">
        <v>43.5</v>
      </c>
      <c r="G678">
        <v>-47.176891893029897</v>
      </c>
      <c r="H678">
        <f>(Table2[[#This Row],[1Y Return vs Nifty]]-AVERAGE(Table2[1Y Return vs Nifty]))/_xlfn.STDEV.P(Table2[1Y Return vs Nifty])</f>
        <v>-1.2374584621180802</v>
      </c>
      <c r="I678">
        <v>-9.1854722481794493</v>
      </c>
      <c r="J678">
        <f>(Table2[[#This Row],[1M Return vs Nifty]]-AVERAGE(Table2[1M Return vs Nifty]))/_xlfn.STDEV.P(Table2[1M Return vs Nifty])</f>
        <v>-0.71756212366994521</v>
      </c>
      <c r="K678">
        <v>-22.264143210561301</v>
      </c>
      <c r="L678">
        <f>(Table2[[#This Row],[6M Return vs Nifty]]-AVERAGE(Table2[6M Return vs Nifty]))/_xlfn.STDEV.P(Table2[6M Return vs Nifty])</f>
        <v>-0.89064787489620278</v>
      </c>
      <c r="M678">
        <v>-7.1457538909123501</v>
      </c>
      <c r="N678">
        <f>(Table2[[#This Row],[1W Return vs Nifty]]-AVERAGE(Table2[1W Return vs Nifty]))/_xlfn.STDEV.P(Table2[1W Return vs Nifty])</f>
        <v>-0.81396232804795166</v>
      </c>
      <c r="O678">
        <v>46.76</v>
      </c>
      <c r="P678">
        <v>48.918573513290902</v>
      </c>
      <c r="Q678">
        <v>50.922623546615803</v>
      </c>
      <c r="R678">
        <v>29.0269403721591</v>
      </c>
      <c r="S678" s="1">
        <f>(Table2[[#This Row],[Close Price]]-Table2[[#This Row],[20D EMA]])/Table2[[#This Row],[20D EMA]]</f>
        <v>-6.9717707442258303E-2</v>
      </c>
      <c r="T678" s="1">
        <f>(Table2[[#This Row],[Close Price]]-Table2[[#This Row],[50D EMA]])/Table2[[#This Row],[50D EMA]]</f>
        <v>-0.11076720198757851</v>
      </c>
      <c r="U678" s="1">
        <f>(Table2[[#This Row],[Close Price]]-Table2[[#This Row],[200D EMA]])/Table2[[#This Row],[200D EMA]]</f>
        <v>-0.14576278733598541</v>
      </c>
      <c r="V678">
        <v>0.53823150891128302</v>
      </c>
      <c r="W678">
        <v>43.31</v>
      </c>
      <c r="X678">
        <v>44.42</v>
      </c>
      <c r="Y678">
        <v>42.64</v>
      </c>
      <c r="Z678">
        <v>47.04</v>
      </c>
      <c r="AA678">
        <v>42.64</v>
      </c>
      <c r="AB678">
        <v>49.44</v>
      </c>
      <c r="AC678" s="1">
        <f>(Table2[[#This Row],[Close Price]]/Table2[[#This Row],[Day Low]])-1</f>
        <v>4.3869776033247376E-3</v>
      </c>
      <c r="AD678" s="1">
        <f>(Table2[[#This Row],[Day High]]/Table2[[#This Row],[Close Price]])-1</f>
        <v>2.1149425287356305E-2</v>
      </c>
      <c r="AE678" s="1">
        <f>(Table2[[#This Row],[Close Price]]/Table2[[#This Row],[Current Week Low]])-1</f>
        <v>2.0168855534709262E-2</v>
      </c>
      <c r="AF678" s="1">
        <f>(Table2[[#This Row],[Current Week High]]/Table2[[#This Row],[Close Price]])-1</f>
        <v>8.1379310344827482E-2</v>
      </c>
      <c r="AG678" s="1">
        <f>(Table2[[#This Row],[Close Price]]/Table2[[#This Row],[Current Month Low]])-1</f>
        <v>2.0168855534709262E-2</v>
      </c>
      <c r="AH678" s="1">
        <f>(Table2[[#This Row],[Current Month High]]/Table2[[#This Row],[Close Price]])-1</f>
        <v>0.13655172413793104</v>
      </c>
      <c r="AI678">
        <v>59.5402298850574</v>
      </c>
      <c r="AJ678">
        <v>3.1783681214421402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-0.09</v>
      </c>
      <c r="AM678" t="s">
        <v>3161</v>
      </c>
      <c r="AN678">
        <v>-2.25</v>
      </c>
      <c r="AO678" t="s">
        <v>3161</v>
      </c>
      <c r="AP678">
        <v>4.6558051909019998E-3</v>
      </c>
      <c r="AQ678">
        <f>(Table2[[#This Row],[Sharpe Ratio]]-AVERAGE(Table2[Sharpe Ratio]))/_xlfn.STDEV.P(Table2[Sharpe Ratio])</f>
        <v>-0.62802080354002188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703</v>
      </c>
      <c r="AT678">
        <f>_xlfn.RANK.AVG(Table2[[#This Row],[6M Return vs Nifty Z-Score]],Table2[6M Return vs Nifty Z-Score])</f>
        <v>640</v>
      </c>
      <c r="AU678">
        <f>_xlfn.RANK.AVG(Table2[[#This Row],[Sharpe Ratio Z-Score]],Table2[Sharpe Ratio Z-Score])</f>
        <v>497</v>
      </c>
      <c r="AV678">
        <f>(Table2[[#This Row],[Rank 1Y]]+Table2[[#This Row],[Rank 6M]]+Table2[[#This Row],[Rank Sharpe]])/3</f>
        <v>613.33333333333337</v>
      </c>
    </row>
    <row r="679" spans="1:48" x14ac:dyDescent="0.3">
      <c r="A679" t="s">
        <v>2046</v>
      </c>
      <c r="B679" t="s">
        <v>2047</v>
      </c>
      <c r="C679" t="s">
        <v>3121</v>
      </c>
      <c r="D679" t="s">
        <v>1453</v>
      </c>
      <c r="E679">
        <v>3080.7412333932198</v>
      </c>
      <c r="F679">
        <v>114.99</v>
      </c>
      <c r="G679">
        <v>-39.593204652448399</v>
      </c>
      <c r="H679">
        <f>(Table2[[#This Row],[1Y Return vs Nifty]]-AVERAGE(Table2[1Y Return vs Nifty]))/_xlfn.STDEV.P(Table2[1Y Return vs Nifty])</f>
        <v>-1.0848830568810954</v>
      </c>
      <c r="I679">
        <v>-0.65513097014366195</v>
      </c>
      <c r="J679">
        <f>(Table2[[#This Row],[1M Return vs Nifty]]-AVERAGE(Table2[1M Return vs Nifty]))/_xlfn.STDEV.P(Table2[1M Return vs Nifty])</f>
        <v>0.18772161602858115</v>
      </c>
      <c r="K679">
        <v>-7.5518644713364598</v>
      </c>
      <c r="L679">
        <f>(Table2[[#This Row],[6M Return vs Nifty]]-AVERAGE(Table2[6M Return vs Nifty]))/_xlfn.STDEV.P(Table2[6M Return vs Nifty])</f>
        <v>-0.37608777080080497</v>
      </c>
      <c r="M679">
        <v>-0.15804121519178499</v>
      </c>
      <c r="N679">
        <f>(Table2[[#This Row],[1W Return vs Nifty]]-AVERAGE(Table2[1W Return vs Nifty]))/_xlfn.STDEV.P(Table2[1W Return vs Nifty])</f>
        <v>0.64316249505720269</v>
      </c>
      <c r="O679">
        <v>118.58</v>
      </c>
      <c r="P679">
        <v>122.221230574343</v>
      </c>
      <c r="Q679">
        <v>132.161270440859</v>
      </c>
      <c r="R679">
        <v>37.379034094670303</v>
      </c>
      <c r="S679" s="1">
        <f>(Table2[[#This Row],[Close Price]]-Table2[[#This Row],[20D EMA]])/Table2[[#This Row],[20D EMA]]</f>
        <v>-3.0274919885309524E-2</v>
      </c>
      <c r="T679" s="1">
        <f>(Table2[[#This Row],[Close Price]]-Table2[[#This Row],[50D EMA]])/Table2[[#This Row],[50D EMA]]</f>
        <v>-5.9165093825041232E-2</v>
      </c>
      <c r="U679" s="1">
        <f>(Table2[[#This Row],[Close Price]]-Table2[[#This Row],[200D EMA]])/Table2[[#This Row],[200D EMA]]</f>
        <v>-0.12992664479979402</v>
      </c>
      <c r="V679">
        <v>0.70023463596176005</v>
      </c>
      <c r="W679">
        <v>114.51</v>
      </c>
      <c r="X679">
        <v>117.79</v>
      </c>
      <c r="Y679">
        <v>114.51</v>
      </c>
      <c r="Z679">
        <v>124.8</v>
      </c>
      <c r="AA679">
        <v>112.28</v>
      </c>
      <c r="AB679">
        <v>124.8</v>
      </c>
      <c r="AC679" s="1">
        <f>(Table2[[#This Row],[Close Price]]/Table2[[#This Row],[Day Low]])-1</f>
        <v>4.1917736442231845E-3</v>
      </c>
      <c r="AD679" s="1">
        <f>(Table2[[#This Row],[Day High]]/Table2[[#This Row],[Close Price]])-1</f>
        <v>2.4349943473345625E-2</v>
      </c>
      <c r="AE679" s="1">
        <f>(Table2[[#This Row],[Close Price]]/Table2[[#This Row],[Current Week Low]])-1</f>
        <v>4.1917736442231845E-3</v>
      </c>
      <c r="AF679" s="1">
        <f>(Table2[[#This Row],[Current Week High]]/Table2[[#This Row],[Close Price]])-1</f>
        <v>8.5311766240542708E-2</v>
      </c>
      <c r="AG679" s="1">
        <f>(Table2[[#This Row],[Close Price]]/Table2[[#This Row],[Current Month Low]])-1</f>
        <v>2.4136088350552143E-2</v>
      </c>
      <c r="AH679" s="1">
        <f>(Table2[[#This Row],[Current Month High]]/Table2[[#This Row],[Close Price]])-1</f>
        <v>8.5311766240542708E-2</v>
      </c>
      <c r="AI679">
        <v>38.968605965736103</v>
      </c>
      <c r="AJ679">
        <v>10.0909526089037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-0.13</v>
      </c>
      <c r="AM679" t="s">
        <v>3161</v>
      </c>
      <c r="AN679">
        <v>-0.16</v>
      </c>
      <c r="AO679" t="s">
        <v>3161</v>
      </c>
      <c r="AP679">
        <v>-0.116052060706144</v>
      </c>
      <c r="AQ679">
        <f>(Table2[[#This Row],[Sharpe Ratio]]-AVERAGE(Table2[Sharpe Ratio]))/_xlfn.STDEV.P(Table2[Sharpe Ratio])</f>
        <v>-2.0567074933674494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675</v>
      </c>
      <c r="AT679">
        <f>_xlfn.RANK.AVG(Table2[[#This Row],[6M Return vs Nifty Z-Score]],Table2[6M Return vs Nifty Z-Score])</f>
        <v>440</v>
      </c>
      <c r="AU679">
        <f>_xlfn.RANK.AVG(Table2[[#This Row],[Sharpe Ratio Z-Score]],Table2[Sharpe Ratio Z-Score])</f>
        <v>726</v>
      </c>
      <c r="AV679">
        <f>(Table2[[#This Row],[Rank 1Y]]+Table2[[#This Row],[Rank 6M]]+Table2[[#This Row],[Rank Sharpe]])/3</f>
        <v>613.66666666666663</v>
      </c>
    </row>
    <row r="680" spans="1:48" x14ac:dyDescent="0.3">
      <c r="A680" t="s">
        <v>1359</v>
      </c>
      <c r="B680" t="s">
        <v>1360</v>
      </c>
      <c r="C680" t="s">
        <v>3123</v>
      </c>
      <c r="D680" t="s">
        <v>475</v>
      </c>
      <c r="E680">
        <v>8073.9800746199999</v>
      </c>
      <c r="F680">
        <v>734.85</v>
      </c>
      <c r="G680">
        <v>-41.510267054178797</v>
      </c>
      <c r="H680">
        <f>(Table2[[#This Row],[1Y Return vs Nifty]]-AVERAGE(Table2[1Y Return vs Nifty]))/_xlfn.STDEV.P(Table2[1Y Return vs Nifty])</f>
        <v>-1.1234522335269108</v>
      </c>
      <c r="I680">
        <v>6.2193971628308304</v>
      </c>
      <c r="J680">
        <f>(Table2[[#This Row],[1M Return vs Nifty]]-AVERAGE(Table2[1M Return vs Nifty]))/_xlfn.STDEV.P(Table2[1M Return vs Nifty])</f>
        <v>0.91728193888531084</v>
      </c>
      <c r="K680">
        <v>-13.1631771207974</v>
      </c>
      <c r="L680">
        <f>(Table2[[#This Row],[6M Return vs Nifty]]-AVERAGE(Table2[6M Return vs Nifty]))/_xlfn.STDEV.P(Table2[6M Return vs Nifty])</f>
        <v>-0.57234272709934053</v>
      </c>
      <c r="M680">
        <v>2.61892879770744</v>
      </c>
      <c r="N680">
        <f>(Table2[[#This Row],[1W Return vs Nifty]]-AVERAGE(Table2[1W Return vs Nifty]))/_xlfn.STDEV.P(Table2[1W Return vs Nifty])</f>
        <v>1.2222349507512746</v>
      </c>
      <c r="O680">
        <v>730.04</v>
      </c>
      <c r="P680">
        <v>739.40379601572999</v>
      </c>
      <c r="Q680">
        <v>799.188474923424</v>
      </c>
      <c r="R680">
        <v>56.414101559467397</v>
      </c>
      <c r="S680" s="1">
        <f>(Table2[[#This Row],[Close Price]]-Table2[[#This Row],[20D EMA]])/Table2[[#This Row],[20D EMA]]</f>
        <v>6.5886800723248852E-3</v>
      </c>
      <c r="T680" s="1">
        <f>(Table2[[#This Row],[Close Price]]-Table2[[#This Row],[50D EMA]])/Table2[[#This Row],[50D EMA]]</f>
        <v>-6.1587403801117288E-3</v>
      </c>
      <c r="U680" s="1">
        <f>(Table2[[#This Row],[Close Price]]-Table2[[#This Row],[200D EMA]])/Table2[[#This Row],[200D EMA]]</f>
        <v>-8.0504758191850434E-2</v>
      </c>
      <c r="V680">
        <v>0.99211464760101598</v>
      </c>
      <c r="W680">
        <v>707.9</v>
      </c>
      <c r="X680">
        <v>743.3</v>
      </c>
      <c r="Y680">
        <v>702</v>
      </c>
      <c r="Z680">
        <v>743.3</v>
      </c>
      <c r="AA680">
        <v>702</v>
      </c>
      <c r="AB680">
        <v>744.8</v>
      </c>
      <c r="AC680" s="1">
        <f>(Table2[[#This Row],[Close Price]]/Table2[[#This Row],[Day Low]])-1</f>
        <v>3.8070348919339025E-2</v>
      </c>
      <c r="AD680" s="1">
        <f>(Table2[[#This Row],[Day High]]/Table2[[#This Row],[Close Price]])-1</f>
        <v>1.1498945362999224E-2</v>
      </c>
      <c r="AE680" s="1">
        <f>(Table2[[#This Row],[Close Price]]/Table2[[#This Row],[Current Week Low]])-1</f>
        <v>4.6794871794871851E-2</v>
      </c>
      <c r="AF680" s="1">
        <f>(Table2[[#This Row],[Current Week High]]/Table2[[#This Row],[Close Price]])-1</f>
        <v>1.1498945362999224E-2</v>
      </c>
      <c r="AG680" s="1">
        <f>(Table2[[#This Row],[Close Price]]/Table2[[#This Row],[Current Month Low]])-1</f>
        <v>4.6794871794871851E-2</v>
      </c>
      <c r="AH680" s="1">
        <f>(Table2[[#This Row],[Current Month High]]/Table2[[#This Row],[Close Price]])-1</f>
        <v>1.3540178267673619E-2</v>
      </c>
      <c r="AI680">
        <v>50.5477308294209</v>
      </c>
      <c r="AJ680">
        <v>9.2226516052318797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0.05</v>
      </c>
      <c r="AM680" t="s">
        <v>3160</v>
      </c>
      <c r="AN680">
        <v>1.63</v>
      </c>
      <c r="AO680" t="s">
        <v>3160</v>
      </c>
      <c r="AP680">
        <v>-3.6580660394986003E-2</v>
      </c>
      <c r="AQ680">
        <f>(Table2[[#This Row],[Sharpe Ratio]]-AVERAGE(Table2[Sharpe Ratio]))/_xlfn.STDEV.P(Table2[Sharpe Ratio])</f>
        <v>-1.11609164366517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687</v>
      </c>
      <c r="AT680">
        <f>_xlfn.RANK.AVG(Table2[[#This Row],[6M Return vs Nifty Z-Score]],Table2[6M Return vs Nifty Z-Score])</f>
        <v>510</v>
      </c>
      <c r="AU680">
        <f>_xlfn.RANK.AVG(Table2[[#This Row],[Sharpe Ratio Z-Score]],Table2[Sharpe Ratio Z-Score])</f>
        <v>645</v>
      </c>
      <c r="AV680">
        <f>(Table2[[#This Row],[Rank 1Y]]+Table2[[#This Row],[Rank 6M]]+Table2[[#This Row],[Rank Sharpe]])/3</f>
        <v>614</v>
      </c>
    </row>
    <row r="681" spans="1:48" x14ac:dyDescent="0.3">
      <c r="A681" t="s">
        <v>2199</v>
      </c>
      <c r="B681" t="s">
        <v>2200</v>
      </c>
      <c r="C681" t="s">
        <v>3115</v>
      </c>
      <c r="D681" t="s">
        <v>1588</v>
      </c>
      <c r="E681">
        <v>2562.3097654500002</v>
      </c>
      <c r="F681">
        <v>619.95000000000005</v>
      </c>
      <c r="G681">
        <v>-38.787581096031303</v>
      </c>
      <c r="H681">
        <f>(Table2[[#This Row],[1Y Return vs Nifty]]-AVERAGE(Table2[1Y Return vs Nifty]))/_xlfn.STDEV.P(Table2[1Y Return vs Nifty])</f>
        <v>-1.0686748013598177</v>
      </c>
      <c r="I681">
        <v>0.28032651616301102</v>
      </c>
      <c r="J681">
        <f>(Table2[[#This Row],[1M Return vs Nifty]]-AVERAGE(Table2[1M Return vs Nifty]))/_xlfn.STDEV.P(Table2[1M Return vs Nifty])</f>
        <v>0.28699718120593198</v>
      </c>
      <c r="K681">
        <v>-21.662756964298701</v>
      </c>
      <c r="L681">
        <f>(Table2[[#This Row],[6M Return vs Nifty]]-AVERAGE(Table2[6M Return vs Nifty]))/_xlfn.STDEV.P(Table2[6M Return vs Nifty])</f>
        <v>-0.86961446634247608</v>
      </c>
      <c r="M681">
        <v>-2.0001286187603302</v>
      </c>
      <c r="N681">
        <f>(Table2[[#This Row],[1W Return vs Nifty]]-AVERAGE(Table2[1W Return vs Nifty]))/_xlfn.STDEV.P(Table2[1W Return vs Nifty])</f>
        <v>0.25903804595165009</v>
      </c>
      <c r="O681">
        <v>624.1</v>
      </c>
      <c r="P681">
        <v>624.61523094952997</v>
      </c>
      <c r="Q681">
        <v>664.48959529599495</v>
      </c>
      <c r="R681">
        <v>46.999950428257101</v>
      </c>
      <c r="S681" s="1">
        <f>(Table2[[#This Row],[Close Price]]-Table2[[#This Row],[20D EMA]])/Table2[[#This Row],[20D EMA]]</f>
        <v>-6.6495753885594889E-3</v>
      </c>
      <c r="T681" s="1">
        <f>(Table2[[#This Row],[Close Price]]-Table2[[#This Row],[50D EMA]])/Table2[[#This Row],[50D EMA]]</f>
        <v>-7.4689676433889055E-3</v>
      </c>
      <c r="U681" s="1">
        <f>(Table2[[#This Row],[Close Price]]-Table2[[#This Row],[200D EMA]])/Table2[[#This Row],[200D EMA]]</f>
        <v>-6.7028280971284229E-2</v>
      </c>
      <c r="V681">
        <v>0.38237287212697002</v>
      </c>
      <c r="W681">
        <v>599.9</v>
      </c>
      <c r="X681">
        <v>624</v>
      </c>
      <c r="Y681">
        <v>599.9</v>
      </c>
      <c r="Z681">
        <v>648</v>
      </c>
      <c r="AA681">
        <v>599.9</v>
      </c>
      <c r="AB681">
        <v>673.45</v>
      </c>
      <c r="AC681" s="1">
        <f>(Table2[[#This Row],[Close Price]]/Table2[[#This Row],[Day Low]])-1</f>
        <v>3.3422237039506753E-2</v>
      </c>
      <c r="AD681" s="1">
        <f>(Table2[[#This Row],[Day High]]/Table2[[#This Row],[Close Price]])-1</f>
        <v>6.5327849020082596E-3</v>
      </c>
      <c r="AE681" s="1">
        <f>(Table2[[#This Row],[Close Price]]/Table2[[#This Row],[Current Week Low]])-1</f>
        <v>3.3422237039506753E-2</v>
      </c>
      <c r="AF681" s="1">
        <f>(Table2[[#This Row],[Current Week High]]/Table2[[#This Row],[Close Price]])-1</f>
        <v>4.5245584321316201E-2</v>
      </c>
      <c r="AG681" s="1">
        <f>(Table2[[#This Row],[Close Price]]/Table2[[#This Row],[Current Month Low]])-1</f>
        <v>3.3422237039506753E-2</v>
      </c>
      <c r="AH681" s="1">
        <f>(Table2[[#This Row],[Current Month High]]/Table2[[#This Row],[Close Price]])-1</f>
        <v>8.6297282038874101E-2</v>
      </c>
      <c r="AI681">
        <v>45.979514476973897</v>
      </c>
      <c r="AJ681">
        <v>14.5509977827051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0.22</v>
      </c>
      <c r="AM681" t="s">
        <v>3160</v>
      </c>
      <c r="AN681">
        <v>4.97</v>
      </c>
      <c r="AO681" t="s">
        <v>3160</v>
      </c>
      <c r="AQ681">
        <f>(Table2[[#This Row],[Sharpe Ratio]]-AVERAGE(Table2[Sharpe Ratio]))/_xlfn.STDEV.P(Table2[Sharpe Ratio])</f>
        <v>-0.68312646593607884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671</v>
      </c>
      <c r="AT681">
        <f>_xlfn.RANK.AVG(Table2[[#This Row],[6M Return vs Nifty Z-Score]],Table2[6M Return vs Nifty Z-Score])</f>
        <v>632</v>
      </c>
      <c r="AU681">
        <f>_xlfn.RANK.AVG(Table2[[#This Row],[Sharpe Ratio Z-Score]],Table2[Sharpe Ratio Z-Score])</f>
        <v>539</v>
      </c>
      <c r="AV681">
        <f>(Table2[[#This Row],[Rank 1Y]]+Table2[[#This Row],[Rank 6M]]+Table2[[#This Row],[Rank Sharpe]])/3</f>
        <v>614</v>
      </c>
    </row>
    <row r="682" spans="1:48" x14ac:dyDescent="0.3">
      <c r="A682" t="s">
        <v>2013</v>
      </c>
      <c r="B682" t="s">
        <v>2014</v>
      </c>
      <c r="C682" t="s">
        <v>3109</v>
      </c>
      <c r="D682" t="s">
        <v>2015</v>
      </c>
      <c r="E682">
        <v>3189.0140886753102</v>
      </c>
      <c r="F682">
        <v>190.24</v>
      </c>
      <c r="G682">
        <v>-49.552392132724002</v>
      </c>
      <c r="H682">
        <f>(Table2[[#This Row],[1Y Return vs Nifty]]-AVERAGE(Table2[1Y Return vs Nifty]))/_xlfn.STDEV.P(Table2[1Y Return vs Nifty])</f>
        <v>-1.2852509013648352</v>
      </c>
      <c r="I682">
        <v>-7.9616578743844997</v>
      </c>
      <c r="J682">
        <f>(Table2[[#This Row],[1M Return vs Nifty]]-AVERAGE(Table2[1M Return vs Nifty]))/_xlfn.STDEV.P(Table2[1M Return vs Nifty])</f>
        <v>-0.58768464082426375</v>
      </c>
      <c r="K682">
        <v>-19.228538464430201</v>
      </c>
      <c r="L682">
        <f>(Table2[[#This Row],[6M Return vs Nifty]]-AVERAGE(Table2[6M Return vs Nifty]))/_xlfn.STDEV.P(Table2[6M Return vs Nifty])</f>
        <v>-0.78447797954224885</v>
      </c>
      <c r="M682">
        <v>-5.1371077064788597</v>
      </c>
      <c r="N682">
        <f>(Table2[[#This Row],[1W Return vs Nifty]]-AVERAGE(Table2[1W Return vs Nifty]))/_xlfn.STDEV.P(Table2[1W Return vs Nifty])</f>
        <v>-0.39510592223964047</v>
      </c>
      <c r="O682">
        <v>204.54</v>
      </c>
      <c r="P682">
        <v>213.96881924188699</v>
      </c>
      <c r="Q682">
        <v>226.471595358711</v>
      </c>
      <c r="R682">
        <v>23.364889289514799</v>
      </c>
      <c r="S682" s="1">
        <f>(Table2[[#This Row],[Close Price]]-Table2[[#This Row],[20D EMA]])/Table2[[#This Row],[20D EMA]]</f>
        <v>-6.9912975457123216E-2</v>
      </c>
      <c r="T682" s="1">
        <f>(Table2[[#This Row],[Close Price]]-Table2[[#This Row],[50D EMA]])/Table2[[#This Row],[50D EMA]]</f>
        <v>-0.11089849131270887</v>
      </c>
      <c r="U682" s="1">
        <f>(Table2[[#This Row],[Close Price]]-Table2[[#This Row],[200D EMA]])/Table2[[#This Row],[200D EMA]]</f>
        <v>-0.15998295636732432</v>
      </c>
      <c r="V682">
        <v>0.73174256463570098</v>
      </c>
      <c r="W682">
        <v>189</v>
      </c>
      <c r="X682">
        <v>193.4</v>
      </c>
      <c r="Y682">
        <v>189</v>
      </c>
      <c r="Z682">
        <v>202.26</v>
      </c>
      <c r="AA682">
        <v>189</v>
      </c>
      <c r="AB682">
        <v>215</v>
      </c>
      <c r="AC682" s="1">
        <f>(Table2[[#This Row],[Close Price]]/Table2[[#This Row],[Day Low]])-1</f>
        <v>6.560846560846656E-3</v>
      </c>
      <c r="AD682" s="1">
        <f>(Table2[[#This Row],[Day High]]/Table2[[#This Row],[Close Price]])-1</f>
        <v>1.6610597140454209E-2</v>
      </c>
      <c r="AE682" s="1">
        <f>(Table2[[#This Row],[Close Price]]/Table2[[#This Row],[Current Week Low]])-1</f>
        <v>6.560846560846656E-3</v>
      </c>
      <c r="AF682" s="1">
        <f>(Table2[[#This Row],[Current Week High]]/Table2[[#This Row],[Close Price]])-1</f>
        <v>6.3183347350714847E-2</v>
      </c>
      <c r="AG682" s="1">
        <f>(Table2[[#This Row],[Close Price]]/Table2[[#This Row],[Current Month Low]])-1</f>
        <v>6.560846560846656E-3</v>
      </c>
      <c r="AH682" s="1">
        <f>(Table2[[#This Row],[Current Month High]]/Table2[[#This Row],[Close Price]])-1</f>
        <v>0.13015138772077361</v>
      </c>
      <c r="AI682">
        <v>47.708158116063899</v>
      </c>
      <c r="AJ682">
        <v>0.65608465608466504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-0.17</v>
      </c>
      <c r="AM682" t="s">
        <v>3161</v>
      </c>
      <c r="AN682">
        <v>-5.1100000000000003</v>
      </c>
      <c r="AO682" t="s">
        <v>3161</v>
      </c>
      <c r="AQ682">
        <f>(Table2[[#This Row],[Sharpe Ratio]]-AVERAGE(Table2[Sharpe Ratio]))/_xlfn.STDEV.P(Table2[Sharpe Ratio])</f>
        <v>-0.68312646593607884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709</v>
      </c>
      <c r="AT682">
        <f>_xlfn.RANK.AVG(Table2[[#This Row],[6M Return vs Nifty Z-Score]],Table2[6M Return vs Nifty Z-Score])</f>
        <v>597</v>
      </c>
      <c r="AU682">
        <f>_xlfn.RANK.AVG(Table2[[#This Row],[Sharpe Ratio Z-Score]],Table2[Sharpe Ratio Z-Score])</f>
        <v>539</v>
      </c>
      <c r="AV682">
        <f>(Table2[[#This Row],[Rank 1Y]]+Table2[[#This Row],[Rank 6M]]+Table2[[#This Row],[Rank Sharpe]])/3</f>
        <v>615</v>
      </c>
    </row>
    <row r="683" spans="1:48" x14ac:dyDescent="0.3">
      <c r="A683" t="s">
        <v>870</v>
      </c>
      <c r="B683" t="s">
        <v>871</v>
      </c>
      <c r="C683" t="s">
        <v>3118</v>
      </c>
      <c r="D683" t="s">
        <v>603</v>
      </c>
      <c r="E683">
        <v>16812.005214897799</v>
      </c>
      <c r="F683">
        <v>1307.3499999999999</v>
      </c>
      <c r="G683">
        <v>-38.954728898412597</v>
      </c>
      <c r="H683">
        <f>(Table2[[#This Row],[1Y Return vs Nifty]]-AVERAGE(Table2[1Y Return vs Nifty]))/_xlfn.STDEV.P(Table2[1Y Return vs Nifty])</f>
        <v>-1.0720376303998036</v>
      </c>
      <c r="I683">
        <v>-1.4026912140604899</v>
      </c>
      <c r="J683">
        <f>(Table2[[#This Row],[1M Return vs Nifty]]-AVERAGE(Table2[1M Return vs Nifty]))/_xlfn.STDEV.P(Table2[1M Return vs Nifty])</f>
        <v>0.10838667370857126</v>
      </c>
      <c r="K683">
        <v>-7.4099081377187002</v>
      </c>
      <c r="L683">
        <f>(Table2[[#This Row],[6M Return vs Nifty]]-AVERAGE(Table2[6M Return vs Nifty]))/_xlfn.STDEV.P(Table2[6M Return vs Nifty])</f>
        <v>-0.37112286583277937</v>
      </c>
      <c r="M683">
        <v>0.30369936186977398</v>
      </c>
      <c r="N683">
        <f>(Table2[[#This Row],[1W Return vs Nifty]]-AVERAGE(Table2[1W Return vs Nifty]))/_xlfn.STDEV.P(Table2[1W Return vs Nifty])</f>
        <v>0.73944774430751148</v>
      </c>
      <c r="O683">
        <v>1355.99</v>
      </c>
      <c r="P683">
        <v>1390.8568132979501</v>
      </c>
      <c r="Q683">
        <v>1447.10003207452</v>
      </c>
      <c r="R683">
        <v>23.736274211313798</v>
      </c>
      <c r="S683" s="1">
        <f>(Table2[[#This Row],[Close Price]]-Table2[[#This Row],[20D EMA]])/Table2[[#This Row],[20D EMA]]</f>
        <v>-3.5870471021172794E-2</v>
      </c>
      <c r="T683" s="1">
        <f>(Table2[[#This Row],[Close Price]]-Table2[[#This Row],[50D EMA]])/Table2[[#This Row],[50D EMA]]</f>
        <v>-6.0039834797905492E-2</v>
      </c>
      <c r="U683" s="1">
        <f>(Table2[[#This Row],[Close Price]]-Table2[[#This Row],[200D EMA]])/Table2[[#This Row],[200D EMA]]</f>
        <v>-9.6572475279527517E-2</v>
      </c>
      <c r="V683">
        <v>1.0648938373194601</v>
      </c>
      <c r="W683">
        <v>1304.3</v>
      </c>
      <c r="X683">
        <v>1337.8</v>
      </c>
      <c r="Y683">
        <v>1304.3</v>
      </c>
      <c r="Z683">
        <v>1350.75</v>
      </c>
      <c r="AA683">
        <v>1300.05</v>
      </c>
      <c r="AB683">
        <v>1370</v>
      </c>
      <c r="AC683" s="1">
        <f>(Table2[[#This Row],[Close Price]]/Table2[[#This Row],[Day Low]])-1</f>
        <v>2.3384190753661382E-3</v>
      </c>
      <c r="AD683" s="1">
        <f>(Table2[[#This Row],[Day High]]/Table2[[#This Row],[Close Price]])-1</f>
        <v>2.3291390981756921E-2</v>
      </c>
      <c r="AE683" s="1">
        <f>(Table2[[#This Row],[Close Price]]/Table2[[#This Row],[Current Week Low]])-1</f>
        <v>2.3384190753661382E-3</v>
      </c>
      <c r="AF683" s="1">
        <f>(Table2[[#This Row],[Current Week High]]/Table2[[#This Row],[Close Price]])-1</f>
        <v>3.319692507744687E-2</v>
      </c>
      <c r="AG683" s="1">
        <f>(Table2[[#This Row],[Close Price]]/Table2[[#This Row],[Current Month Low]])-1</f>
        <v>5.6151686473597806E-3</v>
      </c>
      <c r="AH683" s="1">
        <f>(Table2[[#This Row],[Current Month High]]/Table2[[#This Row],[Close Price]])-1</f>
        <v>4.792136765212085E-2</v>
      </c>
      <c r="AI683">
        <v>31.888935633151</v>
      </c>
      <c r="AJ683">
        <v>3.0220646178092898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-0.02</v>
      </c>
      <c r="AM683" t="s">
        <v>3161</v>
      </c>
      <c r="AN683">
        <v>-3.89</v>
      </c>
      <c r="AO683" t="s">
        <v>3161</v>
      </c>
      <c r="AP683">
        <v>-0.16173656302690401</v>
      </c>
      <c r="AQ683">
        <f>(Table2[[#This Row],[Sharpe Ratio]]-AVERAGE(Table2[Sharpe Ratio]))/_xlfn.STDEV.P(Table2[Sharpe Ratio])</f>
        <v>-2.5974248684284005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672</v>
      </c>
      <c r="AT683">
        <f>_xlfn.RANK.AVG(Table2[[#This Row],[6M Return vs Nifty Z-Score]],Table2[6M Return vs Nifty Z-Score])</f>
        <v>438</v>
      </c>
      <c r="AU683">
        <f>_xlfn.RANK.AVG(Table2[[#This Row],[Sharpe Ratio Z-Score]],Table2[Sharpe Ratio Z-Score])</f>
        <v>736</v>
      </c>
      <c r="AV683">
        <f>(Table2[[#This Row],[Rank 1Y]]+Table2[[#This Row],[Rank 6M]]+Table2[[#This Row],[Rank Sharpe]])/3</f>
        <v>615.33333333333337</v>
      </c>
    </row>
    <row r="684" spans="1:48" x14ac:dyDescent="0.3">
      <c r="A684" t="s">
        <v>360</v>
      </c>
      <c r="B684" t="s">
        <v>361</v>
      </c>
      <c r="C684" t="s">
        <v>3109</v>
      </c>
      <c r="D684" t="s">
        <v>362</v>
      </c>
      <c r="E684">
        <v>65042.0313259959</v>
      </c>
      <c r="F684">
        <v>683.35</v>
      </c>
      <c r="G684">
        <v>-31.890521674965701</v>
      </c>
      <c r="H684">
        <f>(Table2[[#This Row],[1Y Return vs Nifty]]-AVERAGE(Table2[1Y Return vs Nifty]))/_xlfn.STDEV.P(Table2[1Y Return vs Nifty])</f>
        <v>-0.92991358894041454</v>
      </c>
      <c r="I684">
        <v>-1.40039480436594</v>
      </c>
      <c r="J684">
        <f>(Table2[[#This Row],[1M Return vs Nifty]]-AVERAGE(Table2[1M Return vs Nifty]))/_xlfn.STDEV.P(Table2[1M Return vs Nifty])</f>
        <v>0.10863038052971744</v>
      </c>
      <c r="K684">
        <v>-10.1369255197091</v>
      </c>
      <c r="L684">
        <f>(Table2[[#This Row],[6M Return vs Nifty]]-AVERAGE(Table2[6M Return vs Nifty]))/_xlfn.STDEV.P(Table2[6M Return vs Nifty])</f>
        <v>-0.46649995682044454</v>
      </c>
      <c r="M684">
        <v>0.27177218852496399</v>
      </c>
      <c r="N684">
        <f>(Table2[[#This Row],[1W Return vs Nifty]]-AVERAGE(Table2[1W Return vs Nifty]))/_xlfn.STDEV.P(Table2[1W Return vs Nifty])</f>
        <v>0.73279007548636088</v>
      </c>
      <c r="O684">
        <v>699.45</v>
      </c>
      <c r="P684">
        <v>719.12077150764298</v>
      </c>
      <c r="Q684">
        <v>735.42585697720301</v>
      </c>
      <c r="R684">
        <v>36.948402443837203</v>
      </c>
      <c r="S684" s="1">
        <f>(Table2[[#This Row],[Close Price]]-Table2[[#This Row],[20D EMA]])/Table2[[#This Row],[20D EMA]]</f>
        <v>-2.3018085638716164E-2</v>
      </c>
      <c r="T684" s="1">
        <f>(Table2[[#This Row],[Close Price]]-Table2[[#This Row],[50D EMA]])/Table2[[#This Row],[50D EMA]]</f>
        <v>-4.9742370023117571E-2</v>
      </c>
      <c r="U684" s="1">
        <f>(Table2[[#This Row],[Close Price]]-Table2[[#This Row],[200D EMA]])/Table2[[#This Row],[200D EMA]]</f>
        <v>-7.0810478694954632E-2</v>
      </c>
      <c r="V684">
        <v>0.48929855224865298</v>
      </c>
      <c r="W684">
        <v>681</v>
      </c>
      <c r="X684">
        <v>691.15</v>
      </c>
      <c r="Y684">
        <v>673.25</v>
      </c>
      <c r="Z684">
        <v>700.9</v>
      </c>
      <c r="AA684">
        <v>673.25</v>
      </c>
      <c r="AB684">
        <v>704.85</v>
      </c>
      <c r="AC684" s="1">
        <f>(Table2[[#This Row],[Close Price]]/Table2[[#This Row],[Day Low]])-1</f>
        <v>3.4508076358297224E-3</v>
      </c>
      <c r="AD684" s="1">
        <f>(Table2[[#This Row],[Day High]]/Table2[[#This Row],[Close Price]])-1</f>
        <v>1.1414355747420668E-2</v>
      </c>
      <c r="AE684" s="1">
        <f>(Table2[[#This Row],[Close Price]]/Table2[[#This Row],[Current Week Low]])-1</f>
        <v>1.5001856665428859E-2</v>
      </c>
      <c r="AF684" s="1">
        <f>(Table2[[#This Row],[Current Week High]]/Table2[[#This Row],[Close Price]])-1</f>
        <v>2.5682300431696614E-2</v>
      </c>
      <c r="AG684" s="1">
        <f>(Table2[[#This Row],[Close Price]]/Table2[[#This Row],[Current Month Low]])-1</f>
        <v>1.5001856665428859E-2</v>
      </c>
      <c r="AH684" s="1">
        <f>(Table2[[#This Row],[Current Month High]]/Table2[[#This Row],[Close Price]])-1</f>
        <v>3.1462647252506137E-2</v>
      </c>
      <c r="AI684">
        <v>19.616594717201998</v>
      </c>
      <c r="AJ684">
        <v>5.4633845204105302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-0.05</v>
      </c>
      <c r="AM684" t="s">
        <v>3161</v>
      </c>
      <c r="AN684">
        <v>-0.27</v>
      </c>
      <c r="AO684" t="s">
        <v>3161</v>
      </c>
      <c r="AP684">
        <v>-0.13073891601871701</v>
      </c>
      <c r="AQ684">
        <f>(Table2[[#This Row],[Sharpe Ratio]]-AVERAGE(Table2[Sharpe Ratio]))/_xlfn.STDEV.P(Table2[Sharpe Ratio])</f>
        <v>-2.2305397001135363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638</v>
      </c>
      <c r="AT684">
        <f>_xlfn.RANK.AVG(Table2[[#This Row],[6M Return vs Nifty Z-Score]],Table2[6M Return vs Nifty Z-Score])</f>
        <v>480</v>
      </c>
      <c r="AU684">
        <f>_xlfn.RANK.AVG(Table2[[#This Row],[Sharpe Ratio Z-Score]],Table2[Sharpe Ratio Z-Score])</f>
        <v>731</v>
      </c>
      <c r="AV684">
        <f>(Table2[[#This Row],[Rank 1Y]]+Table2[[#This Row],[Rank 6M]]+Table2[[#This Row],[Rank Sharpe]])/3</f>
        <v>616.33333333333337</v>
      </c>
    </row>
    <row r="685" spans="1:48" x14ac:dyDescent="0.3">
      <c r="A685" t="s">
        <v>796</v>
      </c>
      <c r="B685" t="s">
        <v>797</v>
      </c>
      <c r="C685" t="s">
        <v>3109</v>
      </c>
      <c r="D685" t="s">
        <v>54</v>
      </c>
      <c r="E685">
        <v>18954.657373945702</v>
      </c>
      <c r="F685">
        <v>647.70000000000005</v>
      </c>
      <c r="G685">
        <v>-40.815388486878298</v>
      </c>
      <c r="H685">
        <f>(Table2[[#This Row],[1Y Return vs Nifty]]-AVERAGE(Table2[1Y Return vs Nifty]))/_xlfn.STDEV.P(Table2[1Y Return vs Nifty])</f>
        <v>-1.1094720447832305</v>
      </c>
      <c r="I685">
        <v>-15.8450168023</v>
      </c>
      <c r="J685">
        <f>(Table2[[#This Row],[1M Return vs Nifty]]-AVERAGE(Table2[1M Return vs Nifty]))/_xlfn.STDEV.P(Table2[1M Return vs Nifty])</f>
        <v>-1.4243072821744835</v>
      </c>
      <c r="K685">
        <v>-21.5655767838253</v>
      </c>
      <c r="L685">
        <f>(Table2[[#This Row],[6M Return vs Nifty]]-AVERAGE(Table2[6M Return vs Nifty]))/_xlfn.STDEV.P(Table2[6M Return vs Nifty])</f>
        <v>-0.86621560171608181</v>
      </c>
      <c r="M685">
        <v>1.3618139561577001</v>
      </c>
      <c r="N685">
        <f>(Table2[[#This Row],[1W Return vs Nifty]]-AVERAGE(Table2[1W Return vs Nifty]))/_xlfn.STDEV.P(Table2[1W Return vs Nifty])</f>
        <v>0.96009291284512421</v>
      </c>
      <c r="O685">
        <v>718.19</v>
      </c>
      <c r="P685">
        <v>756.92710210344205</v>
      </c>
      <c r="Q685">
        <v>749.37678346057396</v>
      </c>
      <c r="R685">
        <v>25.323920254704301</v>
      </c>
      <c r="S685" s="1">
        <f>(Table2[[#This Row],[Close Price]]-Table2[[#This Row],[20D EMA]])/Table2[[#This Row],[20D EMA]]</f>
        <v>-9.8149514752363581E-2</v>
      </c>
      <c r="T685" s="1">
        <f>(Table2[[#This Row],[Close Price]]-Table2[[#This Row],[50D EMA]])/Table2[[#This Row],[50D EMA]]</f>
        <v>-0.14430333092831307</v>
      </c>
      <c r="U685" s="1">
        <f>(Table2[[#This Row],[Close Price]]-Table2[[#This Row],[200D EMA]])/Table2[[#This Row],[200D EMA]]</f>
        <v>-0.13568179012837447</v>
      </c>
      <c r="V685">
        <v>1.0191686396884201</v>
      </c>
      <c r="W685">
        <v>637.65</v>
      </c>
      <c r="X685">
        <v>651.25</v>
      </c>
      <c r="Y685">
        <v>630</v>
      </c>
      <c r="Z685">
        <v>652.9</v>
      </c>
      <c r="AA685">
        <v>630</v>
      </c>
      <c r="AB685">
        <v>729</v>
      </c>
      <c r="AC685" s="1">
        <f>(Table2[[#This Row],[Close Price]]/Table2[[#This Row],[Day Low]])-1</f>
        <v>1.5760997412373579E-2</v>
      </c>
      <c r="AD685" s="1">
        <f>(Table2[[#This Row],[Day High]]/Table2[[#This Row],[Close Price]])-1</f>
        <v>5.4809325304925327E-3</v>
      </c>
      <c r="AE685" s="1">
        <f>(Table2[[#This Row],[Close Price]]/Table2[[#This Row],[Current Week Low]])-1</f>
        <v>2.8095238095238173E-2</v>
      </c>
      <c r="AF685" s="1">
        <f>(Table2[[#This Row],[Current Week High]]/Table2[[#This Row],[Close Price]])-1</f>
        <v>8.0284082136790058E-3</v>
      </c>
      <c r="AG685" s="1">
        <f>(Table2[[#This Row],[Close Price]]/Table2[[#This Row],[Current Month Low]])-1</f>
        <v>2.8095238095238173E-2</v>
      </c>
      <c r="AH685" s="1">
        <f>(Table2[[#This Row],[Current Month High]]/Table2[[#This Row],[Close Price]])-1</f>
        <v>0.12552107457156092</v>
      </c>
      <c r="AI685">
        <v>45.707889454994501</v>
      </c>
      <c r="AJ685">
        <v>7.9410049162569996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-0.12</v>
      </c>
      <c r="AM685" t="s">
        <v>3161</v>
      </c>
      <c r="AN685">
        <v>-26.15</v>
      </c>
      <c r="AO685" t="s">
        <v>3161</v>
      </c>
      <c r="AQ685">
        <f>(Table2[[#This Row],[Sharpe Ratio]]-AVERAGE(Table2[Sharpe Ratio]))/_xlfn.STDEV.P(Table2[Sharpe Ratio])</f>
        <v>-0.68312646593607884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683</v>
      </c>
      <c r="AT685">
        <f>_xlfn.RANK.AVG(Table2[[#This Row],[6M Return vs Nifty Z-Score]],Table2[6M Return vs Nifty Z-Score])</f>
        <v>631</v>
      </c>
      <c r="AU685">
        <f>_xlfn.RANK.AVG(Table2[[#This Row],[Sharpe Ratio Z-Score]],Table2[Sharpe Ratio Z-Score])</f>
        <v>539</v>
      </c>
      <c r="AV685">
        <f>(Table2[[#This Row],[Rank 1Y]]+Table2[[#This Row],[Rank 6M]]+Table2[[#This Row],[Rank Sharpe]])/3</f>
        <v>617.66666666666663</v>
      </c>
    </row>
    <row r="686" spans="1:48" x14ac:dyDescent="0.3">
      <c r="A686" t="s">
        <v>984</v>
      </c>
      <c r="B686" t="s">
        <v>985</v>
      </c>
      <c r="C686" t="s">
        <v>3109</v>
      </c>
      <c r="D686" t="s">
        <v>54</v>
      </c>
      <c r="E686">
        <v>14122.162425299701</v>
      </c>
      <c r="F686">
        <v>884.7</v>
      </c>
      <c r="G686">
        <v>-68.200355013331105</v>
      </c>
      <c r="H686">
        <f>(Table2[[#This Row],[1Y Return vs Nifty]]-AVERAGE(Table2[1Y Return vs Nifty]))/_xlfn.STDEV.P(Table2[1Y Return vs Nifty])</f>
        <v>-1.6604273034358037</v>
      </c>
      <c r="I686">
        <v>-10.5029954250536</v>
      </c>
      <c r="J686">
        <f>(Table2[[#This Row],[1M Return vs Nifty]]-AVERAGE(Table2[1M Return vs Nifty]))/_xlfn.STDEV.P(Table2[1M Return vs Nifty])</f>
        <v>-0.85738446721101802</v>
      </c>
      <c r="K686">
        <v>-43.3375267485766</v>
      </c>
      <c r="L686">
        <f>(Table2[[#This Row],[6M Return vs Nifty]]-AVERAGE(Table2[6M Return vs Nifty]))/_xlfn.STDEV.P(Table2[6M Return vs Nifty])</f>
        <v>-1.6276868216946452</v>
      </c>
      <c r="M686">
        <v>-3.4623785836498802</v>
      </c>
      <c r="N686">
        <f>(Table2[[#This Row],[1W Return vs Nifty]]-AVERAGE(Table2[1W Return vs Nifty]))/_xlfn.STDEV.P(Table2[1W Return vs Nifty])</f>
        <v>-4.588014692546194E-2</v>
      </c>
      <c r="O686">
        <v>965.1</v>
      </c>
      <c r="P686">
        <v>1060.2646288598</v>
      </c>
      <c r="Q686">
        <v>1255.6210416710901</v>
      </c>
      <c r="R686">
        <v>21.537054386796498</v>
      </c>
      <c r="S686" s="1">
        <f>(Table2[[#This Row],[Close Price]]-Table2[[#This Row],[20D EMA]])/Table2[[#This Row],[20D EMA]]</f>
        <v>-8.3307429281939668E-2</v>
      </c>
      <c r="T686" s="1">
        <f>(Table2[[#This Row],[Close Price]]-Table2[[#This Row],[50D EMA]])/Table2[[#This Row],[50D EMA]]</f>
        <v>-0.16558566991770796</v>
      </c>
      <c r="U686" s="1">
        <f>(Table2[[#This Row],[Close Price]]-Table2[[#This Row],[200D EMA]])/Table2[[#This Row],[200D EMA]]</f>
        <v>-0.29540843085700119</v>
      </c>
      <c r="V686">
        <v>0.78117463481525995</v>
      </c>
      <c r="W686">
        <v>870</v>
      </c>
      <c r="X686">
        <v>898</v>
      </c>
      <c r="Y686">
        <v>870</v>
      </c>
      <c r="Z686">
        <v>941</v>
      </c>
      <c r="AA686">
        <v>870</v>
      </c>
      <c r="AB686">
        <v>1002.95</v>
      </c>
      <c r="AC686" s="1">
        <f>(Table2[[#This Row],[Close Price]]/Table2[[#This Row],[Day Low]])-1</f>
        <v>1.6896551724137954E-2</v>
      </c>
      <c r="AD686" s="1">
        <f>(Table2[[#This Row],[Day High]]/Table2[[#This Row],[Close Price]])-1</f>
        <v>1.5033344636599999E-2</v>
      </c>
      <c r="AE686" s="1">
        <f>(Table2[[#This Row],[Close Price]]/Table2[[#This Row],[Current Week Low]])-1</f>
        <v>1.6896551724137954E-2</v>
      </c>
      <c r="AF686" s="1">
        <f>(Table2[[#This Row],[Current Week High]]/Table2[[#This Row],[Close Price]])-1</f>
        <v>6.3637391206058602E-2</v>
      </c>
      <c r="AG686" s="1">
        <f>(Table2[[#This Row],[Close Price]]/Table2[[#This Row],[Current Month Low]])-1</f>
        <v>1.6896551724137954E-2</v>
      </c>
      <c r="AH686" s="1">
        <f>(Table2[[#This Row],[Current Month High]]/Table2[[#This Row],[Close Price]])-1</f>
        <v>0.13366112806601116</v>
      </c>
      <c r="AI686">
        <v>103.006668927319</v>
      </c>
      <c r="AJ686">
        <v>1.68965517241379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-0.25</v>
      </c>
      <c r="AM686" t="s">
        <v>3161</v>
      </c>
      <c r="AN686">
        <v>-5.75</v>
      </c>
      <c r="AO686" t="s">
        <v>3161</v>
      </c>
      <c r="AP686">
        <v>4.1104084066285997E-2</v>
      </c>
      <c r="AQ686">
        <f>(Table2[[#This Row],[Sharpe Ratio]]-AVERAGE(Table2[Sharpe Ratio]))/_xlfn.STDEV.P(Table2[Sharpe Ratio])</f>
        <v>-0.19662248074311747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731</v>
      </c>
      <c r="AT686">
        <f>_xlfn.RANK.AVG(Table2[[#This Row],[6M Return vs Nifty Z-Score]],Table2[6M Return vs Nifty Z-Score])</f>
        <v>731</v>
      </c>
      <c r="AU686">
        <f>_xlfn.RANK.AVG(Table2[[#This Row],[Sharpe Ratio Z-Score]],Table2[Sharpe Ratio Z-Score])</f>
        <v>397</v>
      </c>
      <c r="AV686">
        <f>(Table2[[#This Row],[Rank 1Y]]+Table2[[#This Row],[Rank 6M]]+Table2[[#This Row],[Rank Sharpe]])/3</f>
        <v>619.66666666666663</v>
      </c>
    </row>
    <row r="687" spans="1:48" x14ac:dyDescent="0.3">
      <c r="A687" t="s">
        <v>1994</v>
      </c>
      <c r="B687" t="s">
        <v>1995</v>
      </c>
      <c r="C687" t="s">
        <v>3126</v>
      </c>
      <c r="D687" t="s">
        <v>1996</v>
      </c>
      <c r="E687">
        <v>3246.3311621950602</v>
      </c>
      <c r="F687">
        <v>18.329999999999998</v>
      </c>
      <c r="G687">
        <v>-33.117212641524503</v>
      </c>
      <c r="H687">
        <f>(Table2[[#This Row],[1Y Return vs Nifty]]-AVERAGE(Table2[1Y Return vs Nifty]))/_xlfn.STDEV.P(Table2[1Y Return vs Nifty])</f>
        <v>-0.95459325535937223</v>
      </c>
      <c r="I687">
        <v>-4.2368575193137197</v>
      </c>
      <c r="J687">
        <f>(Table2[[#This Row],[1M Return vs Nifty]]-AVERAGE(Table2[1M Return vs Nifty]))/_xlfn.STDEV.P(Table2[1M Return vs Nifty])</f>
        <v>-0.19238964790865573</v>
      </c>
      <c r="K687">
        <v>-18.004320299659199</v>
      </c>
      <c r="L687">
        <f>(Table2[[#This Row],[6M Return vs Nifty]]-AVERAGE(Table2[6M Return vs Nifty]))/_xlfn.STDEV.P(Table2[6M Return vs Nifty])</f>
        <v>-0.74166110273712427</v>
      </c>
      <c r="M687">
        <v>-3.5335174989045899</v>
      </c>
      <c r="N687">
        <f>(Table2[[#This Row],[1W Return vs Nifty]]-AVERAGE(Table2[1W Return vs Nifty]))/_xlfn.STDEV.P(Table2[1W Return vs Nifty])</f>
        <v>-6.0714511776578592E-2</v>
      </c>
      <c r="O687">
        <v>19.16</v>
      </c>
      <c r="P687">
        <v>19.8529392740665</v>
      </c>
      <c r="Q687">
        <v>20.748959284540501</v>
      </c>
      <c r="R687">
        <v>32.041195498373</v>
      </c>
      <c r="S687" s="1">
        <f>(Table2[[#This Row],[Close Price]]-Table2[[#This Row],[20D EMA]])/Table2[[#This Row],[20D EMA]]</f>
        <v>-4.3319415448851872E-2</v>
      </c>
      <c r="T687" s="1">
        <f>(Table2[[#This Row],[Close Price]]-Table2[[#This Row],[50D EMA]])/Table2[[#This Row],[50D EMA]]</f>
        <v>-7.6711022637130977E-2</v>
      </c>
      <c r="U687" s="1">
        <f>(Table2[[#This Row],[Close Price]]-Table2[[#This Row],[200D EMA]])/Table2[[#This Row],[200D EMA]]</f>
        <v>-0.11658219823790414</v>
      </c>
      <c r="V687">
        <v>0.42737058246524501</v>
      </c>
      <c r="W687">
        <v>18.22</v>
      </c>
      <c r="X687">
        <v>18.64</v>
      </c>
      <c r="Y687">
        <v>18.21</v>
      </c>
      <c r="Z687">
        <v>19.34</v>
      </c>
      <c r="AA687">
        <v>18.21</v>
      </c>
      <c r="AB687">
        <v>20.05</v>
      </c>
      <c r="AC687" s="1">
        <f>(Table2[[#This Row],[Close Price]]/Table2[[#This Row],[Day Low]])-1</f>
        <v>6.0373216245883654E-3</v>
      </c>
      <c r="AD687" s="1">
        <f>(Table2[[#This Row],[Day High]]/Table2[[#This Row],[Close Price]])-1</f>
        <v>1.6912165848336214E-2</v>
      </c>
      <c r="AE687" s="1">
        <f>(Table2[[#This Row],[Close Price]]/Table2[[#This Row],[Current Week Low]])-1</f>
        <v>6.5897858319603486E-3</v>
      </c>
      <c r="AF687" s="1">
        <f>(Table2[[#This Row],[Current Week High]]/Table2[[#This Row],[Close Price]])-1</f>
        <v>5.5100927441352976E-2</v>
      </c>
      <c r="AG687" s="1">
        <f>(Table2[[#This Row],[Close Price]]/Table2[[#This Row],[Current Month Low]])-1</f>
        <v>6.5897858319603486E-3</v>
      </c>
      <c r="AH687" s="1">
        <f>(Table2[[#This Row],[Current Month High]]/Table2[[#This Row],[Close Price]])-1</f>
        <v>9.3835242771413085E-2</v>
      </c>
      <c r="AI687">
        <v>52.4822695035461</v>
      </c>
      <c r="AJ687">
        <v>2.5167785234899198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-0.12</v>
      </c>
      <c r="AM687" t="s">
        <v>3161</v>
      </c>
      <c r="AN687">
        <v>-2.29</v>
      </c>
      <c r="AO687" t="s">
        <v>3161</v>
      </c>
      <c r="AP687">
        <v>-3.5057966345814998E-2</v>
      </c>
      <c r="AQ687">
        <f>(Table2[[#This Row],[Sharpe Ratio]]-AVERAGE(Table2[Sharpe Ratio]))/_xlfn.STDEV.P(Table2[Sharpe Ratio])</f>
        <v>-1.0980691833676322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647</v>
      </c>
      <c r="AT687">
        <f>_xlfn.RANK.AVG(Table2[[#This Row],[6M Return vs Nifty Z-Score]],Table2[6M Return vs Nifty Z-Score])</f>
        <v>578</v>
      </c>
      <c r="AU687">
        <f>_xlfn.RANK.AVG(Table2[[#This Row],[Sharpe Ratio Z-Score]],Table2[Sharpe Ratio Z-Score])</f>
        <v>642</v>
      </c>
      <c r="AV687">
        <f>(Table2[[#This Row],[Rank 1Y]]+Table2[[#This Row],[Rank 6M]]+Table2[[#This Row],[Rank Sharpe]])/3</f>
        <v>622.33333333333337</v>
      </c>
    </row>
    <row r="688" spans="1:48" x14ac:dyDescent="0.3">
      <c r="A688" t="s">
        <v>513</v>
      </c>
      <c r="B688" t="s">
        <v>514</v>
      </c>
      <c r="C688" t="s">
        <v>3108</v>
      </c>
      <c r="D688" t="s">
        <v>239</v>
      </c>
      <c r="E688">
        <v>39723.121103971098</v>
      </c>
      <c r="F688">
        <v>6374.55</v>
      </c>
      <c r="G688">
        <v>-43.242663639827697</v>
      </c>
      <c r="H688">
        <f>(Table2[[#This Row],[1Y Return vs Nifty]]-AVERAGE(Table2[1Y Return vs Nifty]))/_xlfn.STDEV.P(Table2[1Y Return vs Nifty])</f>
        <v>-1.1583061380592767</v>
      </c>
      <c r="I688">
        <v>-9.9278582631492007</v>
      </c>
      <c r="J688">
        <f>(Table2[[#This Row],[1M Return vs Nifty]]-AVERAGE(Table2[1M Return vs Nifty]))/_xlfn.STDEV.P(Table2[1M Return vs Nifty])</f>
        <v>-0.79634795017165527</v>
      </c>
      <c r="K688">
        <v>-17.6553288361787</v>
      </c>
      <c r="L688">
        <f>(Table2[[#This Row],[6M Return vs Nifty]]-AVERAGE(Table2[6M Return vs Nifty]))/_xlfn.STDEV.P(Table2[6M Return vs Nifty])</f>
        <v>-0.72945517006279592</v>
      </c>
      <c r="M688">
        <v>-8.1647583424138901</v>
      </c>
      <c r="N688">
        <f>(Table2[[#This Row],[1W Return vs Nifty]]-AVERAGE(Table2[1W Return vs Nifty]))/_xlfn.STDEV.P(Table2[1W Return vs Nifty])</f>
        <v>-1.026451986687849</v>
      </c>
      <c r="O688">
        <v>6956.99</v>
      </c>
      <c r="P688">
        <v>7205.0387274169098</v>
      </c>
      <c r="Q688">
        <v>7372.1135710242097</v>
      </c>
      <c r="R688">
        <v>23.712642960629001</v>
      </c>
      <c r="S688" s="1">
        <f>(Table2[[#This Row],[Close Price]]-Table2[[#This Row],[20D EMA]])/Table2[[#This Row],[20D EMA]]</f>
        <v>-8.3720114589786621E-2</v>
      </c>
      <c r="T688" s="1">
        <f>(Table2[[#This Row],[Close Price]]-Table2[[#This Row],[50D EMA]])/Table2[[#This Row],[50D EMA]]</f>
        <v>-0.11526499146447329</v>
      </c>
      <c r="U688" s="1">
        <f>(Table2[[#This Row],[Close Price]]-Table2[[#This Row],[200D EMA]])/Table2[[#This Row],[200D EMA]]</f>
        <v>-0.13531581701957118</v>
      </c>
      <c r="V688">
        <v>0.50693280366532001</v>
      </c>
      <c r="W688">
        <v>6338.2</v>
      </c>
      <c r="X688">
        <v>6511</v>
      </c>
      <c r="Y688">
        <v>6338.2</v>
      </c>
      <c r="Z688">
        <v>7011.05</v>
      </c>
      <c r="AA688">
        <v>6338.2</v>
      </c>
      <c r="AB688">
        <v>7390</v>
      </c>
      <c r="AC688" s="1">
        <f>(Table2[[#This Row],[Close Price]]/Table2[[#This Row],[Day Low]])-1</f>
        <v>5.7350667381907972E-3</v>
      </c>
      <c r="AD688" s="1">
        <f>(Table2[[#This Row],[Day High]]/Table2[[#This Row],[Close Price]])-1</f>
        <v>2.1405432540336111E-2</v>
      </c>
      <c r="AE688" s="1">
        <f>(Table2[[#This Row],[Close Price]]/Table2[[#This Row],[Current Week Low]])-1</f>
        <v>5.7350667381907972E-3</v>
      </c>
      <c r="AF688" s="1">
        <f>(Table2[[#This Row],[Current Week High]]/Table2[[#This Row],[Close Price]])-1</f>
        <v>9.9850185503290501E-2</v>
      </c>
      <c r="AG688" s="1">
        <f>(Table2[[#This Row],[Close Price]]/Table2[[#This Row],[Current Month Low]])-1</f>
        <v>5.7350667381907972E-3</v>
      </c>
      <c r="AH688" s="1">
        <f>(Table2[[#This Row],[Current Month High]]/Table2[[#This Row],[Close Price]])-1</f>
        <v>0.15929751904055967</v>
      </c>
      <c r="AI688">
        <v>44.323913060529698</v>
      </c>
      <c r="AJ688">
        <v>0.57350667381907905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-0.23</v>
      </c>
      <c r="AM688" t="s">
        <v>3161</v>
      </c>
      <c r="AN688">
        <v>-9.44</v>
      </c>
      <c r="AO688" t="s">
        <v>3161</v>
      </c>
      <c r="AP688">
        <v>-2.4757769479339001E-2</v>
      </c>
      <c r="AQ688">
        <f>(Table2[[#This Row],[Sharpe Ratio]]-AVERAGE(Table2[Sharpe Ratio]))/_xlfn.STDEV.P(Table2[Sharpe Ratio])</f>
        <v>-0.97615704403540515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692</v>
      </c>
      <c r="AT688">
        <f>_xlfn.RANK.AVG(Table2[[#This Row],[6M Return vs Nifty Z-Score]],Table2[6M Return vs Nifty Z-Score])</f>
        <v>570</v>
      </c>
      <c r="AU688">
        <f>_xlfn.RANK.AVG(Table2[[#This Row],[Sharpe Ratio Z-Score]],Table2[Sharpe Ratio Z-Score])</f>
        <v>608</v>
      </c>
      <c r="AV688">
        <f>(Table2[[#This Row],[Rank 1Y]]+Table2[[#This Row],[Rank 6M]]+Table2[[#This Row],[Rank Sharpe]])/3</f>
        <v>623.33333333333337</v>
      </c>
    </row>
    <row r="689" spans="1:48" x14ac:dyDescent="0.3">
      <c r="A689" t="s">
        <v>2281</v>
      </c>
      <c r="B689" t="s">
        <v>2282</v>
      </c>
      <c r="C689" t="s">
        <v>3121</v>
      </c>
      <c r="D689" t="s">
        <v>582</v>
      </c>
      <c r="E689">
        <v>2321.4094047531798</v>
      </c>
      <c r="F689">
        <v>157.46</v>
      </c>
      <c r="G689">
        <v>-61.9907617212709</v>
      </c>
      <c r="H689">
        <f>(Table2[[#This Row],[1Y Return vs Nifty]]-AVERAGE(Table2[1Y Return vs Nifty]))/_xlfn.STDEV.P(Table2[1Y Return vs Nifty])</f>
        <v>-1.5354971496943499</v>
      </c>
      <c r="I689">
        <v>-2.6288892030850799</v>
      </c>
      <c r="J689">
        <f>(Table2[[#This Row],[1M Return vs Nifty]]-AVERAGE(Table2[1M Return vs Nifty]))/_xlfn.STDEV.P(Table2[1M Return vs Nifty])</f>
        <v>-2.1743770658667155E-2</v>
      </c>
      <c r="K689">
        <v>-19.850757880395399</v>
      </c>
      <c r="L689">
        <f>(Table2[[#This Row],[6M Return vs Nifty]]-AVERAGE(Table2[6M Return vs Nifty]))/_xlfn.STDEV.P(Table2[6M Return vs Nifty])</f>
        <v>-0.80624002559400132</v>
      </c>
      <c r="M689">
        <v>-7.9922547704602502</v>
      </c>
      <c r="N689">
        <f>(Table2[[#This Row],[1W Return vs Nifty]]-AVERAGE(Table2[1W Return vs Nifty]))/_xlfn.STDEV.P(Table2[1W Return vs Nifty])</f>
        <v>-0.99048038218251133</v>
      </c>
      <c r="O689">
        <v>170.21</v>
      </c>
      <c r="P689">
        <v>171.884648049866</v>
      </c>
      <c r="Q689">
        <v>195.28416723223299</v>
      </c>
      <c r="R689">
        <v>20.3469054706839</v>
      </c>
      <c r="S689" s="1">
        <f>(Table2[[#This Row],[Close Price]]-Table2[[#This Row],[20D EMA]])/Table2[[#This Row],[20D EMA]]</f>
        <v>-7.4907467246342743E-2</v>
      </c>
      <c r="T689" s="1">
        <f>(Table2[[#This Row],[Close Price]]-Table2[[#This Row],[50D EMA]])/Table2[[#This Row],[50D EMA]]</f>
        <v>-8.3920514214167713E-2</v>
      </c>
      <c r="U689" s="1">
        <f>(Table2[[#This Row],[Close Price]]-Table2[[#This Row],[200D EMA]])/Table2[[#This Row],[200D EMA]]</f>
        <v>-0.1936878333165242</v>
      </c>
      <c r="V689">
        <v>0.55964360084923503</v>
      </c>
      <c r="W689">
        <v>156.06</v>
      </c>
      <c r="X689">
        <v>164.9</v>
      </c>
      <c r="Y689">
        <v>156.06</v>
      </c>
      <c r="Z689">
        <v>176.11</v>
      </c>
      <c r="AA689">
        <v>156.06</v>
      </c>
      <c r="AB689">
        <v>184.4</v>
      </c>
      <c r="AC689" s="1">
        <f>(Table2[[#This Row],[Close Price]]/Table2[[#This Row],[Day Low]])-1</f>
        <v>8.9709086248879188E-3</v>
      </c>
      <c r="AD689" s="1">
        <f>(Table2[[#This Row],[Day High]]/Table2[[#This Row],[Close Price]])-1</f>
        <v>4.7250095262288738E-2</v>
      </c>
      <c r="AE689" s="1">
        <f>(Table2[[#This Row],[Close Price]]/Table2[[#This Row],[Current Week Low]])-1</f>
        <v>8.9709086248879188E-3</v>
      </c>
      <c r="AF689" s="1">
        <f>(Table2[[#This Row],[Current Week High]]/Table2[[#This Row],[Close Price]])-1</f>
        <v>0.11844277911850631</v>
      </c>
      <c r="AG689" s="1">
        <f>(Table2[[#This Row],[Close Price]]/Table2[[#This Row],[Current Month Low]])-1</f>
        <v>8.9709086248879188E-3</v>
      </c>
      <c r="AH689" s="1">
        <f>(Table2[[#This Row],[Current Month High]]/Table2[[#This Row],[Close Price]])-1</f>
        <v>0.17109107074812657</v>
      </c>
      <c r="AI689">
        <v>98.145560777340194</v>
      </c>
      <c r="AJ689">
        <v>9.4080044469149602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-0.02</v>
      </c>
      <c r="AM689" t="s">
        <v>3161</v>
      </c>
      <c r="AN689">
        <v>-8.85</v>
      </c>
      <c r="AO689" t="s">
        <v>3161</v>
      </c>
      <c r="AQ689">
        <f>(Table2[[#This Row],[Sharpe Ratio]]-AVERAGE(Table2[Sharpe Ratio]))/_xlfn.STDEV.P(Table2[Sharpe Ratio])</f>
        <v>-0.68312646593607884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727</v>
      </c>
      <c r="AT689">
        <f>_xlfn.RANK.AVG(Table2[[#This Row],[6M Return vs Nifty Z-Score]],Table2[6M Return vs Nifty Z-Score])</f>
        <v>604</v>
      </c>
      <c r="AU689">
        <f>_xlfn.RANK.AVG(Table2[[#This Row],[Sharpe Ratio Z-Score]],Table2[Sharpe Ratio Z-Score])</f>
        <v>539</v>
      </c>
      <c r="AV689">
        <f>(Table2[[#This Row],[Rank 1Y]]+Table2[[#This Row],[Rank 6M]]+Table2[[#This Row],[Rank Sharpe]])/3</f>
        <v>623.33333333333337</v>
      </c>
    </row>
    <row r="690" spans="1:48" x14ac:dyDescent="0.3">
      <c r="A690" t="s">
        <v>2219</v>
      </c>
      <c r="B690" t="s">
        <v>2220</v>
      </c>
      <c r="C690" t="s">
        <v>3119</v>
      </c>
      <c r="D690" t="s">
        <v>88</v>
      </c>
      <c r="E690">
        <v>2489.2377534299999</v>
      </c>
      <c r="F690">
        <v>578.45000000000005</v>
      </c>
      <c r="G690">
        <v>-50.003131215113598</v>
      </c>
      <c r="H690">
        <f>(Table2[[#This Row],[1Y Return vs Nifty]]-AVERAGE(Table2[1Y Return vs Nifty]))/_xlfn.STDEV.P(Table2[1Y Return vs Nifty])</f>
        <v>-1.2943192735128493</v>
      </c>
      <c r="I690">
        <v>-7.6621948022688198</v>
      </c>
      <c r="J690">
        <f>(Table2[[#This Row],[1M Return vs Nifty]]-AVERAGE(Table2[1M Return vs Nifty]))/_xlfn.STDEV.P(Table2[1M Return vs Nifty])</f>
        <v>-0.55590407765681726</v>
      </c>
      <c r="K690">
        <v>-21.138566823003298</v>
      </c>
      <c r="L690">
        <f>(Table2[[#This Row],[6M Return vs Nifty]]-AVERAGE(Table2[6M Return vs Nifty]))/_xlfn.STDEV.P(Table2[6M Return vs Nifty])</f>
        <v>-0.85128098188016665</v>
      </c>
      <c r="M690">
        <v>-2.8813892750432499</v>
      </c>
      <c r="N690">
        <f>(Table2[[#This Row],[1W Return vs Nifty]]-AVERAGE(Table2[1W Return vs Nifty]))/_xlfn.STDEV.P(Table2[1W Return vs Nifty])</f>
        <v>7.5271649494405068E-2</v>
      </c>
      <c r="O690">
        <v>608.83000000000004</v>
      </c>
      <c r="P690">
        <v>645.98903706701105</v>
      </c>
      <c r="Q690">
        <v>731.61071400964499</v>
      </c>
      <c r="R690">
        <v>37.390944997959998</v>
      </c>
      <c r="S690" s="1">
        <f>(Table2[[#This Row],[Close Price]]-Table2[[#This Row],[20D EMA]])/Table2[[#This Row],[20D EMA]]</f>
        <v>-4.9898986580818934E-2</v>
      </c>
      <c r="T690" s="1">
        <f>(Table2[[#This Row],[Close Price]]-Table2[[#This Row],[50D EMA]])/Table2[[#This Row],[50D EMA]]</f>
        <v>-0.10455136727034721</v>
      </c>
      <c r="U690" s="1">
        <f>(Table2[[#This Row],[Close Price]]-Table2[[#This Row],[200D EMA]])/Table2[[#This Row],[200D EMA]]</f>
        <v>-0.20934728138443554</v>
      </c>
      <c r="V690">
        <v>0.78777595706672399</v>
      </c>
      <c r="W690">
        <v>570.15</v>
      </c>
      <c r="X690">
        <v>588.29999999999995</v>
      </c>
      <c r="Y690">
        <v>570.15</v>
      </c>
      <c r="Z690">
        <v>626.95000000000005</v>
      </c>
      <c r="AA690">
        <v>560.29999999999995</v>
      </c>
      <c r="AB690">
        <v>636.45000000000005</v>
      </c>
      <c r="AC690" s="1">
        <f>(Table2[[#This Row],[Close Price]]/Table2[[#This Row],[Day Low]])-1</f>
        <v>1.4557572568622446E-2</v>
      </c>
      <c r="AD690" s="1">
        <f>(Table2[[#This Row],[Day High]]/Table2[[#This Row],[Close Price]])-1</f>
        <v>1.7028265191459724E-2</v>
      </c>
      <c r="AE690" s="1">
        <f>(Table2[[#This Row],[Close Price]]/Table2[[#This Row],[Current Week Low]])-1</f>
        <v>1.4557572568622446E-2</v>
      </c>
      <c r="AF690" s="1">
        <f>(Table2[[#This Row],[Current Week High]]/Table2[[#This Row],[Close Price]])-1</f>
        <v>8.3844757541706283E-2</v>
      </c>
      <c r="AG690" s="1">
        <f>(Table2[[#This Row],[Close Price]]/Table2[[#This Row],[Current Month Low]])-1</f>
        <v>3.2393360699625395E-2</v>
      </c>
      <c r="AH690" s="1">
        <f>(Table2[[#This Row],[Current Month High]]/Table2[[#This Row],[Close Price]])-1</f>
        <v>0.10026795747255601</v>
      </c>
      <c r="AI690">
        <v>53.167948828766498</v>
      </c>
      <c r="AJ690">
        <v>8.1214953271027994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</v>
      </c>
      <c r="AM690" t="s">
        <v>3161</v>
      </c>
      <c r="AN690">
        <v>6.61</v>
      </c>
      <c r="AO690" t="s">
        <v>3160</v>
      </c>
      <c r="AQ690">
        <f>(Table2[[#This Row],[Sharpe Ratio]]-AVERAGE(Table2[Sharpe Ratio]))/_xlfn.STDEV.P(Table2[Sharpe Ratio])</f>
        <v>-0.68312646593607884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713</v>
      </c>
      <c r="AT690">
        <f>_xlfn.RANK.AVG(Table2[[#This Row],[6M Return vs Nifty Z-Score]],Table2[6M Return vs Nifty Z-Score])</f>
        <v>628</v>
      </c>
      <c r="AU690">
        <f>_xlfn.RANK.AVG(Table2[[#This Row],[Sharpe Ratio Z-Score]],Table2[Sharpe Ratio Z-Score])</f>
        <v>539</v>
      </c>
      <c r="AV690">
        <f>(Table2[[#This Row],[Rank 1Y]]+Table2[[#This Row],[Rank 6M]]+Table2[[#This Row],[Rank Sharpe]])/3</f>
        <v>626.66666666666663</v>
      </c>
    </row>
    <row r="691" spans="1:48" x14ac:dyDescent="0.3">
      <c r="A691" t="s">
        <v>764</v>
      </c>
      <c r="B691" t="s">
        <v>765</v>
      </c>
      <c r="C691" t="s">
        <v>3118</v>
      </c>
      <c r="D691" t="s">
        <v>108</v>
      </c>
      <c r="E691">
        <v>20969.0974739544</v>
      </c>
      <c r="F691">
        <v>259.25</v>
      </c>
      <c r="G691">
        <v>-38.611552505827703</v>
      </c>
      <c r="H691">
        <f>(Table2[[#This Row],[1Y Return vs Nifty]]-AVERAGE(Table2[1Y Return vs Nifty]))/_xlfn.STDEV.P(Table2[1Y Return vs Nifty])</f>
        <v>-1.0651333006845407</v>
      </c>
      <c r="I691">
        <v>-4.2703504831004402</v>
      </c>
      <c r="J691">
        <f>(Table2[[#This Row],[1M Return vs Nifty]]-AVERAGE(Table2[1M Return vs Nifty]))/_xlfn.STDEV.P(Table2[1M Return vs Nifty])</f>
        <v>-0.19594409368311733</v>
      </c>
      <c r="K691">
        <v>-11.214793017375399</v>
      </c>
      <c r="L691">
        <f>(Table2[[#This Row],[6M Return vs Nifty]]-AVERAGE(Table2[6M Return vs Nifty]))/_xlfn.STDEV.P(Table2[6M Return vs Nifty])</f>
        <v>-0.50419823739485392</v>
      </c>
      <c r="M691">
        <v>-4.14048728233543</v>
      </c>
      <c r="N691">
        <f>(Table2[[#This Row],[1W Return vs Nifty]]-AVERAGE(Table2[1W Return vs Nifty]))/_xlfn.STDEV.P(Table2[1W Return vs Nifty])</f>
        <v>-0.18728393146449318</v>
      </c>
      <c r="O691">
        <v>277.48</v>
      </c>
      <c r="P691">
        <v>285.48014700582002</v>
      </c>
      <c r="Q691">
        <v>291.46607957274398</v>
      </c>
      <c r="R691">
        <v>17.156048055910901</v>
      </c>
      <c r="S691" s="1">
        <f>(Table2[[#This Row],[Close Price]]-Table2[[#This Row],[20D EMA]])/Table2[[#This Row],[20D EMA]]</f>
        <v>-6.5698428715583165E-2</v>
      </c>
      <c r="T691" s="1">
        <f>(Table2[[#This Row],[Close Price]]-Table2[[#This Row],[50D EMA]])/Table2[[#This Row],[50D EMA]]</f>
        <v>-9.1880809509619826E-2</v>
      </c>
      <c r="U691" s="1">
        <f>(Table2[[#This Row],[Close Price]]-Table2[[#This Row],[200D EMA]])/Table2[[#This Row],[200D EMA]]</f>
        <v>-0.1105311452364168</v>
      </c>
      <c r="V691">
        <v>0.46353668243600699</v>
      </c>
      <c r="W691">
        <v>257.64999999999998</v>
      </c>
      <c r="X691">
        <v>265.60000000000002</v>
      </c>
      <c r="Y691">
        <v>257.64999999999998</v>
      </c>
      <c r="Z691">
        <v>274.39999999999998</v>
      </c>
      <c r="AA691">
        <v>257.64999999999998</v>
      </c>
      <c r="AB691">
        <v>289.64999999999998</v>
      </c>
      <c r="AC691" s="1">
        <f>(Table2[[#This Row],[Close Price]]/Table2[[#This Row],[Day Low]])-1</f>
        <v>6.2099747719774889E-3</v>
      </c>
      <c r="AD691" s="1">
        <f>(Table2[[#This Row],[Day High]]/Table2[[#This Row],[Close Price]])-1</f>
        <v>2.4493731918997286E-2</v>
      </c>
      <c r="AE691" s="1">
        <f>(Table2[[#This Row],[Close Price]]/Table2[[#This Row],[Current Week Low]])-1</f>
        <v>6.2099747719774889E-3</v>
      </c>
      <c r="AF691" s="1">
        <f>(Table2[[#This Row],[Current Week High]]/Table2[[#This Row],[Close Price]])-1</f>
        <v>5.8437801350048169E-2</v>
      </c>
      <c r="AG691" s="1">
        <f>(Table2[[#This Row],[Close Price]]/Table2[[#This Row],[Current Month Low]])-1</f>
        <v>6.2099747719774889E-3</v>
      </c>
      <c r="AH691" s="1">
        <f>(Table2[[#This Row],[Current Month High]]/Table2[[#This Row],[Close Price]])-1</f>
        <v>0.11726133076181289</v>
      </c>
      <c r="AI691">
        <v>37.820636451301802</v>
      </c>
      <c r="AJ691">
        <v>2.93825689894779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-0.02</v>
      </c>
      <c r="AM691" t="s">
        <v>3161</v>
      </c>
      <c r="AN691">
        <v>-9.5299999999999994</v>
      </c>
      <c r="AO691" t="s">
        <v>3161</v>
      </c>
      <c r="AP691">
        <v>-0.111131760771181</v>
      </c>
      <c r="AQ691">
        <f>(Table2[[#This Row],[Sharpe Ratio]]-AVERAGE(Table2[Sharpe Ratio]))/_xlfn.STDEV.P(Table2[Sharpe Ratio])</f>
        <v>-1.9984712966225242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670</v>
      </c>
      <c r="AT691">
        <f>_xlfn.RANK.AVG(Table2[[#This Row],[6M Return vs Nifty Z-Score]],Table2[6M Return vs Nifty Z-Score])</f>
        <v>490</v>
      </c>
      <c r="AU691">
        <f>_xlfn.RANK.AVG(Table2[[#This Row],[Sharpe Ratio Z-Score]],Table2[Sharpe Ratio Z-Score])</f>
        <v>721</v>
      </c>
      <c r="AV691">
        <f>(Table2[[#This Row],[Rank 1Y]]+Table2[[#This Row],[Rank 6M]]+Table2[[#This Row],[Rank Sharpe]])/3</f>
        <v>627</v>
      </c>
    </row>
    <row r="692" spans="1:48" x14ac:dyDescent="0.3">
      <c r="A692" t="s">
        <v>1494</v>
      </c>
      <c r="B692" t="s">
        <v>1495</v>
      </c>
      <c r="C692" t="s">
        <v>3118</v>
      </c>
      <c r="D692" t="s">
        <v>427</v>
      </c>
      <c r="E692">
        <v>6629.16937345928</v>
      </c>
      <c r="F692">
        <v>466.55</v>
      </c>
      <c r="G692">
        <v>-44.434263745346797</v>
      </c>
      <c r="H692">
        <f>(Table2[[#This Row],[1Y Return vs Nifty]]-AVERAGE(Table2[1Y Return vs Nifty]))/_xlfn.STDEV.P(Table2[1Y Return vs Nifty])</f>
        <v>-1.1822798151390912</v>
      </c>
      <c r="I692">
        <v>-7.2053178653957701</v>
      </c>
      <c r="J692">
        <f>(Table2[[#This Row],[1M Return vs Nifty]]-AVERAGE(Table2[1M Return vs Nifty]))/_xlfn.STDEV.P(Table2[1M Return vs Nifty])</f>
        <v>-0.50741794462725121</v>
      </c>
      <c r="K692">
        <v>-13.5044011698942</v>
      </c>
      <c r="L692">
        <f>(Table2[[#This Row],[6M Return vs Nifty]]-AVERAGE(Table2[6M Return vs Nifty]))/_xlfn.STDEV.P(Table2[6M Return vs Nifty])</f>
        <v>-0.58427699542957423</v>
      </c>
      <c r="M692">
        <v>0.35942856983787203</v>
      </c>
      <c r="N692">
        <f>(Table2[[#This Row],[1W Return vs Nifty]]-AVERAGE(Table2[1W Return vs Nifty]))/_xlfn.STDEV.P(Table2[1W Return vs Nifty])</f>
        <v>0.751068773401117</v>
      </c>
      <c r="O692">
        <v>482.22</v>
      </c>
      <c r="P692">
        <v>493.49889937003098</v>
      </c>
      <c r="Q692">
        <v>514.60481986257105</v>
      </c>
      <c r="R692">
        <v>39.997869636941303</v>
      </c>
      <c r="S692" s="1">
        <f>(Table2[[#This Row],[Close Price]]-Table2[[#This Row],[20D EMA]])/Table2[[#This Row],[20D EMA]]</f>
        <v>-3.2495541454108115E-2</v>
      </c>
      <c r="T692" s="1">
        <f>(Table2[[#This Row],[Close Price]]-Table2[[#This Row],[50D EMA]])/Table2[[#This Row],[50D EMA]]</f>
        <v>-5.4607820614052449E-2</v>
      </c>
      <c r="U692" s="1">
        <f>(Table2[[#This Row],[Close Price]]-Table2[[#This Row],[200D EMA]])/Table2[[#This Row],[200D EMA]]</f>
        <v>-9.3381985569828949E-2</v>
      </c>
      <c r="V692">
        <v>0.28118008515780402</v>
      </c>
      <c r="W692">
        <v>462.05</v>
      </c>
      <c r="X692">
        <v>474.8</v>
      </c>
      <c r="Y692">
        <v>458.05</v>
      </c>
      <c r="Z692">
        <v>479.7</v>
      </c>
      <c r="AA692">
        <v>458.05</v>
      </c>
      <c r="AB692">
        <v>489.8</v>
      </c>
      <c r="AC692" s="1">
        <f>(Table2[[#This Row],[Close Price]]/Table2[[#This Row],[Day Low]])-1</f>
        <v>9.739205713667376E-3</v>
      </c>
      <c r="AD692" s="1">
        <f>(Table2[[#This Row],[Day High]]/Table2[[#This Row],[Close Price]])-1</f>
        <v>1.7682992176615508E-2</v>
      </c>
      <c r="AE692" s="1">
        <f>(Table2[[#This Row],[Close Price]]/Table2[[#This Row],[Current Week Low]])-1</f>
        <v>1.8556926099770665E-2</v>
      </c>
      <c r="AF692" s="1">
        <f>(Table2[[#This Row],[Current Week High]]/Table2[[#This Row],[Close Price]])-1</f>
        <v>2.818561783302953E-2</v>
      </c>
      <c r="AG692" s="1">
        <f>(Table2[[#This Row],[Close Price]]/Table2[[#This Row],[Current Month Low]])-1</f>
        <v>1.8556926099770665E-2</v>
      </c>
      <c r="AH692" s="1">
        <f>(Table2[[#This Row],[Current Month High]]/Table2[[#This Row],[Close Price]])-1</f>
        <v>4.9833887043189362E-2</v>
      </c>
      <c r="AI692">
        <v>43.135783945986397</v>
      </c>
      <c r="AJ692">
        <v>8.8798133022170305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0.13</v>
      </c>
      <c r="AM692" t="s">
        <v>3160</v>
      </c>
      <c r="AN692">
        <v>-1.95</v>
      </c>
      <c r="AO692" t="s">
        <v>3161</v>
      </c>
      <c r="AP692">
        <v>-5.4679713142799E-2</v>
      </c>
      <c r="AQ692">
        <f>(Table2[[#This Row],[Sharpe Ratio]]-AVERAGE(Table2[Sharpe Ratio]))/_xlfn.STDEV.P(Table2[Sharpe Ratio])</f>
        <v>-1.3303102910343449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696</v>
      </c>
      <c r="AT692">
        <f>_xlfn.RANK.AVG(Table2[[#This Row],[6M Return vs Nifty Z-Score]],Table2[6M Return vs Nifty Z-Score])</f>
        <v>513</v>
      </c>
      <c r="AU692">
        <f>_xlfn.RANK.AVG(Table2[[#This Row],[Sharpe Ratio Z-Score]],Table2[Sharpe Ratio Z-Score])</f>
        <v>672</v>
      </c>
      <c r="AV692">
        <f>(Table2[[#This Row],[Rank 1Y]]+Table2[[#This Row],[Rank 6M]]+Table2[[#This Row],[Rank Sharpe]])/3</f>
        <v>627</v>
      </c>
    </row>
    <row r="693" spans="1:48" x14ac:dyDescent="0.3">
      <c r="A693" t="s">
        <v>1984</v>
      </c>
      <c r="B693" t="s">
        <v>1985</v>
      </c>
      <c r="C693" t="s">
        <v>3111</v>
      </c>
      <c r="D693" t="s">
        <v>232</v>
      </c>
      <c r="E693">
        <v>3337.9787788049998</v>
      </c>
      <c r="F693">
        <v>395.45</v>
      </c>
      <c r="G693">
        <v>-39.987742040323397</v>
      </c>
      <c r="H693">
        <f>(Table2[[#This Row],[1Y Return vs Nifty]]-AVERAGE(Table2[1Y Return vs Nifty]))/_xlfn.STDEV.P(Table2[1Y Return vs Nifty])</f>
        <v>-1.0928207130536822</v>
      </c>
      <c r="I693">
        <v>-3.5717650141745398</v>
      </c>
      <c r="J693">
        <f>(Table2[[#This Row],[1M Return vs Nifty]]-AVERAGE(Table2[1M Return vs Nifty]))/_xlfn.STDEV.P(Table2[1M Return vs Nifty])</f>
        <v>-0.12180660665939658</v>
      </c>
      <c r="K693">
        <v>-25.5092866397226</v>
      </c>
      <c r="L693">
        <f>(Table2[[#This Row],[6M Return vs Nifty]]-AVERAGE(Table2[6M Return vs Nifty]))/_xlfn.STDEV.P(Table2[6M Return vs Nifty])</f>
        <v>-1.0041463594145645</v>
      </c>
      <c r="M693">
        <v>-6.0225672508876604</v>
      </c>
      <c r="N693">
        <f>(Table2[[#This Row],[1W Return vs Nifty]]-AVERAGE(Table2[1W Return vs Nifty]))/_xlfn.STDEV.P(Table2[1W Return vs Nifty])</f>
        <v>-0.57974789907655977</v>
      </c>
      <c r="O693">
        <v>421.41</v>
      </c>
      <c r="P693">
        <v>441.85729216961403</v>
      </c>
      <c r="Q693">
        <v>480.66559114800299</v>
      </c>
      <c r="R693">
        <v>24.636717231438102</v>
      </c>
      <c r="S693" s="1">
        <f>(Table2[[#This Row],[Close Price]]-Table2[[#This Row],[20D EMA]])/Table2[[#This Row],[20D EMA]]</f>
        <v>-6.1602714695901936E-2</v>
      </c>
      <c r="T693" s="1">
        <f>(Table2[[#This Row],[Close Price]]-Table2[[#This Row],[50D EMA]])/Table2[[#This Row],[50D EMA]]</f>
        <v>-0.10502778383885956</v>
      </c>
      <c r="U693" s="1">
        <f>(Table2[[#This Row],[Close Price]]-Table2[[#This Row],[200D EMA]])/Table2[[#This Row],[200D EMA]]</f>
        <v>-0.17728664734348343</v>
      </c>
      <c r="V693">
        <v>0.82595273226977195</v>
      </c>
      <c r="W693">
        <v>392.1</v>
      </c>
      <c r="X693">
        <v>407</v>
      </c>
      <c r="Y693">
        <v>382.35</v>
      </c>
      <c r="Z693">
        <v>425</v>
      </c>
      <c r="AA693">
        <v>382.35</v>
      </c>
      <c r="AB693">
        <v>439</v>
      </c>
      <c r="AC693" s="1">
        <f>(Table2[[#This Row],[Close Price]]/Table2[[#This Row],[Day Low]])-1</f>
        <v>8.5437388421321092E-3</v>
      </c>
      <c r="AD693" s="1">
        <f>(Table2[[#This Row],[Day High]]/Table2[[#This Row],[Close Price]])-1</f>
        <v>2.9207232267037586E-2</v>
      </c>
      <c r="AE693" s="1">
        <f>(Table2[[#This Row],[Close Price]]/Table2[[#This Row],[Current Week Low]])-1</f>
        <v>3.4261802013861642E-2</v>
      </c>
      <c r="AF693" s="1">
        <f>(Table2[[#This Row],[Current Week High]]/Table2[[#This Row],[Close Price]])-1</f>
        <v>7.4724996839044211E-2</v>
      </c>
      <c r="AG693" s="1">
        <f>(Table2[[#This Row],[Close Price]]/Table2[[#This Row],[Current Month Low]])-1</f>
        <v>3.4261802013861642E-2</v>
      </c>
      <c r="AH693" s="1">
        <f>(Table2[[#This Row],[Current Month High]]/Table2[[#This Row],[Close Price]])-1</f>
        <v>0.11012770261727156</v>
      </c>
      <c r="AI693">
        <v>76.760652421292093</v>
      </c>
      <c r="AJ693">
        <v>3.4261802013861602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-0.12</v>
      </c>
      <c r="AM693" t="s">
        <v>3161</v>
      </c>
      <c r="AN693">
        <v>-3.41</v>
      </c>
      <c r="AO693" t="s">
        <v>3161</v>
      </c>
      <c r="AQ693">
        <f>(Table2[[#This Row],[Sharpe Ratio]]-AVERAGE(Table2[Sharpe Ratio]))/_xlfn.STDEV.P(Table2[Sharpe Ratio])</f>
        <v>-0.68312646593607884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677</v>
      </c>
      <c r="AT693">
        <f>_xlfn.RANK.AVG(Table2[[#This Row],[6M Return vs Nifty Z-Score]],Table2[6M Return vs Nifty Z-Score])</f>
        <v>667</v>
      </c>
      <c r="AU693">
        <f>_xlfn.RANK.AVG(Table2[[#This Row],[Sharpe Ratio Z-Score]],Table2[Sharpe Ratio Z-Score])</f>
        <v>539</v>
      </c>
      <c r="AV693">
        <f>(Table2[[#This Row],[Rank 1Y]]+Table2[[#This Row],[Rank 6M]]+Table2[[#This Row],[Rank Sharpe]])/3</f>
        <v>627.66666666666663</v>
      </c>
    </row>
    <row r="694" spans="1:48" x14ac:dyDescent="0.3">
      <c r="A694" t="s">
        <v>1596</v>
      </c>
      <c r="B694" t="s">
        <v>1597</v>
      </c>
      <c r="C694" t="s">
        <v>3110</v>
      </c>
      <c r="D694" t="s">
        <v>637</v>
      </c>
      <c r="E694">
        <v>5771.9583447436398</v>
      </c>
      <c r="F694">
        <v>118.26</v>
      </c>
      <c r="G694">
        <v>-39.133374781065001</v>
      </c>
      <c r="H694">
        <f>(Table2[[#This Row],[1Y Return vs Nifty]]-AVERAGE(Table2[1Y Return vs Nifty]))/_xlfn.STDEV.P(Table2[1Y Return vs Nifty])</f>
        <v>-1.0756317881063282</v>
      </c>
      <c r="I694">
        <v>3.2035451893816802</v>
      </c>
      <c r="J694">
        <f>(Table2[[#This Row],[1M Return vs Nifty]]-AVERAGE(Table2[1M Return vs Nifty]))/_xlfn.STDEV.P(Table2[1M Return vs Nifty])</f>
        <v>0.59722419864799536</v>
      </c>
      <c r="K694">
        <v>-11.8742517898547</v>
      </c>
      <c r="L694">
        <f>(Table2[[#This Row],[6M Return vs Nifty]]-AVERAGE(Table2[6M Return vs Nifty]))/_xlfn.STDEV.P(Table2[6M Return vs Nifty])</f>
        <v>-0.52726272527115225</v>
      </c>
      <c r="M694">
        <v>-2.10438552549767</v>
      </c>
      <c r="N694">
        <f>(Table2[[#This Row],[1W Return vs Nifty]]-AVERAGE(Table2[1W Return vs Nifty]))/_xlfn.STDEV.P(Table2[1W Return vs Nifty])</f>
        <v>0.23729769487582805</v>
      </c>
      <c r="O694">
        <v>120.3</v>
      </c>
      <c r="P694">
        <v>123.464404827991</v>
      </c>
      <c r="Q694">
        <v>132.56556253173599</v>
      </c>
      <c r="R694">
        <v>44.231772458566901</v>
      </c>
      <c r="S694" s="1">
        <f>(Table2[[#This Row],[Close Price]]-Table2[[#This Row],[20D EMA]])/Table2[[#This Row],[20D EMA]]</f>
        <v>-1.695760598503734E-2</v>
      </c>
      <c r="T694" s="1">
        <f>(Table2[[#This Row],[Close Price]]-Table2[[#This Row],[50D EMA]])/Table2[[#This Row],[50D EMA]]</f>
        <v>-4.2153079142459783E-2</v>
      </c>
      <c r="U694" s="1">
        <f>(Table2[[#This Row],[Close Price]]-Table2[[#This Row],[200D EMA]])/Table2[[#This Row],[200D EMA]]</f>
        <v>-0.10791311301765311</v>
      </c>
      <c r="V694">
        <v>1.1703262793189</v>
      </c>
      <c r="W694">
        <v>117.31</v>
      </c>
      <c r="X694">
        <v>121.25</v>
      </c>
      <c r="Y694">
        <v>116.52</v>
      </c>
      <c r="Z694">
        <v>126.5</v>
      </c>
      <c r="AA694">
        <v>115.95</v>
      </c>
      <c r="AB694">
        <v>130.75</v>
      </c>
      <c r="AC694" s="1">
        <f>(Table2[[#This Row],[Close Price]]/Table2[[#This Row],[Day Low]])-1</f>
        <v>8.09820134685868E-3</v>
      </c>
      <c r="AD694" s="1">
        <f>(Table2[[#This Row],[Day High]]/Table2[[#This Row],[Close Price]])-1</f>
        <v>2.528327414172149E-2</v>
      </c>
      <c r="AE694" s="1">
        <f>(Table2[[#This Row],[Close Price]]/Table2[[#This Row],[Current Week Low]])-1</f>
        <v>1.4933058702368829E-2</v>
      </c>
      <c r="AF694" s="1">
        <f>(Table2[[#This Row],[Current Week High]]/Table2[[#This Row],[Close Price]])-1</f>
        <v>6.9676982918992048E-2</v>
      </c>
      <c r="AG694" s="1">
        <f>(Table2[[#This Row],[Close Price]]/Table2[[#This Row],[Current Month Low]])-1</f>
        <v>1.9922380336351964E-2</v>
      </c>
      <c r="AH694" s="1">
        <f>(Table2[[#This Row],[Current Month High]]/Table2[[#This Row],[Close Price]])-1</f>
        <v>0.1056147471672586</v>
      </c>
      <c r="AI694">
        <v>37.747336377473303</v>
      </c>
      <c r="AJ694">
        <v>8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-0.06</v>
      </c>
      <c r="AM694" t="s">
        <v>3161</v>
      </c>
      <c r="AN694">
        <v>3.14</v>
      </c>
      <c r="AO694" t="s">
        <v>3160</v>
      </c>
      <c r="AP694">
        <v>-0.106950698254394</v>
      </c>
      <c r="AQ694">
        <f>(Table2[[#This Row],[Sharpe Ratio]]-AVERAGE(Table2[Sharpe Ratio]))/_xlfn.STDEV.P(Table2[Sharpe Ratio])</f>
        <v>-1.9489846428516358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674</v>
      </c>
      <c r="AT694">
        <f>_xlfn.RANK.AVG(Table2[[#This Row],[6M Return vs Nifty Z-Score]],Table2[6M Return vs Nifty Z-Score])</f>
        <v>498</v>
      </c>
      <c r="AU694">
        <f>_xlfn.RANK.AVG(Table2[[#This Row],[Sharpe Ratio Z-Score]],Table2[Sharpe Ratio Z-Score])</f>
        <v>716</v>
      </c>
      <c r="AV694">
        <f>(Table2[[#This Row],[Rank 1Y]]+Table2[[#This Row],[Rank 6M]]+Table2[[#This Row],[Rank Sharpe]])/3</f>
        <v>629.33333333333337</v>
      </c>
    </row>
    <row r="695" spans="1:48" x14ac:dyDescent="0.3">
      <c r="A695" t="s">
        <v>2302</v>
      </c>
      <c r="B695" t="s">
        <v>2303</v>
      </c>
      <c r="C695" t="s">
        <v>3120</v>
      </c>
      <c r="D695" t="s">
        <v>456</v>
      </c>
      <c r="E695">
        <v>2275.1918089752899</v>
      </c>
      <c r="F695">
        <v>428.45</v>
      </c>
      <c r="G695">
        <v>-36.632181814615102</v>
      </c>
      <c r="H695">
        <f>(Table2[[#This Row],[1Y Return vs Nifty]]-AVERAGE(Table2[1Y Return vs Nifty]))/_xlfn.STDEV.P(Table2[1Y Return vs Nifty])</f>
        <v>-1.0253105501220035</v>
      </c>
      <c r="I695">
        <v>-1.17361555946049</v>
      </c>
      <c r="J695">
        <f>(Table2[[#This Row],[1M Return vs Nifty]]-AVERAGE(Table2[1M Return vs Nifty]))/_xlfn.STDEV.P(Table2[1M Return vs Nifty])</f>
        <v>0.13269736169993462</v>
      </c>
      <c r="K695">
        <v>-21.9164208907284</v>
      </c>
      <c r="L695">
        <f>(Table2[[#This Row],[6M Return vs Nifty]]-AVERAGE(Table2[6M Return vs Nifty]))/_xlfn.STDEV.P(Table2[6M Return vs Nifty])</f>
        <v>-0.87848633036180812</v>
      </c>
      <c r="M695">
        <v>-5.1053889943858204</v>
      </c>
      <c r="N695">
        <f>(Table2[[#This Row],[1W Return vs Nifty]]-AVERAGE(Table2[1W Return vs Nifty]))/_xlfn.STDEV.P(Table2[1W Return vs Nifty])</f>
        <v>-0.38849172316012159</v>
      </c>
      <c r="O695">
        <v>447.09</v>
      </c>
      <c r="P695">
        <v>457.46925809624202</v>
      </c>
      <c r="Q695">
        <v>481.33463043968601</v>
      </c>
      <c r="R695">
        <v>36.909841014638999</v>
      </c>
      <c r="S695" s="1">
        <f>(Table2[[#This Row],[Close Price]]-Table2[[#This Row],[20D EMA]])/Table2[[#This Row],[20D EMA]]</f>
        <v>-4.1691829385582295E-2</v>
      </c>
      <c r="T695" s="1">
        <f>(Table2[[#This Row],[Close Price]]-Table2[[#This Row],[50D EMA]])/Table2[[#This Row],[50D EMA]]</f>
        <v>-6.3434334838160814E-2</v>
      </c>
      <c r="U695" s="1">
        <f>(Table2[[#This Row],[Close Price]]-Table2[[#This Row],[200D EMA]])/Table2[[#This Row],[200D EMA]]</f>
        <v>-0.10987081978991904</v>
      </c>
      <c r="V695">
        <v>0.37650812063181699</v>
      </c>
      <c r="W695">
        <v>413.45</v>
      </c>
      <c r="X695">
        <v>439</v>
      </c>
      <c r="Y695">
        <v>406.4</v>
      </c>
      <c r="Z695">
        <v>446</v>
      </c>
      <c r="AA695">
        <v>406.4</v>
      </c>
      <c r="AB695">
        <v>469.9</v>
      </c>
      <c r="AC695" s="1">
        <f>(Table2[[#This Row],[Close Price]]/Table2[[#This Row],[Day Low]])-1</f>
        <v>3.6280082234853017E-2</v>
      </c>
      <c r="AD695" s="1">
        <f>(Table2[[#This Row],[Day High]]/Table2[[#This Row],[Close Price]])-1</f>
        <v>2.4623643365620396E-2</v>
      </c>
      <c r="AE695" s="1">
        <f>(Table2[[#This Row],[Close Price]]/Table2[[#This Row],[Current Week Low]])-1</f>
        <v>5.4256889763779625E-2</v>
      </c>
      <c r="AF695" s="1">
        <f>(Table2[[#This Row],[Current Week High]]/Table2[[#This Row],[Close Price]])-1</f>
        <v>4.0961605788306654E-2</v>
      </c>
      <c r="AG695" s="1">
        <f>(Table2[[#This Row],[Close Price]]/Table2[[#This Row],[Current Month Low]])-1</f>
        <v>5.4256889763779625E-2</v>
      </c>
      <c r="AH695" s="1">
        <f>(Table2[[#This Row],[Current Month High]]/Table2[[#This Row],[Close Price]])-1</f>
        <v>9.6744077488621683E-2</v>
      </c>
      <c r="AI695">
        <v>35.838487571478503</v>
      </c>
      <c r="AJ695">
        <v>5.4256889763779599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0.01</v>
      </c>
      <c r="AM695" t="s">
        <v>3160</v>
      </c>
      <c r="AN695">
        <v>-2.63</v>
      </c>
      <c r="AO695" t="s">
        <v>3161</v>
      </c>
      <c r="AP695">
        <v>-1.5703560629641001E-2</v>
      </c>
      <c r="AQ695">
        <f>(Table2[[#This Row],[Sharpe Ratio]]-AVERAGE(Table2[Sharpe Ratio]))/_xlfn.STDEV.P(Table2[Sharpe Ratio])</f>
        <v>-0.86899229901775843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660</v>
      </c>
      <c r="AT695">
        <f>_xlfn.RANK.AVG(Table2[[#This Row],[6M Return vs Nifty Z-Score]],Table2[6M Return vs Nifty Z-Score])</f>
        <v>636</v>
      </c>
      <c r="AU695">
        <f>_xlfn.RANK.AVG(Table2[[#This Row],[Sharpe Ratio Z-Score]],Table2[Sharpe Ratio Z-Score])</f>
        <v>593</v>
      </c>
      <c r="AV695">
        <f>(Table2[[#This Row],[Rank 1Y]]+Table2[[#This Row],[Rank 6M]]+Table2[[#This Row],[Rank Sharpe]])/3</f>
        <v>629.66666666666663</v>
      </c>
    </row>
    <row r="696" spans="1:48" x14ac:dyDescent="0.3">
      <c r="A696" t="s">
        <v>1688</v>
      </c>
      <c r="B696" t="s">
        <v>1689</v>
      </c>
      <c r="C696" t="s">
        <v>3109</v>
      </c>
      <c r="D696" t="s">
        <v>24</v>
      </c>
      <c r="E696">
        <v>5068.6329936415596</v>
      </c>
      <c r="F696">
        <v>299.60000000000002</v>
      </c>
      <c r="G696">
        <v>-38.325567696610896</v>
      </c>
      <c r="H696">
        <f>(Table2[[#This Row],[1Y Return vs Nifty]]-AVERAGE(Table2[1Y Return vs Nifty]))/_xlfn.STDEV.P(Table2[1Y Return vs Nifty])</f>
        <v>-1.05937960241434</v>
      </c>
      <c r="I696">
        <v>3.9221934019233902</v>
      </c>
      <c r="J696">
        <f>(Table2[[#This Row],[1M Return vs Nifty]]-AVERAGE(Table2[1M Return vs Nifty]))/_xlfn.STDEV.P(Table2[1M Return vs Nifty])</f>
        <v>0.67349084732857722</v>
      </c>
      <c r="K696">
        <v>-20.4766661075986</v>
      </c>
      <c r="L696">
        <f>(Table2[[#This Row],[6M Return vs Nifty]]-AVERAGE(Table2[6M Return vs Nifty]))/_xlfn.STDEV.P(Table2[6M Return vs Nifty])</f>
        <v>-0.82813108735625385</v>
      </c>
      <c r="M696">
        <v>-0.193019745611032</v>
      </c>
      <c r="N696">
        <f>(Table2[[#This Row],[1W Return vs Nifty]]-AVERAGE(Table2[1W Return vs Nifty]))/_xlfn.STDEV.P(Table2[1W Return vs Nifty])</f>
        <v>0.63586853674567734</v>
      </c>
      <c r="O696">
        <v>310.68</v>
      </c>
      <c r="P696">
        <v>315.33544145311703</v>
      </c>
      <c r="Q696">
        <v>333.85189838243201</v>
      </c>
      <c r="R696">
        <v>31.064637338673599</v>
      </c>
      <c r="S696" s="1">
        <f>(Table2[[#This Row],[Close Price]]-Table2[[#This Row],[20D EMA]])/Table2[[#This Row],[20D EMA]]</f>
        <v>-3.5663705420368175E-2</v>
      </c>
      <c r="T696" s="1">
        <f>(Table2[[#This Row],[Close Price]]-Table2[[#This Row],[50D EMA]])/Table2[[#This Row],[50D EMA]]</f>
        <v>-4.9900643519819814E-2</v>
      </c>
      <c r="U696" s="1">
        <f>(Table2[[#This Row],[Close Price]]-Table2[[#This Row],[200D EMA]])/Table2[[#This Row],[200D EMA]]</f>
        <v>-0.10259608691275424</v>
      </c>
      <c r="V696">
        <v>0.53354119497744901</v>
      </c>
      <c r="W696">
        <v>297.3</v>
      </c>
      <c r="X696">
        <v>309.3</v>
      </c>
      <c r="Y696">
        <v>297.3</v>
      </c>
      <c r="Z696">
        <v>322.89999999999998</v>
      </c>
      <c r="AA696">
        <v>297.3</v>
      </c>
      <c r="AB696">
        <v>322.89999999999998</v>
      </c>
      <c r="AC696" s="1">
        <f>(Table2[[#This Row],[Close Price]]/Table2[[#This Row],[Day Low]])-1</f>
        <v>7.7362933064244466E-3</v>
      </c>
      <c r="AD696" s="1">
        <f>(Table2[[#This Row],[Day High]]/Table2[[#This Row],[Close Price]])-1</f>
        <v>3.2376502002670282E-2</v>
      </c>
      <c r="AE696" s="1">
        <f>(Table2[[#This Row],[Close Price]]/Table2[[#This Row],[Current Week Low]])-1</f>
        <v>7.7362933064244466E-3</v>
      </c>
      <c r="AF696" s="1">
        <f>(Table2[[#This Row],[Current Week High]]/Table2[[#This Row],[Close Price]])-1</f>
        <v>7.7770360480640788E-2</v>
      </c>
      <c r="AG696" s="1">
        <f>(Table2[[#This Row],[Close Price]]/Table2[[#This Row],[Current Month Low]])-1</f>
        <v>7.7362933064244466E-3</v>
      </c>
      <c r="AH696" s="1">
        <f>(Table2[[#This Row],[Current Month High]]/Table2[[#This Row],[Close Price]])-1</f>
        <v>7.7770360480640788E-2</v>
      </c>
      <c r="AI696">
        <v>40.937917222963897</v>
      </c>
      <c r="AJ696">
        <v>2.5851737716144401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-0.06</v>
      </c>
      <c r="AM696" t="s">
        <v>3161</v>
      </c>
      <c r="AN696">
        <v>-3.2</v>
      </c>
      <c r="AO696" t="s">
        <v>3161</v>
      </c>
      <c r="AP696">
        <v>-2.2219708389398001E-2</v>
      </c>
      <c r="AQ696">
        <f>(Table2[[#This Row],[Sharpe Ratio]]-AVERAGE(Table2[Sharpe Ratio]))/_xlfn.STDEV.P(Table2[Sharpe Ratio])</f>
        <v>-0.94611679711180896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669</v>
      </c>
      <c r="AT696">
        <f>_xlfn.RANK.AVG(Table2[[#This Row],[6M Return vs Nifty Z-Score]],Table2[6M Return vs Nifty Z-Score])</f>
        <v>618</v>
      </c>
      <c r="AU696">
        <f>_xlfn.RANK.AVG(Table2[[#This Row],[Sharpe Ratio Z-Score]],Table2[Sharpe Ratio Z-Score])</f>
        <v>603</v>
      </c>
      <c r="AV696">
        <f>(Table2[[#This Row],[Rank 1Y]]+Table2[[#This Row],[Rank 6M]]+Table2[[#This Row],[Rank Sharpe]])/3</f>
        <v>630</v>
      </c>
    </row>
    <row r="697" spans="1:48" x14ac:dyDescent="0.3">
      <c r="A697" t="s">
        <v>462</v>
      </c>
      <c r="B697" t="s">
        <v>463</v>
      </c>
      <c r="C697" t="s">
        <v>3119</v>
      </c>
      <c r="D697" t="s">
        <v>464</v>
      </c>
      <c r="E697">
        <v>46529.4912253519</v>
      </c>
      <c r="F697">
        <v>1731.15</v>
      </c>
      <c r="G697">
        <v>-29.119546426208998</v>
      </c>
      <c r="H697">
        <f>(Table2[[#This Row],[1Y Return vs Nifty]]-AVERAGE(Table2[1Y Return vs Nifty]))/_xlfn.STDEV.P(Table2[1Y Return vs Nifty])</f>
        <v>-0.87416462961910546</v>
      </c>
      <c r="I697">
        <v>-3.0153660112049101</v>
      </c>
      <c r="J697">
        <f>(Table2[[#This Row],[1M Return vs Nifty]]-AVERAGE(Table2[1M Return vs Nifty]))/_xlfn.STDEV.P(Table2[1M Return vs Nifty])</f>
        <v>-6.2758679530171502E-2</v>
      </c>
      <c r="K697">
        <v>-27.673921567797201</v>
      </c>
      <c r="L697">
        <f>(Table2[[#This Row],[6M Return vs Nifty]]-AVERAGE(Table2[6M Return vs Nifty]))/_xlfn.STDEV.P(Table2[6M Return vs Nifty])</f>
        <v>-1.0798541945950504</v>
      </c>
      <c r="M697">
        <v>1.1323904169385599</v>
      </c>
      <c r="N697">
        <f>(Table2[[#This Row],[1W Return vs Nifty]]-AVERAGE(Table2[1W Return vs Nifty]))/_xlfn.STDEV.P(Table2[1W Return vs Nifty])</f>
        <v>0.91225197411242576</v>
      </c>
      <c r="O697">
        <v>1784.81</v>
      </c>
      <c r="P697">
        <v>1859.7336322388701</v>
      </c>
      <c r="Q697">
        <v>1967.7238090682699</v>
      </c>
      <c r="R697">
        <v>36.395658543350997</v>
      </c>
      <c r="S697" s="1">
        <f>(Table2[[#This Row],[Close Price]]-Table2[[#This Row],[20D EMA]])/Table2[[#This Row],[20D EMA]]</f>
        <v>-3.0064824827292461E-2</v>
      </c>
      <c r="T697" s="1">
        <f>(Table2[[#This Row],[Close Price]]-Table2[[#This Row],[50D EMA]])/Table2[[#This Row],[50D EMA]]</f>
        <v>-6.9140886635508408E-2</v>
      </c>
      <c r="U697" s="1">
        <f>(Table2[[#This Row],[Close Price]]-Table2[[#This Row],[200D EMA]])/Table2[[#This Row],[200D EMA]]</f>
        <v>-0.12022714162323882</v>
      </c>
      <c r="V697">
        <v>1.08490030667972</v>
      </c>
      <c r="W697">
        <v>1713.9</v>
      </c>
      <c r="X697">
        <v>1742.25</v>
      </c>
      <c r="Y697">
        <v>1710</v>
      </c>
      <c r="Z697">
        <v>1788.8</v>
      </c>
      <c r="AA697">
        <v>1710</v>
      </c>
      <c r="AB697">
        <v>1817.95</v>
      </c>
      <c r="AC697" s="1">
        <f>(Table2[[#This Row],[Close Price]]/Table2[[#This Row],[Day Low]])-1</f>
        <v>1.006476457202865E-2</v>
      </c>
      <c r="AD697" s="1">
        <f>(Table2[[#This Row],[Day High]]/Table2[[#This Row],[Close Price]])-1</f>
        <v>6.4119227103369703E-3</v>
      </c>
      <c r="AE697" s="1">
        <f>(Table2[[#This Row],[Close Price]]/Table2[[#This Row],[Current Week Low]])-1</f>
        <v>1.2368421052631584E-2</v>
      </c>
      <c r="AF697" s="1">
        <f>(Table2[[#This Row],[Current Week High]]/Table2[[#This Row],[Close Price]])-1</f>
        <v>3.3301562545128949E-2</v>
      </c>
      <c r="AG697" s="1">
        <f>(Table2[[#This Row],[Close Price]]/Table2[[#This Row],[Current Month Low]])-1</f>
        <v>1.2368421052631584E-2</v>
      </c>
      <c r="AH697" s="1">
        <f>(Table2[[#This Row],[Current Month High]]/Table2[[#This Row],[Close Price]])-1</f>
        <v>5.0140080293446632E-2</v>
      </c>
      <c r="AI697">
        <v>41.755480460965202</v>
      </c>
      <c r="AJ697">
        <v>1.23684210526315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-0.04</v>
      </c>
      <c r="AM697" t="s">
        <v>3161</v>
      </c>
      <c r="AN697">
        <v>-1.63</v>
      </c>
      <c r="AO697" t="s">
        <v>3161</v>
      </c>
      <c r="AP697">
        <v>-2.2616958038632999E-2</v>
      </c>
      <c r="AQ697">
        <f>(Table2[[#This Row],[Sharpe Ratio]]-AVERAGE(Table2[Sharpe Ratio]))/_xlfn.STDEV.P(Table2[Sharpe Ratio])</f>
        <v>-0.95081860574857768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615</v>
      </c>
      <c r="AT697">
        <f>_xlfn.RANK.AVG(Table2[[#This Row],[6M Return vs Nifty Z-Score]],Table2[6M Return vs Nifty Z-Score])</f>
        <v>680</v>
      </c>
      <c r="AU697">
        <f>_xlfn.RANK.AVG(Table2[[#This Row],[Sharpe Ratio Z-Score]],Table2[Sharpe Ratio Z-Score])</f>
        <v>604</v>
      </c>
      <c r="AV697">
        <f>(Table2[[#This Row],[Rank 1Y]]+Table2[[#This Row],[Rank 6M]]+Table2[[#This Row],[Rank Sharpe]])/3</f>
        <v>633</v>
      </c>
    </row>
    <row r="698" spans="1:48" x14ac:dyDescent="0.3">
      <c r="A698" t="s">
        <v>1803</v>
      </c>
      <c r="B698" t="s">
        <v>1804</v>
      </c>
      <c r="C698" t="s">
        <v>3120</v>
      </c>
      <c r="D698" t="s">
        <v>456</v>
      </c>
      <c r="E698">
        <v>4202.0046607599998</v>
      </c>
      <c r="F698">
        <v>84.1</v>
      </c>
      <c r="G698">
        <v>-34.015879119619903</v>
      </c>
      <c r="H698">
        <f>(Table2[[#This Row],[1Y Return vs Nifty]]-AVERAGE(Table2[1Y Return vs Nifty]))/_xlfn.STDEV.P(Table2[1Y Return vs Nifty])</f>
        <v>-0.97267343162700348</v>
      </c>
      <c r="I698">
        <v>1.5919964430650899</v>
      </c>
      <c r="J698">
        <f>(Table2[[#This Row],[1M Return vs Nifty]]-AVERAGE(Table2[1M Return vs Nifty]))/_xlfn.STDEV.P(Table2[1M Return vs Nifty])</f>
        <v>0.42619834772120974</v>
      </c>
      <c r="K698">
        <v>-27.0249312030566</v>
      </c>
      <c r="L698">
        <f>(Table2[[#This Row],[6M Return vs Nifty]]-AVERAGE(Table2[6M Return vs Nifty]))/_xlfn.STDEV.P(Table2[6M Return vs Nifty])</f>
        <v>-1.0571558379667536</v>
      </c>
      <c r="M698">
        <v>-1.7204124685642299</v>
      </c>
      <c r="N698">
        <f>(Table2[[#This Row],[1W Return vs Nifty]]-AVERAGE(Table2[1W Return vs Nifty]))/_xlfn.STDEV.P(Table2[1W Return vs Nifty])</f>
        <v>0.31736633802500985</v>
      </c>
      <c r="O698">
        <v>86.71</v>
      </c>
      <c r="P698">
        <v>90.023183845869198</v>
      </c>
      <c r="Q698">
        <v>96.4939681027586</v>
      </c>
      <c r="R698">
        <v>37.836071385650598</v>
      </c>
      <c r="S698" s="1">
        <f>(Table2[[#This Row],[Close Price]]-Table2[[#This Row],[20D EMA]])/Table2[[#This Row],[20D EMA]]</f>
        <v>-3.0100334448160532E-2</v>
      </c>
      <c r="T698" s="1">
        <f>(Table2[[#This Row],[Close Price]]-Table2[[#This Row],[50D EMA]])/Table2[[#This Row],[50D EMA]]</f>
        <v>-6.5796204853301191E-2</v>
      </c>
      <c r="U698" s="1">
        <f>(Table2[[#This Row],[Close Price]]-Table2[[#This Row],[200D EMA]])/Table2[[#This Row],[200D EMA]]</f>
        <v>-0.12844293116394581</v>
      </c>
      <c r="V698">
        <v>0.69140307446303495</v>
      </c>
      <c r="W698">
        <v>83.3</v>
      </c>
      <c r="X698">
        <v>86.51</v>
      </c>
      <c r="Y698">
        <v>83</v>
      </c>
      <c r="Z698">
        <v>89.6</v>
      </c>
      <c r="AA698">
        <v>83</v>
      </c>
      <c r="AB698">
        <v>90.5</v>
      </c>
      <c r="AC698" s="1">
        <f>(Table2[[#This Row],[Close Price]]/Table2[[#This Row],[Day Low]])-1</f>
        <v>9.6038415366146435E-3</v>
      </c>
      <c r="AD698" s="1">
        <f>(Table2[[#This Row],[Day High]]/Table2[[#This Row],[Close Price]])-1</f>
        <v>2.8656361474435288E-2</v>
      </c>
      <c r="AE698" s="1">
        <f>(Table2[[#This Row],[Close Price]]/Table2[[#This Row],[Current Week Low]])-1</f>
        <v>1.3253012048192625E-2</v>
      </c>
      <c r="AF698" s="1">
        <f>(Table2[[#This Row],[Current Week High]]/Table2[[#This Row],[Close Price]])-1</f>
        <v>6.5398335315101086E-2</v>
      </c>
      <c r="AG698" s="1">
        <f>(Table2[[#This Row],[Close Price]]/Table2[[#This Row],[Current Month Low]])-1</f>
        <v>1.3253012048192625E-2</v>
      </c>
      <c r="AH698" s="1">
        <f>(Table2[[#This Row],[Current Month High]]/Table2[[#This Row],[Close Price]])-1</f>
        <v>7.609988109393595E-2</v>
      </c>
      <c r="AI698">
        <v>44.530321046373302</v>
      </c>
      <c r="AJ698">
        <v>3.8143439081594601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-7.0000000000000007E-2</v>
      </c>
      <c r="AM698" t="s">
        <v>3161</v>
      </c>
      <c r="AN698">
        <v>-1.5</v>
      </c>
      <c r="AO698" t="s">
        <v>3161</v>
      </c>
      <c r="AP698">
        <v>-6.350000514888E-3</v>
      </c>
      <c r="AQ698">
        <f>(Table2[[#This Row],[Sharpe Ratio]]-AVERAGE(Table2[Sharpe Ratio]))/_xlfn.STDEV.P(Table2[Sharpe Ratio])</f>
        <v>-0.75828446122161897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649</v>
      </c>
      <c r="AT698">
        <f>_xlfn.RANK.AVG(Table2[[#This Row],[6M Return vs Nifty Z-Score]],Table2[6M Return vs Nifty Z-Score])</f>
        <v>677</v>
      </c>
      <c r="AU698">
        <f>_xlfn.RANK.AVG(Table2[[#This Row],[Sharpe Ratio Z-Score]],Table2[Sharpe Ratio Z-Score])</f>
        <v>579</v>
      </c>
      <c r="AV698">
        <f>(Table2[[#This Row],[Rank 1Y]]+Table2[[#This Row],[Rank 6M]]+Table2[[#This Row],[Rank Sharpe]])/3</f>
        <v>635</v>
      </c>
    </row>
    <row r="699" spans="1:48" x14ac:dyDescent="0.3">
      <c r="A699" t="s">
        <v>2146</v>
      </c>
      <c r="B699" t="s">
        <v>2147</v>
      </c>
      <c r="C699" t="s">
        <v>3122</v>
      </c>
      <c r="D699" t="s">
        <v>138</v>
      </c>
      <c r="E699">
        <v>2703.0168590193098</v>
      </c>
      <c r="F699">
        <v>355.45</v>
      </c>
      <c r="G699">
        <v>-51.355296094197897</v>
      </c>
      <c r="H699">
        <f>(Table2[[#This Row],[1Y Return vs Nifty]]-AVERAGE(Table2[1Y Return vs Nifty]))/_xlfn.STDEV.P(Table2[1Y Return vs Nifty])</f>
        <v>-1.3215233363689127</v>
      </c>
      <c r="I699">
        <v>-2.1821144139825099</v>
      </c>
      <c r="J699">
        <f>(Table2[[#This Row],[1M Return vs Nifty]]-AVERAGE(Table2[1M Return vs Nifty]))/_xlfn.STDEV.P(Table2[1M Return vs Nifty])</f>
        <v>2.5670270432889997E-2</v>
      </c>
      <c r="K699">
        <v>-35.294106988091102</v>
      </c>
      <c r="L699">
        <f>(Table2[[#This Row],[6M Return vs Nifty]]-AVERAGE(Table2[6M Return vs Nifty]))/_xlfn.STDEV.P(Table2[6M Return vs Nifty])</f>
        <v>-1.3463692241559473</v>
      </c>
      <c r="M699">
        <v>-1.19058672267886</v>
      </c>
      <c r="N699">
        <f>(Table2[[#This Row],[1W Return vs Nifty]]-AVERAGE(Table2[1W Return vs Nifty]))/_xlfn.STDEV.P(Table2[1W Return vs Nifty])</f>
        <v>0.4278491643913882</v>
      </c>
      <c r="O699">
        <v>370.44</v>
      </c>
      <c r="P699">
        <v>384.45475957446899</v>
      </c>
      <c r="Q699">
        <v>422.13078013955999</v>
      </c>
      <c r="R699">
        <v>33.199699579828298</v>
      </c>
      <c r="S699" s="1">
        <f>(Table2[[#This Row],[Close Price]]-Table2[[#This Row],[20D EMA]])/Table2[[#This Row],[20D EMA]]</f>
        <v>-4.0465392506208855E-2</v>
      </c>
      <c r="T699" s="1">
        <f>(Table2[[#This Row],[Close Price]]-Table2[[#This Row],[50D EMA]])/Table2[[#This Row],[50D EMA]]</f>
        <v>-7.5443882152929298E-2</v>
      </c>
      <c r="U699" s="1">
        <f>(Table2[[#This Row],[Close Price]]-Table2[[#This Row],[200D EMA]])/Table2[[#This Row],[200D EMA]]</f>
        <v>-0.15796237392950777</v>
      </c>
      <c r="V699">
        <v>0.50326492347887797</v>
      </c>
      <c r="W699">
        <v>353</v>
      </c>
      <c r="X699">
        <v>362.7</v>
      </c>
      <c r="Y699">
        <v>353</v>
      </c>
      <c r="Z699">
        <v>393.7</v>
      </c>
      <c r="AA699">
        <v>353</v>
      </c>
      <c r="AB699">
        <v>393.7</v>
      </c>
      <c r="AC699" s="1">
        <f>(Table2[[#This Row],[Close Price]]/Table2[[#This Row],[Day Low]])-1</f>
        <v>6.9405099150141591E-3</v>
      </c>
      <c r="AD699" s="1">
        <f>(Table2[[#This Row],[Day High]]/Table2[[#This Row],[Close Price]])-1</f>
        <v>2.0396680264453515E-2</v>
      </c>
      <c r="AE699" s="1">
        <f>(Table2[[#This Row],[Close Price]]/Table2[[#This Row],[Current Week Low]])-1</f>
        <v>6.9405099150141591E-3</v>
      </c>
      <c r="AF699" s="1">
        <f>(Table2[[#This Row],[Current Week High]]/Table2[[#This Row],[Close Price]])-1</f>
        <v>0.10761007174004789</v>
      </c>
      <c r="AG699" s="1">
        <f>(Table2[[#This Row],[Close Price]]/Table2[[#This Row],[Current Month Low]])-1</f>
        <v>6.9405099150141591E-3</v>
      </c>
      <c r="AH699" s="1">
        <f>(Table2[[#This Row],[Current Month High]]/Table2[[#This Row],[Close Price]])-1</f>
        <v>0.10761007174004789</v>
      </c>
      <c r="AI699">
        <v>64.580109720073096</v>
      </c>
      <c r="AJ699">
        <v>3.0289855072463698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-0.16</v>
      </c>
      <c r="AM699" t="s">
        <v>3161</v>
      </c>
      <c r="AN699">
        <v>-1.86</v>
      </c>
      <c r="AO699" t="s">
        <v>3161</v>
      </c>
      <c r="AP699">
        <v>1.295108910002E-2</v>
      </c>
      <c r="AQ699">
        <f>(Table2[[#This Row],[Sharpe Ratio]]-AVERAGE(Table2[Sharpe Ratio]))/_xlfn.STDEV.P(Table2[Sharpe Ratio])</f>
        <v>-0.52983862111783608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715</v>
      </c>
      <c r="AT699">
        <f>_xlfn.RANK.AVG(Table2[[#This Row],[6M Return vs Nifty Z-Score]],Table2[6M Return vs Nifty Z-Score])</f>
        <v>714</v>
      </c>
      <c r="AU699">
        <f>_xlfn.RANK.AVG(Table2[[#This Row],[Sharpe Ratio Z-Score]],Table2[Sharpe Ratio Z-Score])</f>
        <v>478</v>
      </c>
      <c r="AV699">
        <f>(Table2[[#This Row],[Rank 1Y]]+Table2[[#This Row],[Rank 6M]]+Table2[[#This Row],[Rank Sharpe]])/3</f>
        <v>635.66666666666663</v>
      </c>
    </row>
    <row r="700" spans="1:48" x14ac:dyDescent="0.3">
      <c r="A700" t="s">
        <v>1388</v>
      </c>
      <c r="B700" t="s">
        <v>1389</v>
      </c>
      <c r="C700" t="s">
        <v>3112</v>
      </c>
      <c r="D700" t="s">
        <v>48</v>
      </c>
      <c r="E700">
        <v>7675.8933707178603</v>
      </c>
      <c r="F700">
        <v>299.05</v>
      </c>
      <c r="G700">
        <v>-27.034339194878701</v>
      </c>
      <c r="H700">
        <f>(Table2[[#This Row],[1Y Return vs Nifty]]-AVERAGE(Table2[1Y Return vs Nifty]))/_xlfn.STDEV.P(Table2[1Y Return vs Nifty])</f>
        <v>-0.83221256484765327</v>
      </c>
      <c r="I700">
        <v>-27.4167186866961</v>
      </c>
      <c r="J700">
        <f>(Table2[[#This Row],[1M Return vs Nifty]]-AVERAGE(Table2[1M Return vs Nifty]))/_xlfn.STDEV.P(Table2[1M Return vs Nifty])</f>
        <v>-2.6523558695804419</v>
      </c>
      <c r="K700">
        <v>-35.578109322069402</v>
      </c>
      <c r="L700">
        <f>(Table2[[#This Row],[6M Return vs Nifty]]-AVERAGE(Table2[6M Return vs Nifty]))/_xlfn.STDEV.P(Table2[6M Return vs Nifty])</f>
        <v>-1.3563021701750837</v>
      </c>
      <c r="M700">
        <v>-5.1305890029972296</v>
      </c>
      <c r="N700">
        <f>(Table2[[#This Row],[1W Return vs Nifty]]-AVERAGE(Table2[1W Return vs Nifty]))/_xlfn.STDEV.P(Table2[1W Return vs Nifty])</f>
        <v>-0.39374659836667286</v>
      </c>
      <c r="O700">
        <v>336.85</v>
      </c>
      <c r="P700">
        <v>382.24355383392498</v>
      </c>
      <c r="Q700">
        <v>420.70054177951403</v>
      </c>
      <c r="R700">
        <v>27.5473786334252</v>
      </c>
      <c r="S700" s="1">
        <f>(Table2[[#This Row],[Close Price]]-Table2[[#This Row],[20D EMA]])/Table2[[#This Row],[20D EMA]]</f>
        <v>-0.11221611993468905</v>
      </c>
      <c r="T700" s="1">
        <f>(Table2[[#This Row],[Close Price]]-Table2[[#This Row],[50D EMA]])/Table2[[#This Row],[50D EMA]]</f>
        <v>-0.21764540696498033</v>
      </c>
      <c r="U700" s="1">
        <f>(Table2[[#This Row],[Close Price]]-Table2[[#This Row],[200D EMA]])/Table2[[#This Row],[200D EMA]]</f>
        <v>-0.28916183769325915</v>
      </c>
      <c r="V700">
        <v>0.60945870544435898</v>
      </c>
      <c r="W700">
        <v>298</v>
      </c>
      <c r="X700">
        <v>312</v>
      </c>
      <c r="Y700">
        <v>295.55</v>
      </c>
      <c r="Z700">
        <v>327.8</v>
      </c>
      <c r="AA700">
        <v>295.55</v>
      </c>
      <c r="AB700">
        <v>334.45</v>
      </c>
      <c r="AC700" s="1">
        <f>(Table2[[#This Row],[Close Price]]/Table2[[#This Row],[Day Low]])-1</f>
        <v>3.5234899328859814E-3</v>
      </c>
      <c r="AD700" s="1">
        <f>(Table2[[#This Row],[Day High]]/Table2[[#This Row],[Close Price]])-1</f>
        <v>4.3303795351947727E-2</v>
      </c>
      <c r="AE700" s="1">
        <f>(Table2[[#This Row],[Close Price]]/Table2[[#This Row],[Current Week Low]])-1</f>
        <v>1.1842327863305746E-2</v>
      </c>
      <c r="AF700" s="1">
        <f>(Table2[[#This Row],[Current Week High]]/Table2[[#This Row],[Close Price]])-1</f>
        <v>9.6137769603745094E-2</v>
      </c>
      <c r="AG700" s="1">
        <f>(Table2[[#This Row],[Close Price]]/Table2[[#This Row],[Current Month Low]])-1</f>
        <v>1.1842327863305746E-2</v>
      </c>
      <c r="AH700" s="1">
        <f>(Table2[[#This Row],[Current Month High]]/Table2[[#This Row],[Close Price]])-1</f>
        <v>0.11837485370339396</v>
      </c>
      <c r="AI700">
        <v>92.208660759070298</v>
      </c>
      <c r="AJ700">
        <v>1.1842327863305699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-0.28000000000000003</v>
      </c>
      <c r="AM700" t="s">
        <v>3161</v>
      </c>
      <c r="AN700">
        <v>-7.34</v>
      </c>
      <c r="AO700" t="s">
        <v>3161</v>
      </c>
      <c r="AP700">
        <v>-1.1391763947651999E-2</v>
      </c>
      <c r="AQ700">
        <f>(Table2[[#This Row],[Sharpe Ratio]]-AVERAGE(Table2[Sharpe Ratio]))/_xlfn.STDEV.P(Table2[Sharpe Ratio])</f>
        <v>-0.81795828824290218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606</v>
      </c>
      <c r="AT700">
        <f>_xlfn.RANK.AVG(Table2[[#This Row],[6M Return vs Nifty Z-Score]],Table2[6M Return vs Nifty Z-Score])</f>
        <v>716</v>
      </c>
      <c r="AU700">
        <f>_xlfn.RANK.AVG(Table2[[#This Row],[Sharpe Ratio Z-Score]],Table2[Sharpe Ratio Z-Score])</f>
        <v>587</v>
      </c>
      <c r="AV700">
        <f>(Table2[[#This Row],[Rank 1Y]]+Table2[[#This Row],[Rank 6M]]+Table2[[#This Row],[Rank Sharpe]])/3</f>
        <v>636.33333333333337</v>
      </c>
    </row>
    <row r="701" spans="1:48" x14ac:dyDescent="0.3">
      <c r="A701" t="s">
        <v>1109</v>
      </c>
      <c r="B701" t="s">
        <v>1110</v>
      </c>
      <c r="C701" t="s">
        <v>3108</v>
      </c>
      <c r="D701" t="s">
        <v>21</v>
      </c>
      <c r="E701">
        <v>11025.3405217647</v>
      </c>
      <c r="F701">
        <v>735.8</v>
      </c>
      <c r="G701">
        <v>-33.461705865749103</v>
      </c>
      <c r="H701">
        <f>(Table2[[#This Row],[1Y Return vs Nifty]]-AVERAGE(Table2[1Y Return vs Nifty]))/_xlfn.STDEV.P(Table2[1Y Return vs Nifty])</f>
        <v>-0.96152407827176778</v>
      </c>
      <c r="I701">
        <v>-2.0771295001293502</v>
      </c>
      <c r="J701">
        <f>(Table2[[#This Row],[1M Return vs Nifty]]-AVERAGE(Table2[1M Return vs Nifty]))/_xlfn.STDEV.P(Table2[1M Return vs Nifty])</f>
        <v>3.6811810065030072E-2</v>
      </c>
      <c r="K701">
        <v>-15.056048144353101</v>
      </c>
      <c r="L701">
        <f>(Table2[[#This Row],[6M Return vs Nifty]]-AVERAGE(Table2[6M Return vs Nifty]))/_xlfn.STDEV.P(Table2[6M Return vs Nifty])</f>
        <v>-0.63854565379642536</v>
      </c>
      <c r="M701">
        <v>-4.6684250729827204</v>
      </c>
      <c r="N701">
        <f>(Table2[[#This Row],[1W Return vs Nifty]]-AVERAGE(Table2[1W Return vs Nifty]))/_xlfn.STDEV.P(Table2[1W Return vs Nifty])</f>
        <v>-0.2973730687125602</v>
      </c>
      <c r="O701">
        <v>769.37</v>
      </c>
      <c r="P701">
        <v>783.34651642545703</v>
      </c>
      <c r="Q701">
        <v>814.37623308936099</v>
      </c>
      <c r="R701">
        <v>27.006104270433902</v>
      </c>
      <c r="S701" s="1">
        <f>(Table2[[#This Row],[Close Price]]-Table2[[#This Row],[20D EMA]])/Table2[[#This Row],[20D EMA]]</f>
        <v>-4.3633102408464131E-2</v>
      </c>
      <c r="T701" s="1">
        <f>(Table2[[#This Row],[Close Price]]-Table2[[#This Row],[50D EMA]])/Table2[[#This Row],[50D EMA]]</f>
        <v>-6.0696659049969209E-2</v>
      </c>
      <c r="U701" s="1">
        <f>(Table2[[#This Row],[Close Price]]-Table2[[#This Row],[200D EMA]])/Table2[[#This Row],[200D EMA]]</f>
        <v>-9.6486402594633328E-2</v>
      </c>
      <c r="V701">
        <v>0.81078609965429305</v>
      </c>
      <c r="W701">
        <v>732</v>
      </c>
      <c r="X701">
        <v>758.6</v>
      </c>
      <c r="Y701">
        <v>732</v>
      </c>
      <c r="Z701">
        <v>770.2</v>
      </c>
      <c r="AA701">
        <v>732</v>
      </c>
      <c r="AB701">
        <v>795</v>
      </c>
      <c r="AC701" s="1">
        <f>(Table2[[#This Row],[Close Price]]/Table2[[#This Row],[Day Low]])-1</f>
        <v>5.1912568306009543E-3</v>
      </c>
      <c r="AD701" s="1">
        <f>(Table2[[#This Row],[Day High]]/Table2[[#This Row],[Close Price]])-1</f>
        <v>3.0986681163359675E-2</v>
      </c>
      <c r="AE701" s="1">
        <f>(Table2[[#This Row],[Close Price]]/Table2[[#This Row],[Current Week Low]])-1</f>
        <v>5.1912568306009543E-3</v>
      </c>
      <c r="AF701" s="1">
        <f>(Table2[[#This Row],[Current Week High]]/Table2[[#This Row],[Close Price]])-1</f>
        <v>4.6751834737700504E-2</v>
      </c>
      <c r="AG701" s="1">
        <f>(Table2[[#This Row],[Close Price]]/Table2[[#This Row],[Current Month Low]])-1</f>
        <v>5.1912568306009543E-3</v>
      </c>
      <c r="AH701" s="1">
        <f>(Table2[[#This Row],[Current Month High]]/Table2[[#This Row],[Close Price]])-1</f>
        <v>8.0456645827670537E-2</v>
      </c>
      <c r="AI701">
        <v>30.6061429736341</v>
      </c>
      <c r="AJ701">
        <v>0.51912568306009499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-0.09</v>
      </c>
      <c r="AM701" t="s">
        <v>3161</v>
      </c>
      <c r="AN701">
        <v>-3.48</v>
      </c>
      <c r="AO701" t="s">
        <v>3161</v>
      </c>
      <c r="AP701">
        <v>-0.12953045877611499</v>
      </c>
      <c r="AQ701">
        <f>(Table2[[#This Row],[Sharpe Ratio]]-AVERAGE(Table2[Sharpe Ratio]))/_xlfn.STDEV.P(Table2[Sharpe Ratio])</f>
        <v>-2.2162365164320055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648</v>
      </c>
      <c r="AT701">
        <f>_xlfn.RANK.AVG(Table2[[#This Row],[6M Return vs Nifty Z-Score]],Table2[6M Return vs Nifty Z-Score])</f>
        <v>539</v>
      </c>
      <c r="AU701">
        <f>_xlfn.RANK.AVG(Table2[[#This Row],[Sharpe Ratio Z-Score]],Table2[Sharpe Ratio Z-Score])</f>
        <v>730</v>
      </c>
      <c r="AV701">
        <f>(Table2[[#This Row],[Rank 1Y]]+Table2[[#This Row],[Rank 6M]]+Table2[[#This Row],[Rank Sharpe]])/3</f>
        <v>639</v>
      </c>
    </row>
    <row r="702" spans="1:48" x14ac:dyDescent="0.3">
      <c r="A702" t="s">
        <v>1811</v>
      </c>
      <c r="B702" t="s">
        <v>1812</v>
      </c>
      <c r="C702" t="s">
        <v>3115</v>
      </c>
      <c r="D702" t="s">
        <v>211</v>
      </c>
      <c r="E702">
        <v>4161.7470343856603</v>
      </c>
      <c r="F702">
        <v>104.26</v>
      </c>
      <c r="G702">
        <v>-28.148921795359598</v>
      </c>
      <c r="H702">
        <f>(Table2[[#This Row],[1Y Return vs Nifty]]-AVERAGE(Table2[1Y Return vs Nifty]))/_xlfn.STDEV.P(Table2[1Y Return vs Nifty])</f>
        <v>-0.85463673485145542</v>
      </c>
      <c r="I702">
        <v>-4.3572128030309898</v>
      </c>
      <c r="J702">
        <f>(Table2[[#This Row],[1M Return vs Nifty]]-AVERAGE(Table2[1M Return vs Nifty]))/_xlfn.STDEV.P(Table2[1M Return vs Nifty])</f>
        <v>-0.20516237033379367</v>
      </c>
      <c r="K702">
        <v>-27.3201755687044</v>
      </c>
      <c r="L702">
        <f>(Table2[[#This Row],[6M Return vs Nifty]]-AVERAGE(Table2[6M Return vs Nifty]))/_xlfn.STDEV.P(Table2[6M Return vs Nifty])</f>
        <v>-1.0674819726338647</v>
      </c>
      <c r="M702">
        <v>-3.7468329846542998</v>
      </c>
      <c r="N702">
        <f>(Table2[[#This Row],[1W Return vs Nifty]]-AVERAGE(Table2[1W Return vs Nifty]))/_xlfn.STDEV.P(Table2[1W Return vs Nifty])</f>
        <v>-0.10519649091098598</v>
      </c>
      <c r="O702">
        <v>110.5</v>
      </c>
      <c r="P702">
        <v>115.441901271411</v>
      </c>
      <c r="Q702">
        <v>120.832450659104</v>
      </c>
      <c r="R702">
        <v>28.095276984357699</v>
      </c>
      <c r="S702" s="1">
        <f>(Table2[[#This Row],[Close Price]]-Table2[[#This Row],[20D EMA]])/Table2[[#This Row],[20D EMA]]</f>
        <v>-5.6470588235294071E-2</v>
      </c>
      <c r="T702" s="1">
        <f>(Table2[[#This Row],[Close Price]]-Table2[[#This Row],[50D EMA]])/Table2[[#This Row],[50D EMA]]</f>
        <v>-9.6861721335666992E-2</v>
      </c>
      <c r="U702" s="1">
        <f>(Table2[[#This Row],[Close Price]]-Table2[[#This Row],[200D EMA]])/Table2[[#This Row],[200D EMA]]</f>
        <v>-0.13715231768209907</v>
      </c>
      <c r="V702">
        <v>0.41737604640014397</v>
      </c>
      <c r="W702">
        <v>104</v>
      </c>
      <c r="X702">
        <v>107.9</v>
      </c>
      <c r="Y702">
        <v>103.7</v>
      </c>
      <c r="Z702">
        <v>110.99</v>
      </c>
      <c r="AA702">
        <v>103.7</v>
      </c>
      <c r="AB702">
        <v>114.4</v>
      </c>
      <c r="AC702" s="1">
        <f>(Table2[[#This Row],[Close Price]]/Table2[[#This Row],[Day Low]])-1</f>
        <v>2.4999999999999467E-3</v>
      </c>
      <c r="AD702" s="1">
        <f>(Table2[[#This Row],[Day High]]/Table2[[#This Row],[Close Price]])-1</f>
        <v>3.4912718204488824E-2</v>
      </c>
      <c r="AE702" s="1">
        <f>(Table2[[#This Row],[Close Price]]/Table2[[#This Row],[Current Week Low]])-1</f>
        <v>5.4001928640308172E-3</v>
      </c>
      <c r="AF702" s="1">
        <f>(Table2[[#This Row],[Current Week High]]/Table2[[#This Row],[Close Price]])-1</f>
        <v>6.4550163053903598E-2</v>
      </c>
      <c r="AG702" s="1">
        <f>(Table2[[#This Row],[Close Price]]/Table2[[#This Row],[Current Month Low]])-1</f>
        <v>5.4001928640308172E-3</v>
      </c>
      <c r="AH702" s="1">
        <f>(Table2[[#This Row],[Current Month High]]/Table2[[#This Row],[Close Price]])-1</f>
        <v>9.7256857855361645E-2</v>
      </c>
      <c r="AI702">
        <v>43.544983694609599</v>
      </c>
      <c r="AJ702">
        <v>0.54001928640308094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</v>
      </c>
      <c r="AM702" t="s">
        <v>3161</v>
      </c>
      <c r="AN702">
        <v>-3.22</v>
      </c>
      <c r="AO702" t="s">
        <v>3161</v>
      </c>
      <c r="AP702">
        <v>-3.1999309165879002E-2</v>
      </c>
      <c r="AQ702">
        <f>(Table2[[#This Row],[Sharpe Ratio]]-AVERAGE(Table2[Sharpe Ratio]))/_xlfn.STDEV.P(Table2[Sharpe Ratio])</f>
        <v>-1.0618672111991672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611</v>
      </c>
      <c r="AT702">
        <f>_xlfn.RANK.AVG(Table2[[#This Row],[6M Return vs Nifty Z-Score]],Table2[6M Return vs Nifty Z-Score])</f>
        <v>678</v>
      </c>
      <c r="AU702">
        <f>_xlfn.RANK.AVG(Table2[[#This Row],[Sharpe Ratio Z-Score]],Table2[Sharpe Ratio Z-Score])</f>
        <v>630</v>
      </c>
      <c r="AV702">
        <f>(Table2[[#This Row],[Rank 1Y]]+Table2[[#This Row],[Rank 6M]]+Table2[[#This Row],[Rank Sharpe]])/3</f>
        <v>639.66666666666663</v>
      </c>
    </row>
    <row r="703" spans="1:48" x14ac:dyDescent="0.3">
      <c r="A703" t="s">
        <v>100</v>
      </c>
      <c r="B703" t="s">
        <v>101</v>
      </c>
      <c r="C703" t="s">
        <v>3121</v>
      </c>
      <c r="D703" t="s">
        <v>102</v>
      </c>
      <c r="E703">
        <v>248963.20938569299</v>
      </c>
      <c r="F703">
        <v>3823.85</v>
      </c>
      <c r="G703">
        <v>-20.1896258880262</v>
      </c>
      <c r="H703">
        <f>(Table2[[#This Row],[1Y Return vs Nifty]]-AVERAGE(Table2[1Y Return vs Nifty]))/_xlfn.STDEV.P(Table2[1Y Return vs Nifty])</f>
        <v>-0.69450449838947936</v>
      </c>
      <c r="I703">
        <v>-3.2296325533564598</v>
      </c>
      <c r="J703">
        <f>(Table2[[#This Row],[1M Return vs Nifty]]-AVERAGE(Table2[1M Return vs Nifty]))/_xlfn.STDEV.P(Table2[1M Return vs Nifty])</f>
        <v>-8.5497748255437225E-2</v>
      </c>
      <c r="K703">
        <v>-23.7279604549081</v>
      </c>
      <c r="L703">
        <f>(Table2[[#This Row],[6M Return vs Nifty]]-AVERAGE(Table2[6M Return vs Nifty]))/_xlfn.STDEV.P(Table2[6M Return vs Nifty])</f>
        <v>-0.94184469946557015</v>
      </c>
      <c r="M703">
        <v>0.79597726763349796</v>
      </c>
      <c r="N703">
        <f>(Table2[[#This Row],[1W Return vs Nifty]]-AVERAGE(Table2[1W Return vs Nifty]))/_xlfn.STDEV.P(Table2[1W Return vs Nifty])</f>
        <v>0.842100842630644</v>
      </c>
      <c r="O703">
        <v>4000.45</v>
      </c>
      <c r="P703">
        <v>4344.7537983718603</v>
      </c>
      <c r="Q703">
        <v>4490.0837895527702</v>
      </c>
      <c r="R703">
        <v>33.947211540931598</v>
      </c>
      <c r="S703" s="1">
        <f>(Table2[[#This Row],[Close Price]]-Table2[[#This Row],[20D EMA]])/Table2[[#This Row],[20D EMA]]</f>
        <v>-4.4145033683710561E-2</v>
      </c>
      <c r="T703" s="1">
        <f>(Table2[[#This Row],[Close Price]]-Table2[[#This Row],[50D EMA]])/Table2[[#This Row],[50D EMA]]</f>
        <v>-0.11989259289377048</v>
      </c>
      <c r="U703" s="1">
        <f>(Table2[[#This Row],[Close Price]]-Table2[[#This Row],[200D EMA]])/Table2[[#This Row],[200D EMA]]</f>
        <v>-0.14837892136955641</v>
      </c>
      <c r="V703">
        <v>0.57963774618290898</v>
      </c>
      <c r="W703">
        <v>3769</v>
      </c>
      <c r="X703">
        <v>3858.85</v>
      </c>
      <c r="Y703">
        <v>3751</v>
      </c>
      <c r="Z703">
        <v>3940</v>
      </c>
      <c r="AA703">
        <v>3751</v>
      </c>
      <c r="AB703">
        <v>4010</v>
      </c>
      <c r="AC703" s="1">
        <f>(Table2[[#This Row],[Close Price]]/Table2[[#This Row],[Day Low]])-1</f>
        <v>1.4552931812151781E-2</v>
      </c>
      <c r="AD703" s="1">
        <f>(Table2[[#This Row],[Day High]]/Table2[[#This Row],[Close Price]])-1</f>
        <v>9.1530787034010963E-3</v>
      </c>
      <c r="AE703" s="1">
        <f>(Table2[[#This Row],[Close Price]]/Table2[[#This Row],[Current Week Low]])-1</f>
        <v>1.9421487603305865E-2</v>
      </c>
      <c r="AF703" s="1">
        <f>(Table2[[#This Row],[Current Week High]]/Table2[[#This Row],[Close Price]])-1</f>
        <v>3.037514546857234E-2</v>
      </c>
      <c r="AG703" s="1">
        <f>(Table2[[#This Row],[Close Price]]/Table2[[#This Row],[Current Month Low]])-1</f>
        <v>1.9421487603305865E-2</v>
      </c>
      <c r="AH703" s="1">
        <f>(Table2[[#This Row],[Current Month High]]/Table2[[#This Row],[Close Price]])-1</f>
        <v>4.868130287537431E-2</v>
      </c>
      <c r="AI703">
        <v>43.437896360997399</v>
      </c>
      <c r="AJ703">
        <v>4.9268721016381498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-0.17</v>
      </c>
      <c r="AM703" t="s">
        <v>3161</v>
      </c>
      <c r="AN703">
        <v>-3.56</v>
      </c>
      <c r="AO703" t="s">
        <v>3161</v>
      </c>
      <c r="AP703">
        <v>-7.8022251492364997E-2</v>
      </c>
      <c r="AQ703">
        <f>(Table2[[#This Row],[Sharpe Ratio]]-AVERAGE(Table2[Sharpe Ratio]))/_xlfn.STDEV.P(Table2[Sharpe Ratio])</f>
        <v>-1.6065903296132338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572</v>
      </c>
      <c r="AT703">
        <f>_xlfn.RANK.AVG(Table2[[#This Row],[6M Return vs Nifty Z-Score]],Table2[6M Return vs Nifty Z-Score])</f>
        <v>655</v>
      </c>
      <c r="AU703">
        <f>_xlfn.RANK.AVG(Table2[[#This Row],[Sharpe Ratio Z-Score]],Table2[Sharpe Ratio Z-Score])</f>
        <v>700</v>
      </c>
      <c r="AV703">
        <f>(Table2[[#This Row],[Rank 1Y]]+Table2[[#This Row],[Rank 6M]]+Table2[[#This Row],[Rank Sharpe]])/3</f>
        <v>642.33333333333337</v>
      </c>
    </row>
    <row r="704" spans="1:48" x14ac:dyDescent="0.3">
      <c r="A704" t="s">
        <v>1616</v>
      </c>
      <c r="B704" t="s">
        <v>1617</v>
      </c>
      <c r="C704" t="s">
        <v>3119</v>
      </c>
      <c r="D704" t="s">
        <v>266</v>
      </c>
      <c r="E704">
        <v>5582.3905279430901</v>
      </c>
      <c r="F704">
        <v>1241.05</v>
      </c>
      <c r="G704">
        <v>-45.802052222124097</v>
      </c>
      <c r="H704">
        <f>(Table2[[#This Row],[1Y Return vs Nifty]]-AVERAGE(Table2[1Y Return vs Nifty]))/_xlfn.STDEV.P(Table2[1Y Return vs Nifty])</f>
        <v>-1.2097982075123996</v>
      </c>
      <c r="I704">
        <v>-4.4347129733004804</v>
      </c>
      <c r="J704">
        <f>(Table2[[#This Row],[1M Return vs Nifty]]-AVERAGE(Table2[1M Return vs Nifty]))/_xlfn.STDEV.P(Table2[1M Return vs Nifty])</f>
        <v>-0.21338708745613044</v>
      </c>
      <c r="K704">
        <v>-16.1527005864247</v>
      </c>
      <c r="L704">
        <f>(Table2[[#This Row],[6M Return vs Nifty]]-AVERAGE(Table2[6M Return vs Nifty]))/_xlfn.STDEV.P(Table2[6M Return vs Nifty])</f>
        <v>-0.67690093544591967</v>
      </c>
      <c r="M704">
        <v>-3.9436665918271401</v>
      </c>
      <c r="N704">
        <f>(Table2[[#This Row],[1W Return vs Nifty]]-AVERAGE(Table2[1W Return vs Nifty]))/_xlfn.STDEV.P(Table2[1W Return vs Nifty])</f>
        <v>-0.14624155792260271</v>
      </c>
      <c r="O704">
        <v>1339.76</v>
      </c>
      <c r="P704">
        <v>1373.09411065982</v>
      </c>
      <c r="Q704">
        <v>1405.65028957149</v>
      </c>
      <c r="R704">
        <v>12.959493855318801</v>
      </c>
      <c r="S704" s="1">
        <f>(Table2[[#This Row],[Close Price]]-Table2[[#This Row],[20D EMA]])/Table2[[#This Row],[20D EMA]]</f>
        <v>-7.3677375052248195E-2</v>
      </c>
      <c r="T704" s="1">
        <f>(Table2[[#This Row],[Close Price]]-Table2[[#This Row],[50D EMA]])/Table2[[#This Row],[50D EMA]]</f>
        <v>-9.6165375435459555E-2</v>
      </c>
      <c r="U704" s="1">
        <f>(Table2[[#This Row],[Close Price]]-Table2[[#This Row],[200D EMA]])/Table2[[#This Row],[200D EMA]]</f>
        <v>-0.11709903294771004</v>
      </c>
      <c r="V704">
        <v>0.55840193515202596</v>
      </c>
      <c r="W704">
        <v>1239.1500000000001</v>
      </c>
      <c r="X704">
        <v>1262</v>
      </c>
      <c r="Y704">
        <v>1239.1500000000001</v>
      </c>
      <c r="Z704">
        <v>1313.75</v>
      </c>
      <c r="AA704">
        <v>1239.1500000000001</v>
      </c>
      <c r="AB704">
        <v>1410</v>
      </c>
      <c r="AC704" s="1">
        <f>(Table2[[#This Row],[Close Price]]/Table2[[#This Row],[Day Low]])-1</f>
        <v>1.5333091231892748E-3</v>
      </c>
      <c r="AD704" s="1">
        <f>(Table2[[#This Row],[Day High]]/Table2[[#This Row],[Close Price]])-1</f>
        <v>1.6880867007775802E-2</v>
      </c>
      <c r="AE704" s="1">
        <f>(Table2[[#This Row],[Close Price]]/Table2[[#This Row],[Current Week Low]])-1</f>
        <v>1.5333091231892748E-3</v>
      </c>
      <c r="AF704" s="1">
        <f>(Table2[[#This Row],[Current Week High]]/Table2[[#This Row],[Close Price]])-1</f>
        <v>5.8579428709560455E-2</v>
      </c>
      <c r="AG704" s="1">
        <f>(Table2[[#This Row],[Close Price]]/Table2[[#This Row],[Current Month Low]])-1</f>
        <v>1.5333091231892748E-3</v>
      </c>
      <c r="AH704" s="1">
        <f>(Table2[[#This Row],[Current Month High]]/Table2[[#This Row],[Close Price]])-1</f>
        <v>0.13613472462833887</v>
      </c>
      <c r="AI704">
        <v>38.302244067523397</v>
      </c>
      <c r="AJ704">
        <v>8.5688041291225705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-0.02</v>
      </c>
      <c r="AM704" t="s">
        <v>3161</v>
      </c>
      <c r="AN704">
        <v>-8.8000000000000007</v>
      </c>
      <c r="AO704" t="s">
        <v>3161</v>
      </c>
      <c r="AP704">
        <v>-6.3395235182685E-2</v>
      </c>
      <c r="AQ704">
        <f>(Table2[[#This Row],[Sharpe Ratio]]-AVERAGE(Table2[Sharpe Ratio]))/_xlfn.STDEV.P(Table2[Sharpe Ratio])</f>
        <v>-1.4334663715494542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701</v>
      </c>
      <c r="AT704">
        <f>_xlfn.RANK.AVG(Table2[[#This Row],[6M Return vs Nifty Z-Score]],Table2[6M Return vs Nifty Z-Score])</f>
        <v>552</v>
      </c>
      <c r="AU704">
        <f>_xlfn.RANK.AVG(Table2[[#This Row],[Sharpe Ratio Z-Score]],Table2[Sharpe Ratio Z-Score])</f>
        <v>683</v>
      </c>
      <c r="AV704">
        <f>(Table2[[#This Row],[Rank 1Y]]+Table2[[#This Row],[Rank 6M]]+Table2[[#This Row],[Rank Sharpe]])/3</f>
        <v>645.33333333333337</v>
      </c>
    </row>
    <row r="705" spans="1:48" x14ac:dyDescent="0.3">
      <c r="A705" t="s">
        <v>1180</v>
      </c>
      <c r="B705" t="s">
        <v>1181</v>
      </c>
      <c r="C705" t="s">
        <v>3109</v>
      </c>
      <c r="D705" t="s">
        <v>565</v>
      </c>
      <c r="E705">
        <v>9846.4882956698293</v>
      </c>
      <c r="F705">
        <v>134.87</v>
      </c>
      <c r="G705">
        <v>-37.113111603223203</v>
      </c>
      <c r="H705">
        <f>(Table2[[#This Row],[1Y Return vs Nifty]]-AVERAGE(Table2[1Y Return vs Nifty]))/_xlfn.STDEV.P(Table2[1Y Return vs Nifty])</f>
        <v>-1.0349863259101664</v>
      </c>
      <c r="I705">
        <v>-4.5695894199484304</v>
      </c>
      <c r="J705">
        <f>(Table2[[#This Row],[1M Return vs Nifty]]-AVERAGE(Table2[1M Return vs Nifty]))/_xlfn.STDEV.P(Table2[1M Return vs Nifty])</f>
        <v>-0.22770087046186971</v>
      </c>
      <c r="K705">
        <v>-21.886836716432299</v>
      </c>
      <c r="L705">
        <f>(Table2[[#This Row],[6M Return vs Nifty]]-AVERAGE(Table2[6M Return vs Nifty]))/_xlfn.STDEV.P(Table2[6M Return vs Nifty])</f>
        <v>-0.87745162757543471</v>
      </c>
      <c r="M705">
        <v>-4.0771717300669703</v>
      </c>
      <c r="N705">
        <f>(Table2[[#This Row],[1W Return vs Nifty]]-AVERAGE(Table2[1W Return vs Nifty]))/_xlfn.STDEV.P(Table2[1W Return vs Nifty])</f>
        <v>-0.17408094685701991</v>
      </c>
      <c r="O705">
        <v>142.52000000000001</v>
      </c>
      <c r="P705">
        <v>149.361182739382</v>
      </c>
      <c r="Q705">
        <v>159.31468933254399</v>
      </c>
      <c r="R705">
        <v>33.4958151733574</v>
      </c>
      <c r="S705" s="1">
        <f>(Table2[[#This Row],[Close Price]]-Table2[[#This Row],[20D EMA]])/Table2[[#This Row],[20D EMA]]</f>
        <v>-5.3676676957620018E-2</v>
      </c>
      <c r="T705" s="1">
        <f>(Table2[[#This Row],[Close Price]]-Table2[[#This Row],[50D EMA]])/Table2[[#This Row],[50D EMA]]</f>
        <v>-9.7021076518036389E-2</v>
      </c>
      <c r="U705" s="1">
        <f>(Table2[[#This Row],[Close Price]]-Table2[[#This Row],[200D EMA]])/Table2[[#This Row],[200D EMA]]</f>
        <v>-0.15343650629427899</v>
      </c>
      <c r="V705">
        <v>0.55271189573296098</v>
      </c>
      <c r="W705">
        <v>133.1</v>
      </c>
      <c r="X705">
        <v>138.15</v>
      </c>
      <c r="Y705">
        <v>133.1</v>
      </c>
      <c r="Z705">
        <v>143.55000000000001</v>
      </c>
      <c r="AA705">
        <v>133.1</v>
      </c>
      <c r="AB705">
        <v>149.97999999999999</v>
      </c>
      <c r="AC705" s="1">
        <f>(Table2[[#This Row],[Close Price]]/Table2[[#This Row],[Day Low]])-1</f>
        <v>1.3298271975958009E-2</v>
      </c>
      <c r="AD705" s="1">
        <f>(Table2[[#This Row],[Day High]]/Table2[[#This Row],[Close Price]])-1</f>
        <v>2.4319715281382104E-2</v>
      </c>
      <c r="AE705" s="1">
        <f>(Table2[[#This Row],[Close Price]]/Table2[[#This Row],[Current Week Low]])-1</f>
        <v>1.3298271975958009E-2</v>
      </c>
      <c r="AF705" s="1">
        <f>(Table2[[#This Row],[Current Week High]]/Table2[[#This Row],[Close Price]])-1</f>
        <v>6.4358270927559857E-2</v>
      </c>
      <c r="AG705" s="1">
        <f>(Table2[[#This Row],[Close Price]]/Table2[[#This Row],[Current Month Low]])-1</f>
        <v>1.3298271975958009E-2</v>
      </c>
      <c r="AH705" s="1">
        <f>(Table2[[#This Row],[Current Month High]]/Table2[[#This Row],[Close Price]])-1</f>
        <v>0.11203381033587889</v>
      </c>
      <c r="AI705">
        <v>55.184531976832098</v>
      </c>
      <c r="AJ705">
        <v>2.8521314725844702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-0.17</v>
      </c>
      <c r="AM705" t="s">
        <v>3161</v>
      </c>
      <c r="AN705">
        <v>-5.82</v>
      </c>
      <c r="AO705" t="s">
        <v>3161</v>
      </c>
      <c r="AP705">
        <v>-3.4215523429812003E-2</v>
      </c>
      <c r="AQ705">
        <f>(Table2[[#This Row],[Sharpe Ratio]]-AVERAGE(Table2[Sharpe Ratio]))/_xlfn.STDEV.P(Table2[Sharpe Ratio])</f>
        <v>-1.0880981100486866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663</v>
      </c>
      <c r="AT705">
        <f>_xlfn.RANK.AVG(Table2[[#This Row],[6M Return vs Nifty Z-Score]],Table2[6M Return vs Nifty Z-Score])</f>
        <v>635</v>
      </c>
      <c r="AU705">
        <f>_xlfn.RANK.AVG(Table2[[#This Row],[Sharpe Ratio Z-Score]],Table2[Sharpe Ratio Z-Score])</f>
        <v>639</v>
      </c>
      <c r="AV705">
        <f>(Table2[[#This Row],[Rank 1Y]]+Table2[[#This Row],[Rank 6M]]+Table2[[#This Row],[Rank Sharpe]])/3</f>
        <v>645.66666666666663</v>
      </c>
    </row>
    <row r="706" spans="1:48" x14ac:dyDescent="0.3">
      <c r="A706" t="s">
        <v>1646</v>
      </c>
      <c r="B706" t="s">
        <v>1647</v>
      </c>
      <c r="C706" t="s">
        <v>3121</v>
      </c>
      <c r="D706" t="s">
        <v>880</v>
      </c>
      <c r="E706">
        <v>5336.68559440228</v>
      </c>
      <c r="F706">
        <v>30.1</v>
      </c>
      <c r="G706">
        <v>-49.364215039606101</v>
      </c>
      <c r="H706">
        <f>(Table2[[#This Row],[1Y Return vs Nifty]]-AVERAGE(Table2[1Y Return vs Nifty]))/_xlfn.STDEV.P(Table2[1Y Return vs Nifty])</f>
        <v>-1.2814649862383327</v>
      </c>
      <c r="I706">
        <v>-4.2544022685657801</v>
      </c>
      <c r="J706">
        <f>(Table2[[#This Row],[1M Return vs Nifty]]-AVERAGE(Table2[1M Return vs Nifty]))/_xlfn.STDEV.P(Table2[1M Return vs Nifty])</f>
        <v>-0.19425158703832154</v>
      </c>
      <c r="K706">
        <v>-37.039270828938299</v>
      </c>
      <c r="L706">
        <f>(Table2[[#This Row],[6M Return vs Nifty]]-AVERAGE(Table2[6M Return vs Nifty]))/_xlfn.STDEV.P(Table2[6M Return vs Nifty])</f>
        <v>-1.4074061106591709</v>
      </c>
      <c r="M706">
        <v>-6.0606843920007396</v>
      </c>
      <c r="N706">
        <f>(Table2[[#This Row],[1W Return vs Nifty]]-AVERAGE(Table2[1W Return vs Nifty]))/_xlfn.STDEV.P(Table2[1W Return vs Nifty])</f>
        <v>-0.58769634158975204</v>
      </c>
      <c r="O706">
        <v>31.98</v>
      </c>
      <c r="P706">
        <v>34.183216193357197</v>
      </c>
      <c r="Q706">
        <v>39.4496097441153</v>
      </c>
      <c r="R706">
        <v>31.607265634440999</v>
      </c>
      <c r="S706" s="1">
        <f>(Table2[[#This Row],[Close Price]]-Table2[[#This Row],[20D EMA]])/Table2[[#This Row],[20D EMA]]</f>
        <v>-5.8786741713570949E-2</v>
      </c>
      <c r="T706" s="1">
        <f>(Table2[[#This Row],[Close Price]]-Table2[[#This Row],[50D EMA]])/Table2[[#This Row],[50D EMA]]</f>
        <v>-0.11945090743540639</v>
      </c>
      <c r="U706" s="1">
        <f>(Table2[[#This Row],[Close Price]]-Table2[[#This Row],[200D EMA]])/Table2[[#This Row],[200D EMA]]</f>
        <v>-0.23700132408812941</v>
      </c>
      <c r="V706">
        <v>0.29811842103082697</v>
      </c>
      <c r="W706">
        <v>29.92</v>
      </c>
      <c r="X706">
        <v>30.56</v>
      </c>
      <c r="Y706">
        <v>29.92</v>
      </c>
      <c r="Z706">
        <v>32.18</v>
      </c>
      <c r="AA706">
        <v>29.92</v>
      </c>
      <c r="AB706">
        <v>33.950000000000003</v>
      </c>
      <c r="AC706" s="1">
        <f>(Table2[[#This Row],[Close Price]]/Table2[[#This Row],[Day Low]])-1</f>
        <v>6.0160427807487427E-3</v>
      </c>
      <c r="AD706" s="1">
        <f>(Table2[[#This Row],[Day High]]/Table2[[#This Row],[Close Price]])-1</f>
        <v>1.5282392026577885E-2</v>
      </c>
      <c r="AE706" s="1">
        <f>(Table2[[#This Row],[Close Price]]/Table2[[#This Row],[Current Week Low]])-1</f>
        <v>6.0160427807487427E-3</v>
      </c>
      <c r="AF706" s="1">
        <f>(Table2[[#This Row],[Current Week High]]/Table2[[#This Row],[Close Price]])-1</f>
        <v>6.9102990033222511E-2</v>
      </c>
      <c r="AG706" s="1">
        <f>(Table2[[#This Row],[Close Price]]/Table2[[#This Row],[Current Month Low]])-1</f>
        <v>6.0160427807487427E-3</v>
      </c>
      <c r="AH706" s="1">
        <f>(Table2[[#This Row],[Current Month High]]/Table2[[#This Row],[Close Price]])-1</f>
        <v>0.12790697674418605</v>
      </c>
      <c r="AI706">
        <v>79.401993355481693</v>
      </c>
      <c r="AJ706">
        <v>5.9486096444913699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-0.24</v>
      </c>
      <c r="AM706" t="s">
        <v>3161</v>
      </c>
      <c r="AN706">
        <v>0.84</v>
      </c>
      <c r="AO706" t="s">
        <v>3160</v>
      </c>
      <c r="AP706">
        <v>5.8207876613999997E-5</v>
      </c>
      <c r="AQ706">
        <f>(Table2[[#This Row],[Sharpe Ratio]]-AVERAGE(Table2[Sharpe Ratio]))/_xlfn.STDEV.P(Table2[Sharpe Ratio])</f>
        <v>-0.68243752310751071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708</v>
      </c>
      <c r="AT706">
        <f>_xlfn.RANK.AVG(Table2[[#This Row],[6M Return vs Nifty Z-Score]],Table2[6M Return vs Nifty Z-Score])</f>
        <v>719</v>
      </c>
      <c r="AU706">
        <f>_xlfn.RANK.AVG(Table2[[#This Row],[Sharpe Ratio Z-Score]],Table2[Sharpe Ratio Z-Score])</f>
        <v>514</v>
      </c>
      <c r="AV706">
        <f>(Table2[[#This Row],[Rank 1Y]]+Table2[[#This Row],[Rank 6M]]+Table2[[#This Row],[Rank Sharpe]])/3</f>
        <v>647</v>
      </c>
    </row>
    <row r="707" spans="1:48" x14ac:dyDescent="0.3">
      <c r="A707" t="s">
        <v>998</v>
      </c>
      <c r="B707" t="s">
        <v>999</v>
      </c>
      <c r="C707" t="s">
        <v>3121</v>
      </c>
      <c r="D707" t="s">
        <v>114</v>
      </c>
      <c r="E707">
        <v>13701.9316312765</v>
      </c>
      <c r="F707">
        <v>2284.15</v>
      </c>
      <c r="G707">
        <v>-32.641825131704202</v>
      </c>
      <c r="H707">
        <f>(Table2[[#This Row],[1Y Return vs Nifty]]-AVERAGE(Table2[1Y Return vs Nifty]))/_xlfn.STDEV.P(Table2[1Y Return vs Nifty])</f>
        <v>-0.94502898409468961</v>
      </c>
      <c r="I707">
        <v>-19.367775122027702</v>
      </c>
      <c r="J707">
        <f>(Table2[[#This Row],[1M Return vs Nifty]]-AVERAGE(Table2[1M Return vs Nifty]))/_xlfn.STDEV.P(Table2[1M Return vs Nifty])</f>
        <v>-1.798160533972109</v>
      </c>
      <c r="K707">
        <v>-18.993814690256499</v>
      </c>
      <c r="L707">
        <f>(Table2[[#This Row],[6M Return vs Nifty]]-AVERAGE(Table2[6M Return vs Nifty]))/_xlfn.STDEV.P(Table2[6M Return vs Nifty])</f>
        <v>-0.77626854497311781</v>
      </c>
      <c r="M707">
        <v>-2.5457543717998199</v>
      </c>
      <c r="N707">
        <f>(Table2[[#This Row],[1W Return vs Nifty]]-AVERAGE(Table2[1W Return vs Nifty]))/_xlfn.STDEV.P(Table2[1W Return vs Nifty])</f>
        <v>0.14526049587553752</v>
      </c>
      <c r="O707">
        <v>2494.96</v>
      </c>
      <c r="P707">
        <v>2675.0162862561601</v>
      </c>
      <c r="Q707">
        <v>2739.9898429924801</v>
      </c>
      <c r="R707">
        <v>19.678262505438699</v>
      </c>
      <c r="S707" s="1">
        <f>(Table2[[#This Row],[Close Price]]-Table2[[#This Row],[20D EMA]])/Table2[[#This Row],[20D EMA]]</f>
        <v>-8.4494340590630684E-2</v>
      </c>
      <c r="T707" s="1">
        <f>(Table2[[#This Row],[Close Price]]-Table2[[#This Row],[50D EMA]])/Table2[[#This Row],[50D EMA]]</f>
        <v>-0.14611734824358771</v>
      </c>
      <c r="U707" s="1">
        <f>(Table2[[#This Row],[Close Price]]-Table2[[#This Row],[200D EMA]])/Table2[[#This Row],[200D EMA]]</f>
        <v>-0.16636552290815593</v>
      </c>
      <c r="V707">
        <v>0.74423663441905796</v>
      </c>
      <c r="W707">
        <v>2276.4499999999998</v>
      </c>
      <c r="X707">
        <v>2335.3000000000002</v>
      </c>
      <c r="Y707">
        <v>2276.4499999999998</v>
      </c>
      <c r="Z707">
        <v>2394</v>
      </c>
      <c r="AA707">
        <v>2276.4499999999998</v>
      </c>
      <c r="AB707">
        <v>2578.85</v>
      </c>
      <c r="AC707" s="1">
        <f>(Table2[[#This Row],[Close Price]]/Table2[[#This Row],[Day Low]])-1</f>
        <v>3.3824595312879069E-3</v>
      </c>
      <c r="AD707" s="1">
        <f>(Table2[[#This Row],[Day High]]/Table2[[#This Row],[Close Price]])-1</f>
        <v>2.2393450517698144E-2</v>
      </c>
      <c r="AE707" s="1">
        <f>(Table2[[#This Row],[Close Price]]/Table2[[#This Row],[Current Week Low]])-1</f>
        <v>3.3824595312879069E-3</v>
      </c>
      <c r="AF707" s="1">
        <f>(Table2[[#This Row],[Current Week High]]/Table2[[#This Row],[Close Price]])-1</f>
        <v>4.8092288159709229E-2</v>
      </c>
      <c r="AG707" s="1">
        <f>(Table2[[#This Row],[Close Price]]/Table2[[#This Row],[Current Month Low]])-1</f>
        <v>3.3824595312879069E-3</v>
      </c>
      <c r="AH707" s="1">
        <f>(Table2[[#This Row],[Current Month High]]/Table2[[#This Row],[Close Price]])-1</f>
        <v>0.1290195477529934</v>
      </c>
      <c r="AI707">
        <v>40.025830177527702</v>
      </c>
      <c r="AJ707">
        <v>2.4282511210762299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-0.25</v>
      </c>
      <c r="AM707" t="s">
        <v>3161</v>
      </c>
      <c r="AN707">
        <v>-10.56</v>
      </c>
      <c r="AO707" t="s">
        <v>3161</v>
      </c>
      <c r="AP707">
        <v>-9.8113679526291006E-2</v>
      </c>
      <c r="AQ707">
        <f>(Table2[[#This Row],[Sharpe Ratio]]-AVERAGE(Table2[Sharpe Ratio]))/_xlfn.STDEV.P(Table2[Sharpe Ratio])</f>
        <v>-1.8443905392215971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645</v>
      </c>
      <c r="AT707">
        <f>_xlfn.RANK.AVG(Table2[[#This Row],[6M Return vs Nifty Z-Score]],Table2[6M Return vs Nifty Z-Score])</f>
        <v>594</v>
      </c>
      <c r="AU707">
        <f>_xlfn.RANK.AVG(Table2[[#This Row],[Sharpe Ratio Z-Score]],Table2[Sharpe Ratio Z-Score])</f>
        <v>710</v>
      </c>
      <c r="AV707">
        <f>(Table2[[#This Row],[Rank 1Y]]+Table2[[#This Row],[Rank 6M]]+Table2[[#This Row],[Rank Sharpe]])/3</f>
        <v>649.66666666666663</v>
      </c>
    </row>
    <row r="708" spans="1:48" x14ac:dyDescent="0.3">
      <c r="A708" t="s">
        <v>640</v>
      </c>
      <c r="B708" t="s">
        <v>641</v>
      </c>
      <c r="C708" t="s">
        <v>3109</v>
      </c>
      <c r="D708" t="s">
        <v>40</v>
      </c>
      <c r="E708">
        <v>27909.645643445201</v>
      </c>
      <c r="F708">
        <v>474.75</v>
      </c>
      <c r="G708">
        <v>-34.278940180461902</v>
      </c>
      <c r="H708">
        <f>(Table2[[#This Row],[1Y Return vs Nifty]]-AVERAGE(Table2[1Y Return vs Nifty]))/_xlfn.STDEV.P(Table2[1Y Return vs Nifty])</f>
        <v>-0.9779659294168993</v>
      </c>
      <c r="I708">
        <v>-7.9951993787810203</v>
      </c>
      <c r="J708">
        <f>(Table2[[#This Row],[1M Return vs Nifty]]-AVERAGE(Table2[1M Return vs Nifty]))/_xlfn.STDEV.P(Table2[1M Return vs Nifty])</f>
        <v>-0.59124423797817605</v>
      </c>
      <c r="K708">
        <v>-18.446777941100201</v>
      </c>
      <c r="L708">
        <f>(Table2[[#This Row],[6M Return vs Nifty]]-AVERAGE(Table2[6M Return vs Nifty]))/_xlfn.STDEV.P(Table2[6M Return vs Nifty])</f>
        <v>-0.75713600326566621</v>
      </c>
      <c r="M708">
        <v>-2.2951739406223801</v>
      </c>
      <c r="N708">
        <f>(Table2[[#This Row],[1W Return vs Nifty]]-AVERAGE(Table2[1W Return vs Nifty]))/_xlfn.STDEV.P(Table2[1W Return vs Nifty])</f>
        <v>0.19751321194981267</v>
      </c>
      <c r="O708">
        <v>506.19</v>
      </c>
      <c r="P708">
        <v>541.81366008222801</v>
      </c>
      <c r="Q708">
        <v>564.80928542776701</v>
      </c>
      <c r="R708">
        <v>32.246893017574401</v>
      </c>
      <c r="S708" s="1">
        <f>(Table2[[#This Row],[Close Price]]-Table2[[#This Row],[20D EMA]])/Table2[[#This Row],[20D EMA]]</f>
        <v>-6.2111065015112897E-2</v>
      </c>
      <c r="T708" s="1">
        <f>(Table2[[#This Row],[Close Price]]-Table2[[#This Row],[50D EMA]])/Table2[[#This Row],[50D EMA]]</f>
        <v>-0.1237762445340528</v>
      </c>
      <c r="U708" s="1">
        <f>(Table2[[#This Row],[Close Price]]-Table2[[#This Row],[200D EMA]])/Table2[[#This Row],[200D EMA]]</f>
        <v>-0.15945078763986542</v>
      </c>
      <c r="V708">
        <v>1.1338758392678701</v>
      </c>
      <c r="W708">
        <v>466.45</v>
      </c>
      <c r="X708">
        <v>477</v>
      </c>
      <c r="Y708">
        <v>462</v>
      </c>
      <c r="Z708">
        <v>482.3</v>
      </c>
      <c r="AA708">
        <v>462</v>
      </c>
      <c r="AB708">
        <v>518.95000000000005</v>
      </c>
      <c r="AC708" s="1">
        <f>(Table2[[#This Row],[Close Price]]/Table2[[#This Row],[Day Low]])-1</f>
        <v>1.779397577446673E-2</v>
      </c>
      <c r="AD708" s="1">
        <f>(Table2[[#This Row],[Day High]]/Table2[[#This Row],[Close Price]])-1</f>
        <v>4.7393364928909332E-3</v>
      </c>
      <c r="AE708" s="1">
        <f>(Table2[[#This Row],[Close Price]]/Table2[[#This Row],[Current Week Low]])-1</f>
        <v>2.759740259740262E-2</v>
      </c>
      <c r="AF708" s="1">
        <f>(Table2[[#This Row],[Current Week High]]/Table2[[#This Row],[Close Price]])-1</f>
        <v>1.5903106898367492E-2</v>
      </c>
      <c r="AG708" s="1">
        <f>(Table2[[#This Row],[Close Price]]/Table2[[#This Row],[Current Month Low]])-1</f>
        <v>2.759740259740262E-2</v>
      </c>
      <c r="AH708" s="1">
        <f>(Table2[[#This Row],[Current Month High]]/Table2[[#This Row],[Close Price]])-1</f>
        <v>9.3101632438125526E-2</v>
      </c>
      <c r="AI708">
        <v>36.282253817798797</v>
      </c>
      <c r="AJ708">
        <v>4.3865435356200404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-0.21</v>
      </c>
      <c r="AM708" t="s">
        <v>3161</v>
      </c>
      <c r="AN708">
        <v>-11.47</v>
      </c>
      <c r="AO708" t="s">
        <v>3161</v>
      </c>
      <c r="AP708">
        <v>-0.108405259817448</v>
      </c>
      <c r="AQ708">
        <f>(Table2[[#This Row],[Sharpe Ratio]]-AVERAGE(Table2[Sharpe Ratio]))/_xlfn.STDEV.P(Table2[Sharpe Ratio])</f>
        <v>-1.9662006935971794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650</v>
      </c>
      <c r="AT708">
        <f>_xlfn.RANK.AVG(Table2[[#This Row],[6M Return vs Nifty Z-Score]],Table2[6M Return vs Nifty Z-Score])</f>
        <v>587</v>
      </c>
      <c r="AU708">
        <f>_xlfn.RANK.AVG(Table2[[#This Row],[Sharpe Ratio Z-Score]],Table2[Sharpe Ratio Z-Score])</f>
        <v>719</v>
      </c>
      <c r="AV708">
        <f>(Table2[[#This Row],[Rank 1Y]]+Table2[[#This Row],[Rank 6M]]+Table2[[#This Row],[Rank Sharpe]])/3</f>
        <v>652</v>
      </c>
    </row>
    <row r="709" spans="1:48" x14ac:dyDescent="0.3">
      <c r="A709" t="s">
        <v>2289</v>
      </c>
      <c r="B709" t="s">
        <v>2290</v>
      </c>
      <c r="C709" t="s">
        <v>3107</v>
      </c>
      <c r="D709" t="s">
        <v>461</v>
      </c>
      <c r="E709">
        <v>2305.3198852365399</v>
      </c>
      <c r="F709">
        <v>69.349999999999994</v>
      </c>
      <c r="G709">
        <v>-40.903787541050299</v>
      </c>
      <c r="H709">
        <f>(Table2[[#This Row],[1Y Return vs Nifty]]-AVERAGE(Table2[1Y Return vs Nifty]))/_xlfn.STDEV.P(Table2[1Y Return vs Nifty])</f>
        <v>-1.1112505360480978</v>
      </c>
      <c r="I709">
        <v>-12.312059341001101</v>
      </c>
      <c r="J709">
        <f>(Table2[[#This Row],[1M Return vs Nifty]]-AVERAGE(Table2[1M Return vs Nifty]))/_xlfn.STDEV.P(Table2[1M Return vs Nifty])</f>
        <v>-1.0493716449572896</v>
      </c>
      <c r="K709">
        <v>-23.749742918909799</v>
      </c>
      <c r="L709">
        <f>(Table2[[#This Row],[6M Return vs Nifty]]-AVERAGE(Table2[6M Return vs Nifty]))/_xlfn.STDEV.P(Table2[6M Return vs Nifty])</f>
        <v>-0.94260653841267261</v>
      </c>
      <c r="M709">
        <v>-7.7035341730303903</v>
      </c>
      <c r="N709">
        <f>(Table2[[#This Row],[1W Return vs Nifty]]-AVERAGE(Table2[1W Return vs Nifty]))/_xlfn.STDEV.P(Table2[1W Return vs Nifty])</f>
        <v>-0.93027442223819856</v>
      </c>
      <c r="O709">
        <v>77.03</v>
      </c>
      <c r="P709">
        <v>80.713627463236804</v>
      </c>
      <c r="Q709">
        <v>84.447376336524499</v>
      </c>
      <c r="R709">
        <v>14.296629001788901</v>
      </c>
      <c r="S709" s="1">
        <f>(Table2[[#This Row],[Close Price]]-Table2[[#This Row],[20D EMA]])/Table2[[#This Row],[20D EMA]]</f>
        <v>-9.9701415033104077E-2</v>
      </c>
      <c r="T709" s="1">
        <f>(Table2[[#This Row],[Close Price]]-Table2[[#This Row],[50D EMA]])/Table2[[#This Row],[50D EMA]]</f>
        <v>-0.14078945303768783</v>
      </c>
      <c r="U709" s="1">
        <f>(Table2[[#This Row],[Close Price]]-Table2[[#This Row],[200D EMA]])/Table2[[#This Row],[200D EMA]]</f>
        <v>-0.17877851262496486</v>
      </c>
      <c r="V709">
        <v>0.32904931921812502</v>
      </c>
      <c r="W709">
        <v>69.02</v>
      </c>
      <c r="X709">
        <v>71.510000000000005</v>
      </c>
      <c r="Y709">
        <v>69.02</v>
      </c>
      <c r="Z709">
        <v>77.33</v>
      </c>
      <c r="AA709">
        <v>69.02</v>
      </c>
      <c r="AB709">
        <v>79.8</v>
      </c>
      <c r="AC709" s="1">
        <f>(Table2[[#This Row],[Close Price]]/Table2[[#This Row],[Day Low]])-1</f>
        <v>4.7812228339612073E-3</v>
      </c>
      <c r="AD709" s="1">
        <f>(Table2[[#This Row],[Day High]]/Table2[[#This Row],[Close Price]])-1</f>
        <v>3.1146359048305872E-2</v>
      </c>
      <c r="AE709" s="1">
        <f>(Table2[[#This Row],[Close Price]]/Table2[[#This Row],[Current Week Low]])-1</f>
        <v>4.7812228339612073E-3</v>
      </c>
      <c r="AF709" s="1">
        <f>(Table2[[#This Row],[Current Week High]]/Table2[[#This Row],[Close Price]])-1</f>
        <v>0.1150684931506849</v>
      </c>
      <c r="AG709" s="1">
        <f>(Table2[[#This Row],[Close Price]]/Table2[[#This Row],[Current Month Low]])-1</f>
        <v>4.7812228339612073E-3</v>
      </c>
      <c r="AH709" s="1">
        <f>(Table2[[#This Row],[Current Month High]]/Table2[[#This Row],[Close Price]])-1</f>
        <v>0.15068493150684947</v>
      </c>
      <c r="AI709">
        <v>73.035328046142695</v>
      </c>
      <c r="AJ709">
        <v>10.871302957633899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-0.09</v>
      </c>
      <c r="AM709" t="s">
        <v>3161</v>
      </c>
      <c r="AN709">
        <v>-12.55</v>
      </c>
      <c r="AO709" t="s">
        <v>3161</v>
      </c>
      <c r="AP709">
        <v>-2.9809512424295002E-2</v>
      </c>
      <c r="AQ709">
        <f>(Table2[[#This Row],[Sharpe Ratio]]-AVERAGE(Table2[Sharpe Ratio]))/_xlfn.STDEV.P(Table2[Sharpe Ratio])</f>
        <v>-1.0359489876030603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684</v>
      </c>
      <c r="AT709">
        <f>_xlfn.RANK.AVG(Table2[[#This Row],[6M Return vs Nifty Z-Score]],Table2[6M Return vs Nifty Z-Score])</f>
        <v>656</v>
      </c>
      <c r="AU709">
        <f>_xlfn.RANK.AVG(Table2[[#This Row],[Sharpe Ratio Z-Score]],Table2[Sharpe Ratio Z-Score])</f>
        <v>624</v>
      </c>
      <c r="AV709">
        <f>(Table2[[#This Row],[Rank 1Y]]+Table2[[#This Row],[Rank 6M]]+Table2[[#This Row],[Rank Sharpe]])/3</f>
        <v>654.66666666666663</v>
      </c>
    </row>
    <row r="710" spans="1:48" x14ac:dyDescent="0.3">
      <c r="A710" t="s">
        <v>1708</v>
      </c>
      <c r="B710" t="s">
        <v>1709</v>
      </c>
      <c r="C710" t="s">
        <v>3119</v>
      </c>
      <c r="D710" t="s">
        <v>266</v>
      </c>
      <c r="E710">
        <v>4838.7547364751199</v>
      </c>
      <c r="F710">
        <v>1572.25</v>
      </c>
      <c r="G710">
        <v>-49.907657242326302</v>
      </c>
      <c r="H710">
        <f>(Table2[[#This Row],[1Y Return vs Nifty]]-AVERAGE(Table2[1Y Return vs Nifty]))/_xlfn.STDEV.P(Table2[1Y Return vs Nifty])</f>
        <v>-1.2923984427051578</v>
      </c>
      <c r="I710">
        <v>-5.7500017151338296</v>
      </c>
      <c r="J710">
        <f>(Table2[[#This Row],[1M Return vs Nifty]]-AVERAGE(Table2[1M Return vs Nifty]))/_xlfn.STDEV.P(Table2[1M Return vs Nifty])</f>
        <v>-0.35297230124542434</v>
      </c>
      <c r="K710">
        <v>-21.267815729928198</v>
      </c>
      <c r="L710">
        <f>(Table2[[#This Row],[6M Return vs Nifty]]-AVERAGE(Table2[6M Return vs Nifty]))/_xlfn.STDEV.P(Table2[6M Return vs Nifty])</f>
        <v>-0.85580144619302512</v>
      </c>
      <c r="M710">
        <v>-2.6139782982617898</v>
      </c>
      <c r="N710">
        <f>(Table2[[#This Row],[1W Return vs Nifty]]-AVERAGE(Table2[1W Return vs Nifty]))/_xlfn.STDEV.P(Table2[1W Return vs Nifty])</f>
        <v>0.13103398408393957</v>
      </c>
      <c r="O710">
        <v>1625.88</v>
      </c>
      <c r="P710">
        <v>1683.22882949361</v>
      </c>
      <c r="Q710">
        <v>1832.80519884416</v>
      </c>
      <c r="R710">
        <v>37.982589446987902</v>
      </c>
      <c r="S710" s="1">
        <f>(Table2[[#This Row],[Close Price]]-Table2[[#This Row],[20D EMA]])/Table2[[#This Row],[20D EMA]]</f>
        <v>-3.2985214160946755E-2</v>
      </c>
      <c r="T710" s="1">
        <f>(Table2[[#This Row],[Close Price]]-Table2[[#This Row],[50D EMA]])/Table2[[#This Row],[50D EMA]]</f>
        <v>-6.5932110684556969E-2</v>
      </c>
      <c r="U710" s="1">
        <f>(Table2[[#This Row],[Close Price]]-Table2[[#This Row],[200D EMA]])/Table2[[#This Row],[200D EMA]]</f>
        <v>-0.14216197062758035</v>
      </c>
      <c r="V710">
        <v>0.66718970899989105</v>
      </c>
      <c r="W710">
        <v>1551.65</v>
      </c>
      <c r="X710">
        <v>1600</v>
      </c>
      <c r="Y710">
        <v>1530.55</v>
      </c>
      <c r="Z710">
        <v>1629.45</v>
      </c>
      <c r="AA710">
        <v>1530.55</v>
      </c>
      <c r="AB710">
        <v>1694</v>
      </c>
      <c r="AC710" s="1">
        <f>(Table2[[#This Row],[Close Price]]/Table2[[#This Row],[Day Low]])-1</f>
        <v>1.327618986240453E-2</v>
      </c>
      <c r="AD710" s="1">
        <f>(Table2[[#This Row],[Day High]]/Table2[[#This Row],[Close Price]])-1</f>
        <v>1.7649864843377383E-2</v>
      </c>
      <c r="AE710" s="1">
        <f>(Table2[[#This Row],[Close Price]]/Table2[[#This Row],[Current Week Low]])-1</f>
        <v>2.7245107967724058E-2</v>
      </c>
      <c r="AF710" s="1">
        <f>(Table2[[#This Row],[Current Week High]]/Table2[[#This Row],[Close Price]])-1</f>
        <v>3.6380982668150708E-2</v>
      </c>
      <c r="AG710" s="1">
        <f>(Table2[[#This Row],[Close Price]]/Table2[[#This Row],[Current Month Low]])-1</f>
        <v>2.7245107967724058E-2</v>
      </c>
      <c r="AH710" s="1">
        <f>(Table2[[#This Row],[Current Month High]]/Table2[[#This Row],[Close Price]])-1</f>
        <v>7.7436794402925724E-2</v>
      </c>
      <c r="AI710">
        <v>49.550007950389499</v>
      </c>
      <c r="AJ710">
        <v>5.1390932192055496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-0.03</v>
      </c>
      <c r="AM710" t="s">
        <v>3161</v>
      </c>
      <c r="AN710">
        <v>-0.71</v>
      </c>
      <c r="AO710" t="s">
        <v>3161</v>
      </c>
      <c r="AP710">
        <v>-3.0780575916544001E-2</v>
      </c>
      <c r="AQ710">
        <f>(Table2[[#This Row],[Sharpe Ratio]]-AVERAGE(Table2[Sharpe Ratio]))/_xlfn.STDEV.P(Table2[Sharpe Ratio])</f>
        <v>-1.0474424016903972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712</v>
      </c>
      <c r="AT710">
        <f>_xlfn.RANK.AVG(Table2[[#This Row],[6M Return vs Nifty Z-Score]],Table2[6M Return vs Nifty Z-Score])</f>
        <v>629</v>
      </c>
      <c r="AU710">
        <f>_xlfn.RANK.AVG(Table2[[#This Row],[Sharpe Ratio Z-Score]],Table2[Sharpe Ratio Z-Score])</f>
        <v>626</v>
      </c>
      <c r="AV710">
        <f>(Table2[[#This Row],[Rank 1Y]]+Table2[[#This Row],[Rank 6M]]+Table2[[#This Row],[Rank Sharpe]])/3</f>
        <v>655.66666666666663</v>
      </c>
    </row>
    <row r="711" spans="1:48" x14ac:dyDescent="0.3">
      <c r="A711" t="s">
        <v>106</v>
      </c>
      <c r="B711" t="s">
        <v>107</v>
      </c>
      <c r="C711" t="s">
        <v>3118</v>
      </c>
      <c r="D711" t="s">
        <v>108</v>
      </c>
      <c r="E711">
        <v>238187.044757077</v>
      </c>
      <c r="F711">
        <v>2483.15</v>
      </c>
      <c r="G711">
        <v>-41.345688201362897</v>
      </c>
      <c r="H711">
        <f>(Table2[[#This Row],[1Y Return vs Nifty]]-AVERAGE(Table2[1Y Return vs Nifty]))/_xlfn.STDEV.P(Table2[1Y Return vs Nifty])</f>
        <v>-1.1201410889127905</v>
      </c>
      <c r="I711">
        <v>-12.898646137199799</v>
      </c>
      <c r="J711">
        <f>(Table2[[#This Row],[1M Return vs Nifty]]-AVERAGE(Table2[1M Return vs Nifty]))/_xlfn.STDEV.P(Table2[1M Return vs Nifty])</f>
        <v>-1.1116232561428636</v>
      </c>
      <c r="K711">
        <v>-17.665865826006002</v>
      </c>
      <c r="L711">
        <f>(Table2[[#This Row],[6M Return vs Nifty]]-AVERAGE(Table2[6M Return vs Nifty]))/_xlfn.STDEV.P(Table2[6M Return vs Nifty])</f>
        <v>-0.72982369996074659</v>
      </c>
      <c r="M711">
        <v>-9.3600582953269296</v>
      </c>
      <c r="N711">
        <f>(Table2[[#This Row],[1W Return vs Nifty]]-AVERAGE(Table2[1W Return vs Nifty]))/_xlfn.STDEV.P(Table2[1W Return vs Nifty])</f>
        <v>-1.2757039684554607</v>
      </c>
      <c r="O711">
        <v>2806.22</v>
      </c>
      <c r="P711">
        <v>2962.1325483298701</v>
      </c>
      <c r="Q711">
        <v>3021.3832245685899</v>
      </c>
      <c r="R711">
        <v>9.3912962959313102</v>
      </c>
      <c r="S711" s="1">
        <f>(Table2[[#This Row],[Close Price]]-Table2[[#This Row],[20D EMA]])/Table2[[#This Row],[20D EMA]]</f>
        <v>-0.11512639778777135</v>
      </c>
      <c r="T711" s="1">
        <f>(Table2[[#This Row],[Close Price]]-Table2[[#This Row],[50D EMA]])/Table2[[#This Row],[50D EMA]]</f>
        <v>-0.16170192944266901</v>
      </c>
      <c r="U711" s="1">
        <f>(Table2[[#This Row],[Close Price]]-Table2[[#This Row],[200D EMA]])/Table2[[#This Row],[200D EMA]]</f>
        <v>-0.17814132950494613</v>
      </c>
      <c r="V711">
        <v>1.7894378122731001</v>
      </c>
      <c r="W711">
        <v>2466.1999999999998</v>
      </c>
      <c r="X711">
        <v>2501.75</v>
      </c>
      <c r="Y711">
        <v>2451.1</v>
      </c>
      <c r="Z711">
        <v>2598.75</v>
      </c>
      <c r="AA711">
        <v>2451.1</v>
      </c>
      <c r="AB711">
        <v>2965.75</v>
      </c>
      <c r="AC711" s="1">
        <f>(Table2[[#This Row],[Close Price]]/Table2[[#This Row],[Day Low]])-1</f>
        <v>6.8729219041441247E-3</v>
      </c>
      <c r="AD711" s="1">
        <f>(Table2[[#This Row],[Day High]]/Table2[[#This Row],[Close Price]])-1</f>
        <v>7.4904858747961711E-3</v>
      </c>
      <c r="AE711" s="1">
        <f>(Table2[[#This Row],[Close Price]]/Table2[[#This Row],[Current Week Low]])-1</f>
        <v>1.3075761902819227E-2</v>
      </c>
      <c r="AF711" s="1">
        <f>(Table2[[#This Row],[Current Week High]]/Table2[[#This Row],[Close Price]])-1</f>
        <v>4.6553772426152218E-2</v>
      </c>
      <c r="AG711" s="1">
        <f>(Table2[[#This Row],[Close Price]]/Table2[[#This Row],[Current Month Low]])-1</f>
        <v>1.3075761902819227E-2</v>
      </c>
      <c r="AH711" s="1">
        <f>(Table2[[#This Row],[Current Month High]]/Table2[[#This Row],[Close Price]])-1</f>
        <v>0.19434991845035543</v>
      </c>
      <c r="AI711">
        <v>37.847089382437602</v>
      </c>
      <c r="AJ711">
        <v>1.3075761902819201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-0.11</v>
      </c>
      <c r="AM711" t="s">
        <v>3161</v>
      </c>
      <c r="AN711">
        <v>-17.03</v>
      </c>
      <c r="AO711" t="s">
        <v>3161</v>
      </c>
      <c r="AP711">
        <v>-0.10356446591177899</v>
      </c>
      <c r="AQ711">
        <f>(Table2[[#This Row],[Sharpe Ratio]]-AVERAGE(Table2[Sharpe Ratio]))/_xlfn.STDEV.P(Table2[Sharpe Ratio])</f>
        <v>-1.9089055225672666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686</v>
      </c>
      <c r="AT711">
        <f>_xlfn.RANK.AVG(Table2[[#This Row],[6M Return vs Nifty Z-Score]],Table2[6M Return vs Nifty Z-Score])</f>
        <v>571</v>
      </c>
      <c r="AU711">
        <f>_xlfn.RANK.AVG(Table2[[#This Row],[Sharpe Ratio Z-Score]],Table2[Sharpe Ratio Z-Score])</f>
        <v>712</v>
      </c>
      <c r="AV711">
        <f>(Table2[[#This Row],[Rank 1Y]]+Table2[[#This Row],[Rank 6M]]+Table2[[#This Row],[Rank Sharpe]])/3</f>
        <v>656.33333333333337</v>
      </c>
    </row>
    <row r="712" spans="1:48" x14ac:dyDescent="0.3">
      <c r="A712" t="s">
        <v>915</v>
      </c>
      <c r="B712" t="s">
        <v>916</v>
      </c>
      <c r="C712" t="s">
        <v>582</v>
      </c>
      <c r="D712" t="s">
        <v>582</v>
      </c>
      <c r="E712">
        <v>16000.757589887</v>
      </c>
      <c r="F712">
        <v>31.78</v>
      </c>
      <c r="G712">
        <v>-38.162563583717301</v>
      </c>
      <c r="H712">
        <f>(Table2[[#This Row],[1Y Return vs Nifty]]-AVERAGE(Table2[1Y Return vs Nifty]))/_xlfn.STDEV.P(Table2[1Y Return vs Nifty])</f>
        <v>-1.0561001398269392</v>
      </c>
      <c r="I712">
        <v>-2.8255413941490302</v>
      </c>
      <c r="J712">
        <f>(Table2[[#This Row],[1M Return vs Nifty]]-AVERAGE(Table2[1M Return vs Nifty]))/_xlfn.STDEV.P(Table2[1M Return vs Nifty])</f>
        <v>-4.2613513749095375E-2</v>
      </c>
      <c r="K712">
        <v>-23.4795976653153</v>
      </c>
      <c r="L712">
        <f>(Table2[[#This Row],[6M Return vs Nifty]]-AVERAGE(Table2[6M Return vs Nifty]))/_xlfn.STDEV.P(Table2[6M Return vs Nifty])</f>
        <v>-0.93315824204238595</v>
      </c>
      <c r="M712">
        <v>-4.1851446580455001</v>
      </c>
      <c r="N712">
        <f>(Table2[[#This Row],[1W Return vs Nifty]]-AVERAGE(Table2[1W Return vs Nifty]))/_xlfn.STDEV.P(Table2[1W Return vs Nifty])</f>
        <v>-0.19659618766357426</v>
      </c>
      <c r="O712">
        <v>33.53</v>
      </c>
      <c r="P712">
        <v>34.711893574093402</v>
      </c>
      <c r="Q712">
        <v>36.901637005120399</v>
      </c>
      <c r="R712">
        <v>26.533493556618598</v>
      </c>
      <c r="S712" s="1">
        <f>(Table2[[#This Row],[Close Price]]-Table2[[#This Row],[20D EMA]])/Table2[[#This Row],[20D EMA]]</f>
        <v>-5.2192066805845511E-2</v>
      </c>
      <c r="T712" s="1">
        <f>(Table2[[#This Row],[Close Price]]-Table2[[#This Row],[50D EMA]])/Table2[[#This Row],[50D EMA]]</f>
        <v>-8.4463659922072554E-2</v>
      </c>
      <c r="U712" s="1">
        <f>(Table2[[#This Row],[Close Price]]-Table2[[#This Row],[200D EMA]])/Table2[[#This Row],[200D EMA]]</f>
        <v>-0.13879159356561147</v>
      </c>
      <c r="V712">
        <v>0.76992347340576495</v>
      </c>
      <c r="W712">
        <v>31.65</v>
      </c>
      <c r="X712">
        <v>32.36</v>
      </c>
      <c r="Y712">
        <v>31.6</v>
      </c>
      <c r="Z712">
        <v>33.450000000000003</v>
      </c>
      <c r="AA712">
        <v>31.6</v>
      </c>
      <c r="AB712">
        <v>35.47</v>
      </c>
      <c r="AC712" s="1">
        <f>(Table2[[#This Row],[Close Price]]/Table2[[#This Row],[Day Low]])-1</f>
        <v>4.1074249605055346E-3</v>
      </c>
      <c r="AD712" s="1">
        <f>(Table2[[#This Row],[Day High]]/Table2[[#This Row],[Close Price]])-1</f>
        <v>1.8250471994965434E-2</v>
      </c>
      <c r="AE712" s="1">
        <f>(Table2[[#This Row],[Close Price]]/Table2[[#This Row],[Current Week Low]])-1</f>
        <v>5.6962025316456E-3</v>
      </c>
      <c r="AF712" s="1">
        <f>(Table2[[#This Row],[Current Week High]]/Table2[[#This Row],[Close Price]])-1</f>
        <v>5.2548772813090006E-2</v>
      </c>
      <c r="AG712" s="1">
        <f>(Table2[[#This Row],[Close Price]]/Table2[[#This Row],[Current Month Low]])-1</f>
        <v>5.6962025316456E-3</v>
      </c>
      <c r="AH712" s="1">
        <f>(Table2[[#This Row],[Current Month High]]/Table2[[#This Row],[Close Price]])-1</f>
        <v>0.11611076148521082</v>
      </c>
      <c r="AI712">
        <v>66.456891126494597</v>
      </c>
      <c r="AJ712">
        <v>0.56962025316456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-0.08</v>
      </c>
      <c r="AM712" t="s">
        <v>3161</v>
      </c>
      <c r="AN712">
        <v>-3.99</v>
      </c>
      <c r="AO712" t="s">
        <v>3161</v>
      </c>
      <c r="AP712">
        <v>-4.0757170429246002E-2</v>
      </c>
      <c r="AQ712">
        <f>(Table2[[#This Row],[Sharpe Ratio]]-AVERAGE(Table2[Sharpe Ratio]))/_xlfn.STDEV.P(Table2[Sharpe Ratio])</f>
        <v>-1.1655244146907737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668</v>
      </c>
      <c r="AT712">
        <f>_xlfn.RANK.AVG(Table2[[#This Row],[6M Return vs Nifty Z-Score]],Table2[6M Return vs Nifty Z-Score])</f>
        <v>652</v>
      </c>
      <c r="AU712">
        <f>_xlfn.RANK.AVG(Table2[[#This Row],[Sharpe Ratio Z-Score]],Table2[Sharpe Ratio Z-Score])</f>
        <v>649</v>
      </c>
      <c r="AV712">
        <f>(Table2[[#This Row],[Rank 1Y]]+Table2[[#This Row],[Rank 6M]]+Table2[[#This Row],[Rank Sharpe]])/3</f>
        <v>656.33333333333337</v>
      </c>
    </row>
    <row r="713" spans="1:48" x14ac:dyDescent="0.3">
      <c r="A713" t="s">
        <v>1843</v>
      </c>
      <c r="B713" t="s">
        <v>1844</v>
      </c>
      <c r="C713" t="s">
        <v>3109</v>
      </c>
      <c r="D713" t="s">
        <v>404</v>
      </c>
      <c r="E713">
        <v>3991.6340385346498</v>
      </c>
      <c r="F713">
        <v>36.22</v>
      </c>
      <c r="G713">
        <v>-52.948174939355397</v>
      </c>
      <c r="H713">
        <f>(Table2[[#This Row],[1Y Return vs Nifty]]-AVERAGE(Table2[1Y Return vs Nifty]))/_xlfn.STDEV.P(Table2[1Y Return vs Nifty])</f>
        <v>-1.3535702981677606</v>
      </c>
      <c r="I713">
        <v>-13.341070379624099</v>
      </c>
      <c r="J713">
        <f>(Table2[[#This Row],[1M Return vs Nifty]]-AVERAGE(Table2[1M Return vs Nifty]))/_xlfn.STDEV.P(Table2[1M Return vs Nifty])</f>
        <v>-1.1585755948196794</v>
      </c>
      <c r="K713">
        <v>-36.795851959827303</v>
      </c>
      <c r="L713">
        <f>(Table2[[#This Row],[6M Return vs Nifty]]-AVERAGE(Table2[6M Return vs Nifty]))/_xlfn.STDEV.P(Table2[6M Return vs Nifty])</f>
        <v>-1.3988925662349074</v>
      </c>
      <c r="M713">
        <v>-11.2323503832725</v>
      </c>
      <c r="N713">
        <f>(Table2[[#This Row],[1W Return vs Nifty]]-AVERAGE(Table2[1W Return vs Nifty]))/_xlfn.STDEV.P(Table2[1W Return vs Nifty])</f>
        <v>-1.666126901402907</v>
      </c>
      <c r="O713">
        <v>40.4</v>
      </c>
      <c r="P713">
        <v>43.220388883346502</v>
      </c>
      <c r="Q713">
        <v>48.368499765506201</v>
      </c>
      <c r="R713">
        <v>27.564089283911802</v>
      </c>
      <c r="S713" s="1">
        <f>(Table2[[#This Row],[Close Price]]-Table2[[#This Row],[20D EMA]])/Table2[[#This Row],[20D EMA]]</f>
        <v>-0.10346534653465346</v>
      </c>
      <c r="T713" s="1">
        <f>(Table2[[#This Row],[Close Price]]-Table2[[#This Row],[50D EMA]])/Table2[[#This Row],[50D EMA]]</f>
        <v>-0.16196959500389557</v>
      </c>
      <c r="U713" s="1">
        <f>(Table2[[#This Row],[Close Price]]-Table2[[#This Row],[200D EMA]])/Table2[[#This Row],[200D EMA]]</f>
        <v>-0.25116552765545674</v>
      </c>
      <c r="V713">
        <v>1.1308441088310499</v>
      </c>
      <c r="W713">
        <v>35.43</v>
      </c>
      <c r="X713">
        <v>36.799999999999997</v>
      </c>
      <c r="Y713">
        <v>34.909999999999997</v>
      </c>
      <c r="Z713">
        <v>39.76</v>
      </c>
      <c r="AA713">
        <v>34.909999999999997</v>
      </c>
      <c r="AB713">
        <v>42.98</v>
      </c>
      <c r="AC713" s="1">
        <f>(Table2[[#This Row],[Close Price]]/Table2[[#This Row],[Day Low]])-1</f>
        <v>2.229748800451592E-2</v>
      </c>
      <c r="AD713" s="1">
        <f>(Table2[[#This Row],[Day High]]/Table2[[#This Row],[Close Price]])-1</f>
        <v>1.6013252346769757E-2</v>
      </c>
      <c r="AE713" s="1">
        <f>(Table2[[#This Row],[Close Price]]/Table2[[#This Row],[Current Week Low]])-1</f>
        <v>3.7525064451446655E-2</v>
      </c>
      <c r="AF713" s="1">
        <f>(Table2[[#This Row],[Current Week High]]/Table2[[#This Row],[Close Price]])-1</f>
        <v>9.7736057426835998E-2</v>
      </c>
      <c r="AG713" s="1">
        <f>(Table2[[#This Row],[Close Price]]/Table2[[#This Row],[Current Month Low]])-1</f>
        <v>3.7525064451446655E-2</v>
      </c>
      <c r="AH713" s="1">
        <f>(Table2[[#This Row],[Current Month High]]/Table2[[#This Row],[Close Price]])-1</f>
        <v>0.18663721700717839</v>
      </c>
      <c r="AI713">
        <v>88.569850911098797</v>
      </c>
      <c r="AJ713">
        <v>3.7525064451446601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-0.26</v>
      </c>
      <c r="AM713" t="s">
        <v>3161</v>
      </c>
      <c r="AN713">
        <v>-9.3800000000000008</v>
      </c>
      <c r="AO713" t="s">
        <v>3161</v>
      </c>
      <c r="AQ713">
        <f>(Table2[[#This Row],[Sharpe Ratio]]-AVERAGE(Table2[Sharpe Ratio]))/_xlfn.STDEV.P(Table2[Sharpe Ratio])</f>
        <v>-0.68312646593607884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718</v>
      </c>
      <c r="AT713">
        <f>_xlfn.RANK.AVG(Table2[[#This Row],[6M Return vs Nifty Z-Score]],Table2[6M Return vs Nifty Z-Score])</f>
        <v>718</v>
      </c>
      <c r="AU713">
        <f>_xlfn.RANK.AVG(Table2[[#This Row],[Sharpe Ratio Z-Score]],Table2[Sharpe Ratio Z-Score])</f>
        <v>539</v>
      </c>
      <c r="AV713">
        <f>(Table2[[#This Row],[Rank 1Y]]+Table2[[#This Row],[Rank 6M]]+Table2[[#This Row],[Rank Sharpe]])/3</f>
        <v>658.33333333333337</v>
      </c>
    </row>
    <row r="714" spans="1:48" x14ac:dyDescent="0.3">
      <c r="A714" t="s">
        <v>2430</v>
      </c>
      <c r="B714" t="s">
        <v>2431</v>
      </c>
      <c r="C714" t="s">
        <v>3109</v>
      </c>
      <c r="D714" t="s">
        <v>24</v>
      </c>
      <c r="E714">
        <v>2011.3635394592</v>
      </c>
      <c r="F714">
        <v>39.04</v>
      </c>
      <c r="G714">
        <v>-64.777279400797198</v>
      </c>
      <c r="H714">
        <f>(Table2[[#This Row],[1Y Return vs Nifty]]-AVERAGE(Table2[1Y Return vs Nifty]))/_xlfn.STDEV.P(Table2[1Y Return vs Nifty])</f>
        <v>-1.5915588055441166</v>
      </c>
      <c r="I714">
        <v>-7.4704762131165401</v>
      </c>
      <c r="J714">
        <f>(Table2[[#This Row],[1M Return vs Nifty]]-AVERAGE(Table2[1M Return vs Nifty]))/_xlfn.STDEV.P(Table2[1M Return vs Nifty])</f>
        <v>-0.53555791380468765</v>
      </c>
      <c r="K714">
        <v>-34.546874190732801</v>
      </c>
      <c r="L714">
        <f>(Table2[[#This Row],[6M Return vs Nifty]]-AVERAGE(Table2[6M Return vs Nifty]))/_xlfn.STDEV.P(Table2[6M Return vs Nifty])</f>
        <v>-1.3202348507657078</v>
      </c>
      <c r="M714">
        <v>-11.8184780981716</v>
      </c>
      <c r="N714">
        <f>(Table2[[#This Row],[1W Return vs Nifty]]-AVERAGE(Table2[1W Return vs Nifty]))/_xlfn.STDEV.P(Table2[1W Return vs Nifty])</f>
        <v>-1.7883501928465992</v>
      </c>
      <c r="O714">
        <v>43.9</v>
      </c>
      <c r="P714">
        <v>45.880844486911002</v>
      </c>
      <c r="Q714">
        <v>54.444279596852297</v>
      </c>
      <c r="R714">
        <v>16.474324224263398</v>
      </c>
      <c r="S714" s="1">
        <f>(Table2[[#This Row],[Close Price]]-Table2[[#This Row],[20D EMA]])/Table2[[#This Row],[20D EMA]]</f>
        <v>-0.11070615034168564</v>
      </c>
      <c r="T714" s="1">
        <f>(Table2[[#This Row],[Close Price]]-Table2[[#This Row],[50D EMA]])/Table2[[#This Row],[50D EMA]]</f>
        <v>-0.14910023046464577</v>
      </c>
      <c r="U714" s="1">
        <f>(Table2[[#This Row],[Close Price]]-Table2[[#This Row],[200D EMA]])/Table2[[#This Row],[200D EMA]]</f>
        <v>-0.28293660437639251</v>
      </c>
      <c r="V714">
        <v>0.66445595454477502</v>
      </c>
      <c r="W714">
        <v>38.15</v>
      </c>
      <c r="X714">
        <v>39.99</v>
      </c>
      <c r="Y714">
        <v>38.15</v>
      </c>
      <c r="Z714">
        <v>44.93</v>
      </c>
      <c r="AA714">
        <v>38.15</v>
      </c>
      <c r="AB714">
        <v>46.02</v>
      </c>
      <c r="AC714" s="1">
        <f>(Table2[[#This Row],[Close Price]]/Table2[[#This Row],[Day Low]])-1</f>
        <v>2.3328964613368308E-2</v>
      </c>
      <c r="AD714" s="1">
        <f>(Table2[[#This Row],[Day High]]/Table2[[#This Row],[Close Price]])-1</f>
        <v>2.4334016393442681E-2</v>
      </c>
      <c r="AE714" s="1">
        <f>(Table2[[#This Row],[Close Price]]/Table2[[#This Row],[Current Week Low]])-1</f>
        <v>2.3328964613368308E-2</v>
      </c>
      <c r="AF714" s="1">
        <f>(Table2[[#This Row],[Current Week High]]/Table2[[#This Row],[Close Price]])-1</f>
        <v>0.15087090163934436</v>
      </c>
      <c r="AG714" s="1">
        <f>(Table2[[#This Row],[Close Price]]/Table2[[#This Row],[Current Month Low]])-1</f>
        <v>2.3328964613368308E-2</v>
      </c>
      <c r="AH714" s="1">
        <f>(Table2[[#This Row],[Current Month High]]/Table2[[#This Row],[Close Price]])-1</f>
        <v>0.17879098360655754</v>
      </c>
      <c r="AI714">
        <v>111.065573770491</v>
      </c>
      <c r="AJ714">
        <v>2.3328964613368299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-0.21</v>
      </c>
      <c r="AM714" t="s">
        <v>3161</v>
      </c>
      <c r="AN714">
        <v>-9.5500000000000007</v>
      </c>
      <c r="AO714" t="s">
        <v>3161</v>
      </c>
      <c r="AQ714">
        <f>(Table2[[#This Row],[Sharpe Ratio]]-AVERAGE(Table2[Sharpe Ratio]))/_xlfn.STDEV.P(Table2[Sharpe Ratio])</f>
        <v>-0.68312646593607884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730</v>
      </c>
      <c r="AT714">
        <f>_xlfn.RANK.AVG(Table2[[#This Row],[6M Return vs Nifty Z-Score]],Table2[6M Return vs Nifty Z-Score])</f>
        <v>711</v>
      </c>
      <c r="AU714">
        <f>_xlfn.RANK.AVG(Table2[[#This Row],[Sharpe Ratio Z-Score]],Table2[Sharpe Ratio Z-Score])</f>
        <v>539</v>
      </c>
      <c r="AV714">
        <f>(Table2[[#This Row],[Rank 1Y]]+Table2[[#This Row],[Rank 6M]]+Table2[[#This Row],[Rank Sharpe]])/3</f>
        <v>660</v>
      </c>
    </row>
    <row r="715" spans="1:48" x14ac:dyDescent="0.3">
      <c r="A715" t="s">
        <v>657</v>
      </c>
      <c r="B715" t="s">
        <v>658</v>
      </c>
      <c r="C715" t="s">
        <v>3109</v>
      </c>
      <c r="D715" t="s">
        <v>24</v>
      </c>
      <c r="E715">
        <v>26959.4701256382</v>
      </c>
      <c r="F715">
        <v>167.26</v>
      </c>
      <c r="G715">
        <v>-45.722462075475804</v>
      </c>
      <c r="H715">
        <f>(Table2[[#This Row],[1Y Return vs Nifty]]-AVERAGE(Table2[1Y Return vs Nifty]))/_xlfn.STDEV.P(Table2[1Y Return vs Nifty])</f>
        <v>-1.2081969417306633</v>
      </c>
      <c r="I715">
        <v>-10.346381594931</v>
      </c>
      <c r="J715">
        <f>(Table2[[#This Row],[1M Return vs Nifty]]-AVERAGE(Table2[1M Return vs Nifty]))/_xlfn.STDEV.P(Table2[1M Return vs Nifty])</f>
        <v>-0.8407638011437697</v>
      </c>
      <c r="K715">
        <v>-17.840053608746501</v>
      </c>
      <c r="L715">
        <f>(Table2[[#This Row],[6M Return vs Nifty]]-AVERAGE(Table2[6M Return vs Nifty]))/_xlfn.STDEV.P(Table2[6M Return vs Nifty])</f>
        <v>-0.73591589582025907</v>
      </c>
      <c r="M715">
        <v>-4.4466830396015196</v>
      </c>
      <c r="N715">
        <f>(Table2[[#This Row],[1W Return vs Nifty]]-AVERAGE(Table2[1W Return vs Nifty]))/_xlfn.STDEV.P(Table2[1W Return vs Nifty])</f>
        <v>-0.25113392921728306</v>
      </c>
      <c r="O715">
        <v>179.12</v>
      </c>
      <c r="P715">
        <v>187.029583775623</v>
      </c>
      <c r="Q715">
        <v>198.913680802925</v>
      </c>
      <c r="R715">
        <v>31.770158361217099</v>
      </c>
      <c r="S715" s="1">
        <f>(Table2[[#This Row],[Close Price]]-Table2[[#This Row],[20D EMA]])/Table2[[#This Row],[20D EMA]]</f>
        <v>-6.621259490844135E-2</v>
      </c>
      <c r="T715" s="1">
        <f>(Table2[[#This Row],[Close Price]]-Table2[[#This Row],[50D EMA]])/Table2[[#This Row],[50D EMA]]</f>
        <v>-0.1057029769116116</v>
      </c>
      <c r="U715" s="1">
        <f>(Table2[[#This Row],[Close Price]]-Table2[[#This Row],[200D EMA]])/Table2[[#This Row],[200D EMA]]</f>
        <v>-0.15913274881422609</v>
      </c>
      <c r="V715">
        <v>0.49096064234273101</v>
      </c>
      <c r="W715">
        <v>165.05</v>
      </c>
      <c r="X715">
        <v>168.75</v>
      </c>
      <c r="Y715">
        <v>164.2</v>
      </c>
      <c r="Z715">
        <v>177.45</v>
      </c>
      <c r="AA715">
        <v>164.2</v>
      </c>
      <c r="AB715">
        <v>185.29</v>
      </c>
      <c r="AC715" s="1">
        <f>(Table2[[#This Row],[Close Price]]/Table2[[#This Row],[Day Low]])-1</f>
        <v>1.3389881853983487E-2</v>
      </c>
      <c r="AD715" s="1">
        <f>(Table2[[#This Row],[Day High]]/Table2[[#This Row],[Close Price]])-1</f>
        <v>8.9082865000598144E-3</v>
      </c>
      <c r="AE715" s="1">
        <f>(Table2[[#This Row],[Close Price]]/Table2[[#This Row],[Current Week Low]])-1</f>
        <v>1.8635809987819663E-2</v>
      </c>
      <c r="AF715" s="1">
        <f>(Table2[[#This Row],[Current Week High]]/Table2[[#This Row],[Close Price]])-1</f>
        <v>6.0923113715174004E-2</v>
      </c>
      <c r="AG715" s="1">
        <f>(Table2[[#This Row],[Close Price]]/Table2[[#This Row],[Current Month Low]])-1</f>
        <v>1.8635809987819663E-2</v>
      </c>
      <c r="AH715" s="1">
        <f>(Table2[[#This Row],[Current Month High]]/Table2[[#This Row],[Close Price]])-1</f>
        <v>0.10779624536649535</v>
      </c>
      <c r="AI715">
        <v>57.300011957431501</v>
      </c>
      <c r="AJ715">
        <v>1.86358099878196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-0.13</v>
      </c>
      <c r="AM715" t="s">
        <v>3161</v>
      </c>
      <c r="AN715">
        <v>-6.63</v>
      </c>
      <c r="AO715" t="s">
        <v>3161</v>
      </c>
      <c r="AP715">
        <v>-9.8095205847817002E-2</v>
      </c>
      <c r="AQ715">
        <f>(Table2[[#This Row],[Sharpe Ratio]]-AVERAGE(Table2[Sharpe Ratio]))/_xlfn.STDEV.P(Table2[Sharpe Ratio])</f>
        <v>-1.8441718865401679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700</v>
      </c>
      <c r="AT715">
        <f>_xlfn.RANK.AVG(Table2[[#This Row],[6M Return vs Nifty Z-Score]],Table2[6M Return vs Nifty Z-Score])</f>
        <v>574</v>
      </c>
      <c r="AU715">
        <f>_xlfn.RANK.AVG(Table2[[#This Row],[Sharpe Ratio Z-Score]],Table2[Sharpe Ratio Z-Score])</f>
        <v>709</v>
      </c>
      <c r="AV715">
        <f>(Table2[[#This Row],[Rank 1Y]]+Table2[[#This Row],[Rank 6M]]+Table2[[#This Row],[Rank Sharpe]])/3</f>
        <v>661</v>
      </c>
    </row>
    <row r="716" spans="1:48" x14ac:dyDescent="0.3">
      <c r="A716" t="s">
        <v>1253</v>
      </c>
      <c r="B716" t="s">
        <v>1254</v>
      </c>
      <c r="C716" t="s">
        <v>3118</v>
      </c>
      <c r="D716" t="s">
        <v>287</v>
      </c>
      <c r="E716">
        <v>9022.9527109584906</v>
      </c>
      <c r="F716">
        <v>782.3</v>
      </c>
      <c r="G716">
        <v>-43.3485421997934</v>
      </c>
      <c r="H716">
        <f>(Table2[[#This Row],[1Y Return vs Nifty]]-AVERAGE(Table2[1Y Return vs Nifty]))/_xlfn.STDEV.P(Table2[1Y Return vs Nifty])</f>
        <v>-1.1604362976610902</v>
      </c>
      <c r="I716">
        <v>-7.8823874007719397</v>
      </c>
      <c r="J716">
        <f>(Table2[[#This Row],[1M Return vs Nifty]]-AVERAGE(Table2[1M Return vs Nifty]))/_xlfn.STDEV.P(Table2[1M Return vs Nifty])</f>
        <v>-0.57927204999575521</v>
      </c>
      <c r="K716">
        <v>-22.307664990977202</v>
      </c>
      <c r="L716">
        <f>(Table2[[#This Row],[6M Return vs Nifty]]-AVERAGE(Table2[6M Return vs Nifty]))/_xlfn.STDEV.P(Table2[6M Return vs Nifty])</f>
        <v>-0.89217004370894526</v>
      </c>
      <c r="M716">
        <v>-11.254517166783399</v>
      </c>
      <c r="N716">
        <f>(Table2[[#This Row],[1W Return vs Nifty]]-AVERAGE(Table2[1W Return vs Nifty]))/_xlfn.STDEV.P(Table2[1W Return vs Nifty])</f>
        <v>-1.6707492681201819</v>
      </c>
      <c r="O716">
        <v>863.21</v>
      </c>
      <c r="P716">
        <v>902.13210462028303</v>
      </c>
      <c r="Q716">
        <v>963.27329248004696</v>
      </c>
      <c r="R716">
        <v>21.0424526783363</v>
      </c>
      <c r="S716" s="1">
        <f>(Table2[[#This Row],[Close Price]]-Table2[[#This Row],[20D EMA]])/Table2[[#This Row],[20D EMA]]</f>
        <v>-9.3731536937709345E-2</v>
      </c>
      <c r="T716" s="1">
        <f>(Table2[[#This Row],[Close Price]]-Table2[[#This Row],[50D EMA]])/Table2[[#This Row],[50D EMA]]</f>
        <v>-0.13283210297755857</v>
      </c>
      <c r="U716" s="1">
        <f>(Table2[[#This Row],[Close Price]]-Table2[[#This Row],[200D EMA]])/Table2[[#This Row],[200D EMA]]</f>
        <v>-0.18787325870326219</v>
      </c>
      <c r="V716">
        <v>1.0622751528299099</v>
      </c>
      <c r="W716">
        <v>778</v>
      </c>
      <c r="X716">
        <v>809</v>
      </c>
      <c r="Y716">
        <v>778</v>
      </c>
      <c r="Z716">
        <v>878.25</v>
      </c>
      <c r="AA716">
        <v>778</v>
      </c>
      <c r="AB716">
        <v>927</v>
      </c>
      <c r="AC716" s="1">
        <f>(Table2[[#This Row],[Close Price]]/Table2[[#This Row],[Day Low]])-1</f>
        <v>5.5269922879177535E-3</v>
      </c>
      <c r="AD716" s="1">
        <f>(Table2[[#This Row],[Day High]]/Table2[[#This Row],[Close Price]])-1</f>
        <v>3.4130129106481055E-2</v>
      </c>
      <c r="AE716" s="1">
        <f>(Table2[[#This Row],[Close Price]]/Table2[[#This Row],[Current Week Low]])-1</f>
        <v>5.5269922879177535E-3</v>
      </c>
      <c r="AF716" s="1">
        <f>(Table2[[#This Row],[Current Week High]]/Table2[[#This Row],[Close Price]])-1</f>
        <v>0.12265115684520023</v>
      </c>
      <c r="AG716" s="1">
        <f>(Table2[[#This Row],[Close Price]]/Table2[[#This Row],[Current Month Low]])-1</f>
        <v>5.5269922879177535E-3</v>
      </c>
      <c r="AH716" s="1">
        <f>(Table2[[#This Row],[Current Month High]]/Table2[[#This Row],[Close Price]])-1</f>
        <v>0.18496740380928034</v>
      </c>
      <c r="AI716">
        <v>41.889300779751999</v>
      </c>
      <c r="AJ716">
        <v>0.55269922879177502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-0.12</v>
      </c>
      <c r="AM716" t="s">
        <v>3161</v>
      </c>
      <c r="AN716">
        <v>-9.35</v>
      </c>
      <c r="AO716" t="s">
        <v>3161</v>
      </c>
      <c r="AP716">
        <v>-5.7424919196819003E-2</v>
      </c>
      <c r="AQ716">
        <f>(Table2[[#This Row],[Sharpe Ratio]]-AVERAGE(Table2[Sharpe Ratio]))/_xlfn.STDEV.P(Table2[Sharpe Ratio])</f>
        <v>-1.3628022858274367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694</v>
      </c>
      <c r="AT716">
        <f>_xlfn.RANK.AVG(Table2[[#This Row],[6M Return vs Nifty Z-Score]],Table2[6M Return vs Nifty Z-Score])</f>
        <v>641</v>
      </c>
      <c r="AU716">
        <f>_xlfn.RANK.AVG(Table2[[#This Row],[Sharpe Ratio Z-Score]],Table2[Sharpe Ratio Z-Score])</f>
        <v>677</v>
      </c>
      <c r="AV716">
        <f>(Table2[[#This Row],[Rank 1Y]]+Table2[[#This Row],[Rank 6M]]+Table2[[#This Row],[Rank Sharpe]])/3</f>
        <v>670.66666666666663</v>
      </c>
    </row>
    <row r="717" spans="1:48" x14ac:dyDescent="0.3">
      <c r="A717" t="s">
        <v>1656</v>
      </c>
      <c r="B717" t="s">
        <v>1657</v>
      </c>
      <c r="C717" t="s">
        <v>3120</v>
      </c>
      <c r="D717" t="s">
        <v>456</v>
      </c>
      <c r="E717">
        <v>5312.80227410933</v>
      </c>
      <c r="F717">
        <v>54.03</v>
      </c>
      <c r="G717">
        <v>-44.609382413486301</v>
      </c>
      <c r="H717">
        <f>(Table2[[#This Row],[1Y Return vs Nifty]]-AVERAGE(Table2[1Y Return vs Nifty]))/_xlfn.STDEV.P(Table2[1Y Return vs Nifty])</f>
        <v>-1.1858030091881508</v>
      </c>
      <c r="I717">
        <v>-5.6547489946454004</v>
      </c>
      <c r="J717">
        <f>(Table2[[#This Row],[1M Return vs Nifty]]-AVERAGE(Table2[1M Return vs Nifty]))/_xlfn.STDEV.P(Table2[1M Return vs Nifty])</f>
        <v>-0.34286359208483619</v>
      </c>
      <c r="K717">
        <v>-27.952621399039401</v>
      </c>
      <c r="L717">
        <f>(Table2[[#This Row],[6M Return vs Nifty]]-AVERAGE(Table2[6M Return vs Nifty]))/_xlfn.STDEV.P(Table2[6M Return vs Nifty])</f>
        <v>-1.0896016862458857</v>
      </c>
      <c r="M717">
        <v>-2.9355212961818098</v>
      </c>
      <c r="N717">
        <f>(Table2[[#This Row],[1W Return vs Nifty]]-AVERAGE(Table2[1W Return vs Nifty]))/_xlfn.STDEV.P(Table2[1W Return vs Nifty])</f>
        <v>6.3983676535826775E-2</v>
      </c>
      <c r="O717">
        <v>56.57</v>
      </c>
      <c r="P717">
        <v>59.870748530236099</v>
      </c>
      <c r="Q717">
        <v>65.7215645710546</v>
      </c>
      <c r="R717">
        <v>37.489706093329197</v>
      </c>
      <c r="S717" s="1">
        <f>(Table2[[#This Row],[Close Price]]-Table2[[#This Row],[20D EMA]])/Table2[[#This Row],[20D EMA]]</f>
        <v>-4.4900123740498482E-2</v>
      </c>
      <c r="T717" s="1">
        <f>(Table2[[#This Row],[Close Price]]-Table2[[#This Row],[50D EMA]])/Table2[[#This Row],[50D EMA]]</f>
        <v>-9.7555963030700812E-2</v>
      </c>
      <c r="U717" s="1">
        <f>(Table2[[#This Row],[Close Price]]-Table2[[#This Row],[200D EMA]])/Table2[[#This Row],[200D EMA]]</f>
        <v>-0.17789540841521373</v>
      </c>
      <c r="V717">
        <v>0.31423325940844898</v>
      </c>
      <c r="W717">
        <v>52.89</v>
      </c>
      <c r="X717">
        <v>54.94</v>
      </c>
      <c r="Y717">
        <v>52.3</v>
      </c>
      <c r="Z717">
        <v>56.09</v>
      </c>
      <c r="AA717">
        <v>52.3</v>
      </c>
      <c r="AB717">
        <v>58.3</v>
      </c>
      <c r="AC717" s="1">
        <f>(Table2[[#This Row],[Close Price]]/Table2[[#This Row],[Day Low]])-1</f>
        <v>2.1554169030062464E-2</v>
      </c>
      <c r="AD717" s="1">
        <f>(Table2[[#This Row],[Day High]]/Table2[[#This Row],[Close Price]])-1</f>
        <v>1.684249491023504E-2</v>
      </c>
      <c r="AE717" s="1">
        <f>(Table2[[#This Row],[Close Price]]/Table2[[#This Row],[Current Week Low]])-1</f>
        <v>3.3078393881453172E-2</v>
      </c>
      <c r="AF717" s="1">
        <f>(Table2[[#This Row],[Current Week High]]/Table2[[#This Row],[Close Price]])-1</f>
        <v>3.8126966500092507E-2</v>
      </c>
      <c r="AG717" s="1">
        <f>(Table2[[#This Row],[Close Price]]/Table2[[#This Row],[Current Month Low]])-1</f>
        <v>3.3078393881453172E-2</v>
      </c>
      <c r="AH717" s="1">
        <f>(Table2[[#This Row],[Current Month High]]/Table2[[#This Row],[Close Price]])-1</f>
        <v>7.9030168424949032E-2</v>
      </c>
      <c r="AI717">
        <v>81.380714417915897</v>
      </c>
      <c r="AJ717">
        <v>3.3078393881453101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-0.14000000000000001</v>
      </c>
      <c r="AM717" t="s">
        <v>3161</v>
      </c>
      <c r="AN717">
        <v>-2.0699999999999998</v>
      </c>
      <c r="AO717" t="s">
        <v>3161</v>
      </c>
      <c r="AP717">
        <v>-3.2804205473740002E-2</v>
      </c>
      <c r="AQ717">
        <f>(Table2[[#This Row],[Sharpe Ratio]]-AVERAGE(Table2[Sharpe Ratio]))/_xlfn.STDEV.P(Table2[Sharpe Ratio])</f>
        <v>-1.0713938864757648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698</v>
      </c>
      <c r="AT717">
        <f>_xlfn.RANK.AVG(Table2[[#This Row],[6M Return vs Nifty Z-Score]],Table2[6M Return vs Nifty Z-Score])</f>
        <v>684</v>
      </c>
      <c r="AU717">
        <f>_xlfn.RANK.AVG(Table2[[#This Row],[Sharpe Ratio Z-Score]],Table2[Sharpe Ratio Z-Score])</f>
        <v>633</v>
      </c>
      <c r="AV717">
        <f>(Table2[[#This Row],[Rank 1Y]]+Table2[[#This Row],[Rank 6M]]+Table2[[#This Row],[Rank Sharpe]])/3</f>
        <v>671.66666666666663</v>
      </c>
    </row>
    <row r="718" spans="1:48" x14ac:dyDescent="0.3">
      <c r="A718" t="s">
        <v>1331</v>
      </c>
      <c r="B718" t="s">
        <v>1332</v>
      </c>
      <c r="C718" t="s">
        <v>3117</v>
      </c>
      <c r="D718" t="s">
        <v>75</v>
      </c>
      <c r="E718">
        <v>8361.8454198885102</v>
      </c>
      <c r="F718">
        <v>1085.3</v>
      </c>
      <c r="G718">
        <v>-35.892619301879698</v>
      </c>
      <c r="H718">
        <f>(Table2[[#This Row],[1Y Return vs Nifty]]-AVERAGE(Table2[1Y Return vs Nifty]))/_xlfn.STDEV.P(Table2[1Y Return vs Nifty])</f>
        <v>-1.0104313697841241</v>
      </c>
      <c r="I718">
        <v>-6.3946979689193597</v>
      </c>
      <c r="J718">
        <f>(Table2[[#This Row],[1M Return vs Nifty]]-AVERAGE(Table2[1M Return vs Nifty]))/_xlfn.STDEV.P(Table2[1M Return vs Nifty])</f>
        <v>-0.42139078727943019</v>
      </c>
      <c r="K718">
        <v>-30.963743706753501</v>
      </c>
      <c r="L718">
        <f>(Table2[[#This Row],[6M Return vs Nifty]]-AVERAGE(Table2[6M Return vs Nifty]))/_xlfn.STDEV.P(Table2[6M Return vs Nifty])</f>
        <v>-1.1949153113861184</v>
      </c>
      <c r="M718">
        <v>-3.7211099999097299</v>
      </c>
      <c r="N718">
        <f>(Table2[[#This Row],[1W Return vs Nifty]]-AVERAGE(Table2[1W Return vs Nifty]))/_xlfn.STDEV.P(Table2[1W Return vs Nifty])</f>
        <v>-9.9832561205361242E-2</v>
      </c>
      <c r="O718">
        <v>1154.74</v>
      </c>
      <c r="P718">
        <v>1219.80192737779</v>
      </c>
      <c r="Q718">
        <v>1344.03948894222</v>
      </c>
      <c r="R718">
        <v>25.511246084862101</v>
      </c>
      <c r="S718" s="1">
        <f>(Table2[[#This Row],[Close Price]]-Table2[[#This Row],[20D EMA]])/Table2[[#This Row],[20D EMA]]</f>
        <v>-6.0134748947815141E-2</v>
      </c>
      <c r="T718" s="1">
        <f>(Table2[[#This Row],[Close Price]]-Table2[[#This Row],[50D EMA]])/Table2[[#This Row],[50D EMA]]</f>
        <v>-0.1102653835503679</v>
      </c>
      <c r="U718" s="1">
        <f>(Table2[[#This Row],[Close Price]]-Table2[[#This Row],[200D EMA]])/Table2[[#This Row],[200D EMA]]</f>
        <v>-0.19250884447290464</v>
      </c>
      <c r="V718">
        <v>0.60020430265743296</v>
      </c>
      <c r="W718">
        <v>1079.8499999999999</v>
      </c>
      <c r="X718">
        <v>1107.0999999999999</v>
      </c>
      <c r="Y718">
        <v>1079.8499999999999</v>
      </c>
      <c r="Z718">
        <v>1145.95</v>
      </c>
      <c r="AA718">
        <v>1079.8499999999999</v>
      </c>
      <c r="AB718">
        <v>1203.1500000000001</v>
      </c>
      <c r="AC718" s="1">
        <f>(Table2[[#This Row],[Close Price]]/Table2[[#This Row],[Day Low]])-1</f>
        <v>5.046997268139064E-3</v>
      </c>
      <c r="AD718" s="1">
        <f>(Table2[[#This Row],[Day High]]/Table2[[#This Row],[Close Price]])-1</f>
        <v>2.0086611996682935E-2</v>
      </c>
      <c r="AE718" s="1">
        <f>(Table2[[#This Row],[Close Price]]/Table2[[#This Row],[Current Week Low]])-1</f>
        <v>5.046997268139064E-3</v>
      </c>
      <c r="AF718" s="1">
        <f>(Table2[[#This Row],[Current Week High]]/Table2[[#This Row],[Close Price]])-1</f>
        <v>5.5883165944900171E-2</v>
      </c>
      <c r="AG718" s="1">
        <f>(Table2[[#This Row],[Close Price]]/Table2[[#This Row],[Current Month Low]])-1</f>
        <v>5.046997268139064E-3</v>
      </c>
      <c r="AH718" s="1">
        <f>(Table2[[#This Row],[Current Month High]]/Table2[[#This Row],[Close Price]])-1</f>
        <v>0.10858748733069201</v>
      </c>
      <c r="AI718">
        <v>66.037040449645204</v>
      </c>
      <c r="AJ718">
        <v>0.50469972681390596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</v>
      </c>
      <c r="AM718" t="s">
        <v>3161</v>
      </c>
      <c r="AN718">
        <v>-4.6399999999999997</v>
      </c>
      <c r="AO718" t="s">
        <v>3161</v>
      </c>
      <c r="AP718">
        <v>-4.8406829287444997E-2</v>
      </c>
      <c r="AQ718">
        <f>(Table2[[#This Row],[Sharpe Ratio]]-AVERAGE(Table2[Sharpe Ratio]))/_xlfn.STDEV.P(Table2[Sharpe Ratio])</f>
        <v>-1.2560650411131717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658</v>
      </c>
      <c r="AT718">
        <f>_xlfn.RANK.AVG(Table2[[#This Row],[6M Return vs Nifty Z-Score]],Table2[6M Return vs Nifty Z-Score])</f>
        <v>699</v>
      </c>
      <c r="AU718">
        <f>_xlfn.RANK.AVG(Table2[[#This Row],[Sharpe Ratio Z-Score]],Table2[Sharpe Ratio Z-Score])</f>
        <v>664</v>
      </c>
      <c r="AV718">
        <f>(Table2[[#This Row],[Rank 1Y]]+Table2[[#This Row],[Rank 6M]]+Table2[[#This Row],[Rank Sharpe]])/3</f>
        <v>673.66666666666663</v>
      </c>
    </row>
    <row r="719" spans="1:48" x14ac:dyDescent="0.3">
      <c r="A719" t="s">
        <v>1105</v>
      </c>
      <c r="B719" t="s">
        <v>1106</v>
      </c>
      <c r="C719" t="s">
        <v>3126</v>
      </c>
      <c r="D719" t="s">
        <v>624</v>
      </c>
      <c r="E719">
        <v>11103.7573526901</v>
      </c>
      <c r="F719">
        <v>115.54</v>
      </c>
      <c r="G719">
        <v>-74.479713293702204</v>
      </c>
      <c r="H719">
        <f>(Table2[[#This Row],[1Y Return vs Nifty]]-AVERAGE(Table2[1Y Return vs Nifty]))/_xlfn.STDEV.P(Table2[1Y Return vs Nifty])</f>
        <v>-1.7867610516327259</v>
      </c>
      <c r="I719">
        <v>-5.5471756674852601</v>
      </c>
      <c r="J719">
        <f>(Table2[[#This Row],[1M Return vs Nifty]]-AVERAGE(Table2[1M Return vs Nifty]))/_xlfn.STDEV.P(Table2[1M Return vs Nifty])</f>
        <v>-0.33144735670465353</v>
      </c>
      <c r="K719">
        <v>-17.5846560310741</v>
      </c>
      <c r="L719">
        <f>(Table2[[#This Row],[6M Return vs Nifty]]-AVERAGE(Table2[6M Return vs Nifty]))/_xlfn.STDEV.P(Table2[6M Return vs Nifty])</f>
        <v>-0.72698339756610031</v>
      </c>
      <c r="M719">
        <v>-4.5908034514483598</v>
      </c>
      <c r="N719">
        <f>(Table2[[#This Row],[1W Return vs Nifty]]-AVERAGE(Table2[1W Return vs Nifty]))/_xlfn.STDEV.P(Table2[1W Return vs Nifty])</f>
        <v>-0.28118688636702938</v>
      </c>
      <c r="O719">
        <v>122.06</v>
      </c>
      <c r="P719">
        <v>127.443098846143</v>
      </c>
      <c r="Q719">
        <v>152.991269456807</v>
      </c>
      <c r="R719">
        <v>29.925635888855801</v>
      </c>
      <c r="S719" s="1">
        <f>(Table2[[#This Row],[Close Price]]-Table2[[#This Row],[20D EMA]])/Table2[[#This Row],[20D EMA]]</f>
        <v>-5.3416352613468755E-2</v>
      </c>
      <c r="T719" s="1">
        <f>(Table2[[#This Row],[Close Price]]-Table2[[#This Row],[50D EMA]])/Table2[[#This Row],[50D EMA]]</f>
        <v>-9.3399320590227763E-2</v>
      </c>
      <c r="U719" s="1">
        <f>(Table2[[#This Row],[Close Price]]-Table2[[#This Row],[200D EMA]])/Table2[[#This Row],[200D EMA]]</f>
        <v>-0.24479350743200651</v>
      </c>
      <c r="V719">
        <v>0.36046482700717097</v>
      </c>
      <c r="W719">
        <v>114.58</v>
      </c>
      <c r="X719">
        <v>116.76</v>
      </c>
      <c r="Y719">
        <v>114.36</v>
      </c>
      <c r="Z719">
        <v>123.15</v>
      </c>
      <c r="AA719">
        <v>114.36</v>
      </c>
      <c r="AB719">
        <v>126.82</v>
      </c>
      <c r="AC719" s="1">
        <f>(Table2[[#This Row],[Close Price]]/Table2[[#This Row],[Day Low]])-1</f>
        <v>8.378425554198099E-3</v>
      </c>
      <c r="AD719" s="1">
        <f>(Table2[[#This Row],[Day High]]/Table2[[#This Row],[Close Price]])-1</f>
        <v>1.0559113726847924E-2</v>
      </c>
      <c r="AE719" s="1">
        <f>(Table2[[#This Row],[Close Price]]/Table2[[#This Row],[Current Week Low]])-1</f>
        <v>1.031829310947896E-2</v>
      </c>
      <c r="AF719" s="1">
        <f>(Table2[[#This Row],[Current Week High]]/Table2[[#This Row],[Close Price]])-1</f>
        <v>6.5864635624026224E-2</v>
      </c>
      <c r="AG719" s="1">
        <f>(Table2[[#This Row],[Close Price]]/Table2[[#This Row],[Current Month Low]])-1</f>
        <v>1.031829310947896E-2</v>
      </c>
      <c r="AH719" s="1">
        <f>(Table2[[#This Row],[Current Month High]]/Table2[[#This Row],[Close Price]])-1</f>
        <v>9.7628526917084901E-2</v>
      </c>
      <c r="AI719">
        <v>159.390687207893</v>
      </c>
      <c r="AJ719">
        <v>1.03182931094789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-0.13</v>
      </c>
      <c r="AM719" t="s">
        <v>3161</v>
      </c>
      <c r="AN719">
        <v>-3.08</v>
      </c>
      <c r="AO719" t="s">
        <v>3161</v>
      </c>
      <c r="AP719">
        <v>-0.117018882410053</v>
      </c>
      <c r="AQ719">
        <f>(Table2[[#This Row],[Sharpe Ratio]]-AVERAGE(Table2[Sharpe Ratio]))/_xlfn.STDEV.P(Table2[Sharpe Ratio])</f>
        <v>-2.068150702056013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734</v>
      </c>
      <c r="AT719">
        <f>_xlfn.RANK.AVG(Table2[[#This Row],[6M Return vs Nifty Z-Score]],Table2[6M Return vs Nifty Z-Score])</f>
        <v>567</v>
      </c>
      <c r="AU719">
        <f>_xlfn.RANK.AVG(Table2[[#This Row],[Sharpe Ratio Z-Score]],Table2[Sharpe Ratio Z-Score])</f>
        <v>727</v>
      </c>
      <c r="AV719">
        <f>(Table2[[#This Row],[Rank 1Y]]+Table2[[#This Row],[Rank 6M]]+Table2[[#This Row],[Rank Sharpe]])/3</f>
        <v>676</v>
      </c>
    </row>
    <row r="720" spans="1:48" x14ac:dyDescent="0.3">
      <c r="A720" t="s">
        <v>1279</v>
      </c>
      <c r="B720" t="s">
        <v>1280</v>
      </c>
      <c r="C720" t="s">
        <v>3118</v>
      </c>
      <c r="D720" t="s">
        <v>1281</v>
      </c>
      <c r="E720">
        <v>8723.8051669291708</v>
      </c>
      <c r="F720">
        <v>802.15</v>
      </c>
      <c r="G720">
        <v>-47.985305054631297</v>
      </c>
      <c r="H720">
        <f>(Table2[[#This Row],[1Y Return vs Nifty]]-AVERAGE(Table2[1Y Return vs Nifty]))/_xlfn.STDEV.P(Table2[1Y Return vs Nifty])</f>
        <v>-1.2537228414123913</v>
      </c>
      <c r="I720">
        <v>-5.2213296107549496</v>
      </c>
      <c r="J720">
        <f>(Table2[[#This Row],[1M Return vs Nifty]]-AVERAGE(Table2[1M Return vs Nifty]))/_xlfn.STDEV.P(Table2[1M Return vs Nifty])</f>
        <v>-0.2968668953622256</v>
      </c>
      <c r="K720">
        <v>-18.5663613561312</v>
      </c>
      <c r="L720">
        <f>(Table2[[#This Row],[6M Return vs Nifty]]-AVERAGE(Table2[6M Return vs Nifty]))/_xlfn.STDEV.P(Table2[6M Return vs Nifty])</f>
        <v>-0.76131841821151547</v>
      </c>
      <c r="M720">
        <v>-4.29077333803823</v>
      </c>
      <c r="N720">
        <f>(Table2[[#This Row],[1W Return vs Nifty]]-AVERAGE(Table2[1W Return vs Nifty]))/_xlfn.STDEV.P(Table2[1W Return vs Nifty])</f>
        <v>-0.21862259012056512</v>
      </c>
      <c r="O720">
        <v>847.53</v>
      </c>
      <c r="P720">
        <v>878.360610443979</v>
      </c>
      <c r="Q720">
        <v>958.61605916720498</v>
      </c>
      <c r="R720">
        <v>26.119890419256901</v>
      </c>
      <c r="S720" s="1">
        <f>(Table2[[#This Row],[Close Price]]-Table2[[#This Row],[20D EMA]])/Table2[[#This Row],[20D EMA]]</f>
        <v>-5.3543827357143699E-2</v>
      </c>
      <c r="T720" s="1">
        <f>(Table2[[#This Row],[Close Price]]-Table2[[#This Row],[50D EMA]])/Table2[[#This Row],[50D EMA]]</f>
        <v>-8.6764603897091147E-2</v>
      </c>
      <c r="U720" s="1">
        <f>(Table2[[#This Row],[Close Price]]-Table2[[#This Row],[200D EMA]])/Table2[[#This Row],[200D EMA]]</f>
        <v>-0.1632207781946971</v>
      </c>
      <c r="V720">
        <v>0.70574191165081601</v>
      </c>
      <c r="W720">
        <v>792.7</v>
      </c>
      <c r="X720">
        <v>829</v>
      </c>
      <c r="Y720">
        <v>792.7</v>
      </c>
      <c r="Z720">
        <v>851.9</v>
      </c>
      <c r="AA720">
        <v>792.7</v>
      </c>
      <c r="AB720">
        <v>875.3</v>
      </c>
      <c r="AC720" s="1">
        <f>(Table2[[#This Row],[Close Price]]/Table2[[#This Row],[Day Low]])-1</f>
        <v>1.192128169547102E-2</v>
      </c>
      <c r="AD720" s="1">
        <f>(Table2[[#This Row],[Day High]]/Table2[[#This Row],[Close Price]])-1</f>
        <v>3.3472542541918671E-2</v>
      </c>
      <c r="AE720" s="1">
        <f>(Table2[[#This Row],[Close Price]]/Table2[[#This Row],[Current Week Low]])-1</f>
        <v>1.192128169547102E-2</v>
      </c>
      <c r="AF720" s="1">
        <f>(Table2[[#This Row],[Current Week High]]/Table2[[#This Row],[Close Price]])-1</f>
        <v>6.2020819048806297E-2</v>
      </c>
      <c r="AG720" s="1">
        <f>(Table2[[#This Row],[Close Price]]/Table2[[#This Row],[Current Month Low]])-1</f>
        <v>1.192128169547102E-2</v>
      </c>
      <c r="AH720" s="1">
        <f>(Table2[[#This Row],[Current Month High]]/Table2[[#This Row],[Close Price]])-1</f>
        <v>9.119242037025499E-2</v>
      </c>
      <c r="AI720">
        <v>61.690456897089</v>
      </c>
      <c r="AJ720">
        <v>1.1921281695471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-0.04</v>
      </c>
      <c r="AM720" t="s">
        <v>3161</v>
      </c>
      <c r="AN720">
        <v>-2.74</v>
      </c>
      <c r="AO720" t="s">
        <v>3161</v>
      </c>
      <c r="AP720">
        <v>-0.13990418466476401</v>
      </c>
      <c r="AQ720">
        <f>(Table2[[#This Row],[Sharpe Ratio]]-AVERAGE(Table2[Sharpe Ratio]))/_xlfn.STDEV.P(Table2[Sharpe Ratio])</f>
        <v>-2.3390189381978912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706</v>
      </c>
      <c r="AT720">
        <f>_xlfn.RANK.AVG(Table2[[#This Row],[6M Return vs Nifty Z-Score]],Table2[6M Return vs Nifty Z-Score])</f>
        <v>589</v>
      </c>
      <c r="AU720">
        <f>_xlfn.RANK.AVG(Table2[[#This Row],[Sharpe Ratio Z-Score]],Table2[Sharpe Ratio Z-Score])</f>
        <v>733</v>
      </c>
      <c r="AV720">
        <f>(Table2[[#This Row],[Rank 1Y]]+Table2[[#This Row],[Rank 6M]]+Table2[[#This Row],[Rank Sharpe]])/3</f>
        <v>676</v>
      </c>
    </row>
    <row r="721" spans="1:48" x14ac:dyDescent="0.3">
      <c r="A721" t="s">
        <v>311</v>
      </c>
      <c r="B721" t="s">
        <v>312</v>
      </c>
      <c r="C721" t="s">
        <v>3109</v>
      </c>
      <c r="D721" t="s">
        <v>24</v>
      </c>
      <c r="E721">
        <v>79280.207454574105</v>
      </c>
      <c r="F721">
        <v>1017.15</v>
      </c>
      <c r="G721">
        <v>-52.9462737876677</v>
      </c>
      <c r="H721">
        <f>(Table2[[#This Row],[1Y Return vs Nifty]]-AVERAGE(Table2[1Y Return vs Nifty]))/_xlfn.STDEV.P(Table2[1Y Return vs Nifty])</f>
        <v>-1.3535320490970957</v>
      </c>
      <c r="I721">
        <v>-19.4611196744079</v>
      </c>
      <c r="J721">
        <f>(Table2[[#This Row],[1M Return vs Nifty]]-AVERAGE(Table2[1M Return vs Nifty]))/_xlfn.STDEV.P(Table2[1M Return vs Nifty])</f>
        <v>-1.8080667385077718</v>
      </c>
      <c r="K721">
        <v>-34.141121112343299</v>
      </c>
      <c r="L721">
        <f>(Table2[[#This Row],[6M Return vs Nifty]]-AVERAGE(Table2[6M Return vs Nifty]))/_xlfn.STDEV.P(Table2[6M Return vs Nifty])</f>
        <v>-1.3060436877274162</v>
      </c>
      <c r="M721">
        <v>-0.84198940835055103</v>
      </c>
      <c r="N721">
        <f>(Table2[[#This Row],[1W Return vs Nifty]]-AVERAGE(Table2[1W Return vs Nifty]))/_xlfn.STDEV.P(Table2[1W Return vs Nifty])</f>
        <v>0.50054101987372457</v>
      </c>
      <c r="O721">
        <v>1118.99</v>
      </c>
      <c r="P721">
        <v>1236.6296618291699</v>
      </c>
      <c r="Q721">
        <v>1375.1379013179701</v>
      </c>
      <c r="R721">
        <v>19.5936648163296</v>
      </c>
      <c r="S721" s="1">
        <f>(Table2[[#This Row],[Close Price]]-Table2[[#This Row],[20D EMA]])/Table2[[#This Row],[20D EMA]]</f>
        <v>-9.1010643526751825E-2</v>
      </c>
      <c r="T721" s="1">
        <f>(Table2[[#This Row],[Close Price]]-Table2[[#This Row],[50D EMA]])/Table2[[#This Row],[50D EMA]]</f>
        <v>-0.17748212630168109</v>
      </c>
      <c r="U721" s="1">
        <f>(Table2[[#This Row],[Close Price]]-Table2[[#This Row],[200D EMA]])/Table2[[#This Row],[200D EMA]]</f>
        <v>-0.26032872846778832</v>
      </c>
      <c r="V721">
        <v>0.86928352912332796</v>
      </c>
      <c r="W721">
        <v>1015</v>
      </c>
      <c r="X721">
        <v>1045</v>
      </c>
      <c r="Y721">
        <v>1015</v>
      </c>
      <c r="Z721">
        <v>1067.8</v>
      </c>
      <c r="AA721">
        <v>1015</v>
      </c>
      <c r="AB721">
        <v>1098.5999999999999</v>
      </c>
      <c r="AC721" s="1">
        <f>(Table2[[#This Row],[Close Price]]/Table2[[#This Row],[Day Low]])-1</f>
        <v>2.1182266009851514E-3</v>
      </c>
      <c r="AD721" s="1">
        <f>(Table2[[#This Row],[Day High]]/Table2[[#This Row],[Close Price]])-1</f>
        <v>2.7380425699257804E-2</v>
      </c>
      <c r="AE721" s="1">
        <f>(Table2[[#This Row],[Close Price]]/Table2[[#This Row],[Current Week Low]])-1</f>
        <v>2.1182266009851514E-3</v>
      </c>
      <c r="AF721" s="1">
        <f>(Table2[[#This Row],[Current Week High]]/Table2[[#This Row],[Close Price]])-1</f>
        <v>4.9795998623605175E-2</v>
      </c>
      <c r="AG721" s="1">
        <f>(Table2[[#This Row],[Close Price]]/Table2[[#This Row],[Current Month Low]])-1</f>
        <v>2.1182266009851514E-3</v>
      </c>
      <c r="AH721" s="1">
        <f>(Table2[[#This Row],[Current Month High]]/Table2[[#This Row],[Close Price]])-1</f>
        <v>8.0076684854741176E-2</v>
      </c>
      <c r="AI721">
        <v>66.592931229415498</v>
      </c>
      <c r="AJ721">
        <v>0.211822660098515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-0.27</v>
      </c>
      <c r="AM721" t="s">
        <v>3161</v>
      </c>
      <c r="AN721">
        <v>-2.02</v>
      </c>
      <c r="AO721" t="s">
        <v>3161</v>
      </c>
      <c r="AP721">
        <v>-2.4954961454723E-2</v>
      </c>
      <c r="AQ721">
        <f>(Table2[[#This Row],[Sharpe Ratio]]-AVERAGE(Table2[Sharpe Ratio]))/_xlfn.STDEV.P(Table2[Sharpe Ratio])</f>
        <v>-0.97849098928808809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717</v>
      </c>
      <c r="AT721">
        <f>_xlfn.RANK.AVG(Table2[[#This Row],[6M Return vs Nifty Z-Score]],Table2[6M Return vs Nifty Z-Score])</f>
        <v>710</v>
      </c>
      <c r="AU721">
        <f>_xlfn.RANK.AVG(Table2[[#This Row],[Sharpe Ratio Z-Score]],Table2[Sharpe Ratio Z-Score])</f>
        <v>610</v>
      </c>
      <c r="AV721">
        <f>(Table2[[#This Row],[Rank 1Y]]+Table2[[#This Row],[Rank 6M]]+Table2[[#This Row],[Rank Sharpe]])/3</f>
        <v>679</v>
      </c>
    </row>
    <row r="722" spans="1:48" x14ac:dyDescent="0.3">
      <c r="A722" t="s">
        <v>1433</v>
      </c>
      <c r="B722" t="s">
        <v>1434</v>
      </c>
      <c r="C722" t="s">
        <v>3109</v>
      </c>
      <c r="D722" t="s">
        <v>24</v>
      </c>
      <c r="E722">
        <v>7137.8889269926103</v>
      </c>
      <c r="F722">
        <v>62.63</v>
      </c>
      <c r="G722">
        <v>-57.122718440966601</v>
      </c>
      <c r="H722">
        <f>(Table2[[#This Row],[1Y Return vs Nifty]]-AVERAGE(Table2[1Y Return vs Nifty]))/_xlfn.STDEV.P(Table2[1Y Return vs Nifty])</f>
        <v>-1.437557499410637</v>
      </c>
      <c r="I722">
        <v>-10.1336892920053</v>
      </c>
      <c r="J722">
        <f>(Table2[[#This Row],[1M Return vs Nifty]]-AVERAGE(Table2[1M Return vs Nifty]))/_xlfn.STDEV.P(Table2[1M Return vs Nifty])</f>
        <v>-0.81819179879100978</v>
      </c>
      <c r="K722">
        <v>-39.361134954205497</v>
      </c>
      <c r="L722">
        <f>(Table2[[#This Row],[6M Return vs Nifty]]-AVERAGE(Table2[6M Return vs Nifty]))/_xlfn.STDEV.P(Table2[6M Return vs Nifty])</f>
        <v>-1.4886130172961103</v>
      </c>
      <c r="M722">
        <v>-8.5341257819821408</v>
      </c>
      <c r="N722">
        <f>(Table2[[#This Row],[1W Return vs Nifty]]-AVERAGE(Table2[1W Return vs Nifty]))/_xlfn.STDEV.P(Table2[1W Return vs Nifty])</f>
        <v>-1.1034749683155518</v>
      </c>
      <c r="O722">
        <v>68.599999999999994</v>
      </c>
      <c r="P722">
        <v>73.4371270346454</v>
      </c>
      <c r="Q722">
        <v>84.614776275583097</v>
      </c>
      <c r="R722">
        <v>19.962445991797399</v>
      </c>
      <c r="S722" s="1">
        <f>(Table2[[#This Row],[Close Price]]-Table2[[#This Row],[20D EMA]])/Table2[[#This Row],[20D EMA]]</f>
        <v>-8.7026239067055283E-2</v>
      </c>
      <c r="T722" s="1">
        <f>(Table2[[#This Row],[Close Price]]-Table2[[#This Row],[50D EMA]])/Table2[[#This Row],[50D EMA]]</f>
        <v>-0.14716162615603037</v>
      </c>
      <c r="U722" s="1">
        <f>(Table2[[#This Row],[Close Price]]-Table2[[#This Row],[200D EMA]])/Table2[[#This Row],[200D EMA]]</f>
        <v>-0.25982195123911406</v>
      </c>
      <c r="V722">
        <v>0.75580045559624998</v>
      </c>
      <c r="W722">
        <v>62</v>
      </c>
      <c r="X722">
        <v>63.63</v>
      </c>
      <c r="Y722">
        <v>62</v>
      </c>
      <c r="Z722">
        <v>66.63</v>
      </c>
      <c r="AA722">
        <v>62</v>
      </c>
      <c r="AB722">
        <v>71.790000000000006</v>
      </c>
      <c r="AC722" s="1">
        <f>(Table2[[#This Row],[Close Price]]/Table2[[#This Row],[Day Low]])-1</f>
        <v>1.0161290322580729E-2</v>
      </c>
      <c r="AD722" s="1">
        <f>(Table2[[#This Row],[Day High]]/Table2[[#This Row],[Close Price]])-1</f>
        <v>1.5966789078716292E-2</v>
      </c>
      <c r="AE722" s="1">
        <f>(Table2[[#This Row],[Close Price]]/Table2[[#This Row],[Current Week Low]])-1</f>
        <v>1.0161290322580729E-2</v>
      </c>
      <c r="AF722" s="1">
        <f>(Table2[[#This Row],[Current Week High]]/Table2[[#This Row],[Close Price]])-1</f>
        <v>6.3867156314864948E-2</v>
      </c>
      <c r="AG722" s="1">
        <f>(Table2[[#This Row],[Close Price]]/Table2[[#This Row],[Current Month Low]])-1</f>
        <v>1.0161290322580729E-2</v>
      </c>
      <c r="AH722" s="1">
        <f>(Table2[[#This Row],[Current Month High]]/Table2[[#This Row],[Close Price]])-1</f>
        <v>0.14625578796104111</v>
      </c>
      <c r="AI722">
        <v>86.013092767044498</v>
      </c>
      <c r="AJ722">
        <v>1.0161290322580701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-0.22</v>
      </c>
      <c r="AM722" t="s">
        <v>3161</v>
      </c>
      <c r="AN722">
        <v>-10.73</v>
      </c>
      <c r="AO722" t="s">
        <v>3161</v>
      </c>
      <c r="AP722">
        <v>-1.6529885527179999E-2</v>
      </c>
      <c r="AQ722">
        <f>(Table2[[#This Row],[Sharpe Ratio]]-AVERAGE(Table2[Sharpe Ratio]))/_xlfn.STDEV.P(Table2[Sharpe Ratio])</f>
        <v>-0.87877260102056154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722</v>
      </c>
      <c r="AT722">
        <f>_xlfn.RANK.AVG(Table2[[#This Row],[6M Return vs Nifty Z-Score]],Table2[6M Return vs Nifty Z-Score])</f>
        <v>725</v>
      </c>
      <c r="AU722">
        <f>_xlfn.RANK.AVG(Table2[[#This Row],[Sharpe Ratio Z-Score]],Table2[Sharpe Ratio Z-Score])</f>
        <v>594</v>
      </c>
      <c r="AV722">
        <f>(Table2[[#This Row],[Rank 1Y]]+Table2[[#This Row],[Rank 6M]]+Table2[[#This Row],[Rank Sharpe]])/3</f>
        <v>680.33333333333337</v>
      </c>
    </row>
    <row r="723" spans="1:48" x14ac:dyDescent="0.3">
      <c r="A723" t="s">
        <v>1213</v>
      </c>
      <c r="B723" t="s">
        <v>1214</v>
      </c>
      <c r="C723" t="s">
        <v>3109</v>
      </c>
      <c r="D723" t="s">
        <v>24</v>
      </c>
      <c r="E723">
        <v>9408.4537441346292</v>
      </c>
      <c r="F723">
        <v>154.72999999999999</v>
      </c>
      <c r="G723">
        <v>-59.775933171039199</v>
      </c>
      <c r="H723">
        <f>(Table2[[#This Row],[1Y Return vs Nifty]]-AVERAGE(Table2[1Y Return vs Nifty]))/_xlfn.STDEV.P(Table2[1Y Return vs Nifty])</f>
        <v>-1.4909372472535243</v>
      </c>
      <c r="I723">
        <v>-18.7035623849576</v>
      </c>
      <c r="J723">
        <f>(Table2[[#This Row],[1M Return vs Nifty]]-AVERAGE(Table2[1M Return vs Nifty]))/_xlfn.STDEV.P(Table2[1M Return vs Nifty])</f>
        <v>-1.7276708582403224</v>
      </c>
      <c r="K723">
        <v>-43.951629732849597</v>
      </c>
      <c r="L723">
        <f>(Table2[[#This Row],[6M Return vs Nifty]]-AVERAGE(Table2[6M Return vs Nifty]))/_xlfn.STDEV.P(Table2[6M Return vs Nifty])</f>
        <v>-1.6491649965657023</v>
      </c>
      <c r="M723">
        <v>-6.70154938681583</v>
      </c>
      <c r="N723">
        <f>(Table2[[#This Row],[1W Return vs Nifty]]-AVERAGE(Table2[1W Return vs Nifty]))/_xlfn.STDEV.P(Table2[1W Return vs Nifty])</f>
        <v>-0.72133381862123713</v>
      </c>
      <c r="O723">
        <v>171.13</v>
      </c>
      <c r="P723">
        <v>188.485529923386</v>
      </c>
      <c r="Q723">
        <v>219.709116395162</v>
      </c>
      <c r="R723">
        <v>27.706205584076201</v>
      </c>
      <c r="S723" s="1">
        <f>(Table2[[#This Row],[Close Price]]-Table2[[#This Row],[20D EMA]])/Table2[[#This Row],[20D EMA]]</f>
        <v>-9.5833576812949253E-2</v>
      </c>
      <c r="T723" s="1">
        <f>(Table2[[#This Row],[Close Price]]-Table2[[#This Row],[50D EMA]])/Table2[[#This Row],[50D EMA]]</f>
        <v>-0.1790881768860807</v>
      </c>
      <c r="U723" s="1">
        <f>(Table2[[#This Row],[Close Price]]-Table2[[#This Row],[200D EMA]])/Table2[[#This Row],[200D EMA]]</f>
        <v>-0.29575066097071995</v>
      </c>
      <c r="V723">
        <v>1.04161258957185</v>
      </c>
      <c r="W723">
        <v>151.46</v>
      </c>
      <c r="X723">
        <v>155.38</v>
      </c>
      <c r="Y723">
        <v>151.46</v>
      </c>
      <c r="Z723">
        <v>165.68</v>
      </c>
      <c r="AA723">
        <v>151.46</v>
      </c>
      <c r="AB723">
        <v>176.75</v>
      </c>
      <c r="AC723" s="1">
        <f>(Table2[[#This Row],[Close Price]]/Table2[[#This Row],[Day Low]])-1</f>
        <v>2.1589858708569887E-2</v>
      </c>
      <c r="AD723" s="1">
        <f>(Table2[[#This Row],[Day High]]/Table2[[#This Row],[Close Price]])-1</f>
        <v>4.2008660246881657E-3</v>
      </c>
      <c r="AE723" s="1">
        <f>(Table2[[#This Row],[Close Price]]/Table2[[#This Row],[Current Week Low]])-1</f>
        <v>2.1589858708569887E-2</v>
      </c>
      <c r="AF723" s="1">
        <f>(Table2[[#This Row],[Current Week High]]/Table2[[#This Row],[Close Price]])-1</f>
        <v>7.0768435338977698E-2</v>
      </c>
      <c r="AG723" s="1">
        <f>(Table2[[#This Row],[Close Price]]/Table2[[#This Row],[Current Month Low]])-1</f>
        <v>2.1589858708569887E-2</v>
      </c>
      <c r="AH723" s="1">
        <f>(Table2[[#This Row],[Current Month High]]/Table2[[#This Row],[Close Price]])-1</f>
        <v>0.14231241517482074</v>
      </c>
      <c r="AI723">
        <v>94.338525172881702</v>
      </c>
      <c r="AJ723">
        <v>2.1589858708569798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-0.31</v>
      </c>
      <c r="AM723" t="s">
        <v>3161</v>
      </c>
      <c r="AN723">
        <v>-10.62</v>
      </c>
      <c r="AO723" t="s">
        <v>3161</v>
      </c>
      <c r="AP723">
        <v>-1.8778482129229002E-2</v>
      </c>
      <c r="AQ723">
        <f>(Table2[[#This Row],[Sharpe Ratio]]-AVERAGE(Table2[Sharpe Ratio]))/_xlfn.STDEV.P(Table2[Sharpe Ratio])</f>
        <v>-0.90538677410915402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726</v>
      </c>
      <c r="AT723">
        <f>_xlfn.RANK.AVG(Table2[[#This Row],[6M Return vs Nifty Z-Score]],Table2[6M Return vs Nifty Z-Score])</f>
        <v>732</v>
      </c>
      <c r="AU723">
        <f>_xlfn.RANK.AVG(Table2[[#This Row],[Sharpe Ratio Z-Score]],Table2[Sharpe Ratio Z-Score])</f>
        <v>599</v>
      </c>
      <c r="AV723">
        <f>(Table2[[#This Row],[Rank 1Y]]+Table2[[#This Row],[Rank 6M]]+Table2[[#This Row],[Rank Sharpe]])/3</f>
        <v>685.66666666666663</v>
      </c>
    </row>
    <row r="724" spans="1:48" x14ac:dyDescent="0.3">
      <c r="A724" t="s">
        <v>417</v>
      </c>
      <c r="B724" t="s">
        <v>418</v>
      </c>
      <c r="C724" t="s">
        <v>3110</v>
      </c>
      <c r="D724" t="s">
        <v>27</v>
      </c>
      <c r="E724">
        <v>51186.937316522701</v>
      </c>
      <c r="F724">
        <v>7.34</v>
      </c>
      <c r="G724">
        <v>-68.788888823710494</v>
      </c>
      <c r="H724">
        <f>(Table2[[#This Row],[1Y Return vs Nifty]]-AVERAGE(Table2[1Y Return vs Nifty]))/_xlfn.STDEV.P(Table2[1Y Return vs Nifty])</f>
        <v>-1.6722679532102023</v>
      </c>
      <c r="I724">
        <v>-13.169035525304199</v>
      </c>
      <c r="J724">
        <f>(Table2[[#This Row],[1M Return vs Nifty]]-AVERAGE(Table2[1M Return vs Nifty]))/_xlfn.STDEV.P(Table2[1M Return vs Nifty])</f>
        <v>-1.1403183702607727</v>
      </c>
      <c r="K724">
        <v>-50.311928758346802</v>
      </c>
      <c r="L724">
        <f>(Table2[[#This Row],[6M Return vs Nifty]]-AVERAGE(Table2[6M Return vs Nifty]))/_xlfn.STDEV.P(Table2[6M Return vs Nifty])</f>
        <v>-1.8716156574488534</v>
      </c>
      <c r="M724">
        <v>-5.9516416023139103</v>
      </c>
      <c r="N724">
        <f>(Table2[[#This Row],[1W Return vs Nifty]]-AVERAGE(Table2[1W Return vs Nifty]))/_xlfn.STDEV.P(Table2[1W Return vs Nifty])</f>
        <v>-0.56495800602747459</v>
      </c>
      <c r="O724">
        <v>8.19</v>
      </c>
      <c r="P724">
        <v>9.8208572606667293</v>
      </c>
      <c r="Q724">
        <v>12.496820427600801</v>
      </c>
      <c r="R724">
        <v>27.791667567786501</v>
      </c>
      <c r="S724" s="1">
        <f>(Table2[[#This Row],[Close Price]]-Table2[[#This Row],[20D EMA]])/Table2[[#This Row],[20D EMA]]</f>
        <v>-0.10378510378510375</v>
      </c>
      <c r="T724" s="1">
        <f>(Table2[[#This Row],[Close Price]]-Table2[[#This Row],[50D EMA]])/Table2[[#This Row],[50D EMA]]</f>
        <v>-0.25261106997275573</v>
      </c>
      <c r="U724" s="1">
        <f>(Table2[[#This Row],[Close Price]]-Table2[[#This Row],[200D EMA]])/Table2[[#This Row],[200D EMA]]</f>
        <v>-0.41265059840432</v>
      </c>
      <c r="V724">
        <v>0.72043515469951902</v>
      </c>
      <c r="W724">
        <v>7.32</v>
      </c>
      <c r="X724">
        <v>7.62</v>
      </c>
      <c r="Y724">
        <v>7.32</v>
      </c>
      <c r="Z724">
        <v>7.95</v>
      </c>
      <c r="AA724">
        <v>7.32</v>
      </c>
      <c r="AB724">
        <v>8.5299999999999994</v>
      </c>
      <c r="AC724" s="1">
        <f>(Table2[[#This Row],[Close Price]]/Table2[[#This Row],[Day Low]])-1</f>
        <v>2.732240437158362E-3</v>
      </c>
      <c r="AD724" s="1">
        <f>(Table2[[#This Row],[Day High]]/Table2[[#This Row],[Close Price]])-1</f>
        <v>3.8147138964577776E-2</v>
      </c>
      <c r="AE724" s="1">
        <f>(Table2[[#This Row],[Close Price]]/Table2[[#This Row],[Current Week Low]])-1</f>
        <v>2.732240437158362E-3</v>
      </c>
      <c r="AF724" s="1">
        <f>(Table2[[#This Row],[Current Week High]]/Table2[[#This Row],[Close Price]])-1</f>
        <v>8.3106267029972702E-2</v>
      </c>
      <c r="AG724" s="1">
        <f>(Table2[[#This Row],[Close Price]]/Table2[[#This Row],[Current Month Low]])-1</f>
        <v>2.732240437158362E-3</v>
      </c>
      <c r="AH724" s="1">
        <f>(Table2[[#This Row],[Current Month High]]/Table2[[#This Row],[Close Price]])-1</f>
        <v>0.16212534059945494</v>
      </c>
      <c r="AI724">
        <v>161.30790190735601</v>
      </c>
      <c r="AJ724">
        <v>0.27322404371583597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-0.53</v>
      </c>
      <c r="AM724" t="s">
        <v>3161</v>
      </c>
      <c r="AN724">
        <v>-7.79</v>
      </c>
      <c r="AO724" t="s">
        <v>3161</v>
      </c>
      <c r="AP724">
        <v>-1.6696332187192998E-2</v>
      </c>
      <c r="AQ724">
        <f>(Table2[[#This Row],[Sharpe Ratio]]-AVERAGE(Table2[Sharpe Ratio]))/_xlfn.STDEV.P(Table2[Sharpe Ratio])</f>
        <v>-0.88074264767791555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732</v>
      </c>
      <c r="AT724">
        <f>_xlfn.RANK.AVG(Table2[[#This Row],[6M Return vs Nifty Z-Score]],Table2[6M Return vs Nifty Z-Score])</f>
        <v>733</v>
      </c>
      <c r="AU724">
        <f>_xlfn.RANK.AVG(Table2[[#This Row],[Sharpe Ratio Z-Score]],Table2[Sharpe Ratio Z-Score])</f>
        <v>595</v>
      </c>
      <c r="AV724">
        <f>(Table2[[#This Row],[Rank 1Y]]+Table2[[#This Row],[Rank 6M]]+Table2[[#This Row],[Rank Sharpe]])/3</f>
        <v>686.66666666666663</v>
      </c>
    </row>
    <row r="725" spans="1:48" x14ac:dyDescent="0.3">
      <c r="A725" t="s">
        <v>1198</v>
      </c>
      <c r="B725" t="s">
        <v>1199</v>
      </c>
      <c r="C725" t="s">
        <v>3108</v>
      </c>
      <c r="D725" t="s">
        <v>239</v>
      </c>
      <c r="E725">
        <v>9602.4601413256805</v>
      </c>
      <c r="F725">
        <v>713.2</v>
      </c>
      <c r="G725">
        <v>-44.462091110964302</v>
      </c>
      <c r="H725">
        <f>(Table2[[#This Row],[1Y Return vs Nifty]]-AVERAGE(Table2[1Y Return vs Nifty]))/_xlfn.STDEV.P(Table2[1Y Return vs Nifty])</f>
        <v>-1.1828396709784841</v>
      </c>
      <c r="I725">
        <v>-10.7212591075156</v>
      </c>
      <c r="J725">
        <f>(Table2[[#This Row],[1M Return vs Nifty]]-AVERAGE(Table2[1M Return vs Nifty]))/_xlfn.STDEV.P(Table2[1M Return vs Nifty])</f>
        <v>-0.88054773304756018</v>
      </c>
      <c r="K725">
        <v>-26.572158580628098</v>
      </c>
      <c r="L725">
        <f>(Table2[[#This Row],[6M Return vs Nifty]]-AVERAGE(Table2[6M Return vs Nifty]))/_xlfn.STDEV.P(Table2[6M Return vs Nifty])</f>
        <v>-1.041320172271595</v>
      </c>
      <c r="M725">
        <v>-2.8815856897623502</v>
      </c>
      <c r="N725">
        <f>(Table2[[#This Row],[1W Return vs Nifty]]-AVERAGE(Table2[1W Return vs Nifty]))/_xlfn.STDEV.P(Table2[1W Return vs Nifty])</f>
        <v>7.5230691776750389E-2</v>
      </c>
      <c r="O725">
        <v>764.86</v>
      </c>
      <c r="P725">
        <v>820.90123658563505</v>
      </c>
      <c r="Q725">
        <v>901.229269598305</v>
      </c>
      <c r="R725">
        <v>26.3602079580183</v>
      </c>
      <c r="S725" s="1">
        <f>(Table2[[#This Row],[Close Price]]-Table2[[#This Row],[20D EMA]])/Table2[[#This Row],[20D EMA]]</f>
        <v>-6.7541772350495466E-2</v>
      </c>
      <c r="T725" s="1">
        <f>(Table2[[#This Row],[Close Price]]-Table2[[#This Row],[50D EMA]])/Table2[[#This Row],[50D EMA]]</f>
        <v>-0.13119877493862173</v>
      </c>
      <c r="U725" s="1">
        <f>(Table2[[#This Row],[Close Price]]-Table2[[#This Row],[200D EMA]])/Table2[[#This Row],[200D EMA]]</f>
        <v>-0.20863644351244071</v>
      </c>
      <c r="V725">
        <v>0.80826004555143705</v>
      </c>
      <c r="W725">
        <v>711</v>
      </c>
      <c r="X725">
        <v>726.95</v>
      </c>
      <c r="Y725">
        <v>711</v>
      </c>
      <c r="Z725">
        <v>754.55</v>
      </c>
      <c r="AA725">
        <v>711</v>
      </c>
      <c r="AB725">
        <v>803.95</v>
      </c>
      <c r="AC725" s="1">
        <f>(Table2[[#This Row],[Close Price]]/Table2[[#This Row],[Day Low]])-1</f>
        <v>3.0942334739803012E-3</v>
      </c>
      <c r="AD725" s="1">
        <f>(Table2[[#This Row],[Day High]]/Table2[[#This Row],[Close Price]])-1</f>
        <v>1.9279304542905162E-2</v>
      </c>
      <c r="AE725" s="1">
        <f>(Table2[[#This Row],[Close Price]]/Table2[[#This Row],[Current Week Low]])-1</f>
        <v>3.0942334739803012E-3</v>
      </c>
      <c r="AF725" s="1">
        <f>(Table2[[#This Row],[Current Week High]]/Table2[[#This Row],[Close Price]])-1</f>
        <v>5.7978126752664005E-2</v>
      </c>
      <c r="AG725" s="1">
        <f>(Table2[[#This Row],[Close Price]]/Table2[[#This Row],[Current Month Low]])-1</f>
        <v>3.0942334739803012E-3</v>
      </c>
      <c r="AH725" s="1">
        <f>(Table2[[#This Row],[Current Month High]]/Table2[[#This Row],[Close Price]])-1</f>
        <v>0.12724340998317452</v>
      </c>
      <c r="AI725">
        <v>74.985978687605098</v>
      </c>
      <c r="AJ725">
        <v>0.30942334739803001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-0.27</v>
      </c>
      <c r="AM725" t="s">
        <v>3161</v>
      </c>
      <c r="AN725">
        <v>-2.48</v>
      </c>
      <c r="AO725" t="s">
        <v>3161</v>
      </c>
      <c r="AP725">
        <v>-6.9838968661487005E-2</v>
      </c>
      <c r="AQ725">
        <f>(Table2[[#This Row],[Sharpe Ratio]]-AVERAGE(Table2[Sharpe Ratio]))/_xlfn.STDEV.P(Table2[Sharpe Ratio])</f>
        <v>-1.5097337811796754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697</v>
      </c>
      <c r="AT725">
        <f>_xlfn.RANK.AVG(Table2[[#This Row],[6M Return vs Nifty Z-Score]],Table2[6M Return vs Nifty Z-Score])</f>
        <v>675</v>
      </c>
      <c r="AU725">
        <f>_xlfn.RANK.AVG(Table2[[#This Row],[Sharpe Ratio Z-Score]],Table2[Sharpe Ratio Z-Score])</f>
        <v>690</v>
      </c>
      <c r="AV725">
        <f>(Table2[[#This Row],[Rank 1Y]]+Table2[[#This Row],[Rank 6M]]+Table2[[#This Row],[Rank Sharpe]])/3</f>
        <v>687.33333333333337</v>
      </c>
    </row>
    <row r="726" spans="1:48" x14ac:dyDescent="0.3">
      <c r="A726" t="s">
        <v>1791</v>
      </c>
      <c r="B726" t="s">
        <v>1792</v>
      </c>
      <c r="C726" t="s">
        <v>3121</v>
      </c>
      <c r="D726" t="s">
        <v>512</v>
      </c>
      <c r="E726">
        <v>4248.4247274461804</v>
      </c>
      <c r="F726">
        <v>85.23</v>
      </c>
      <c r="G726">
        <v>-47.872083423010899</v>
      </c>
      <c r="H726">
        <f>(Table2[[#This Row],[1Y Return vs Nifty]]-AVERAGE(Table2[1Y Return vs Nifty]))/_xlfn.STDEV.P(Table2[1Y Return vs Nifty])</f>
        <v>-1.2514449473249829</v>
      </c>
      <c r="I726">
        <v>-13.5481082070085</v>
      </c>
      <c r="J726">
        <f>(Table2[[#This Row],[1M Return vs Nifty]]-AVERAGE(Table2[1M Return vs Nifty]))/_xlfn.STDEV.P(Table2[1M Return vs Nifty])</f>
        <v>-1.18054751511274</v>
      </c>
      <c r="K726">
        <v>-23.170416548873401</v>
      </c>
      <c r="L726">
        <f>(Table2[[#This Row],[6M Return vs Nifty]]-AVERAGE(Table2[6M Return vs Nifty]))/_xlfn.STDEV.P(Table2[6M Return vs Nifty])</f>
        <v>-0.92234467126381481</v>
      </c>
      <c r="M726">
        <v>-5.0647716044770004</v>
      </c>
      <c r="N726">
        <f>(Table2[[#This Row],[1W Return vs Nifty]]-AVERAGE(Table2[1W Return vs Nifty]))/_xlfn.STDEV.P(Table2[1W Return vs Nifty])</f>
        <v>-0.38002191195973772</v>
      </c>
      <c r="O726">
        <v>92.81</v>
      </c>
      <c r="P726">
        <v>98.995456087491903</v>
      </c>
      <c r="Q726">
        <v>105.60062849220201</v>
      </c>
      <c r="R726">
        <v>19.424314795421299</v>
      </c>
      <c r="S726" s="1">
        <f>(Table2[[#This Row],[Close Price]]-Table2[[#This Row],[20D EMA]])/Table2[[#This Row],[20D EMA]]</f>
        <v>-8.1672233595517701E-2</v>
      </c>
      <c r="T726" s="1">
        <f>(Table2[[#This Row],[Close Price]]-Table2[[#This Row],[50D EMA]])/Table2[[#This Row],[50D EMA]]</f>
        <v>-0.1390513931803701</v>
      </c>
      <c r="U726" s="1">
        <f>(Table2[[#This Row],[Close Price]]-Table2[[#This Row],[200D EMA]])/Table2[[#This Row],[200D EMA]]</f>
        <v>-0.19290253081880337</v>
      </c>
      <c r="V726">
        <v>0.433345726763261</v>
      </c>
      <c r="W726">
        <v>84.36</v>
      </c>
      <c r="X726">
        <v>86.7</v>
      </c>
      <c r="Y726">
        <v>84.36</v>
      </c>
      <c r="Z726">
        <v>91.13</v>
      </c>
      <c r="AA726">
        <v>84.36</v>
      </c>
      <c r="AB726">
        <v>93.5</v>
      </c>
      <c r="AC726" s="1">
        <f>(Table2[[#This Row],[Close Price]]/Table2[[#This Row],[Day Low]])-1</f>
        <v>1.0312944523470868E-2</v>
      </c>
      <c r="AD726" s="1">
        <f>(Table2[[#This Row],[Day High]]/Table2[[#This Row],[Close Price]])-1</f>
        <v>1.7247448081661343E-2</v>
      </c>
      <c r="AE726" s="1">
        <f>(Table2[[#This Row],[Close Price]]/Table2[[#This Row],[Current Week Low]])-1</f>
        <v>1.0312944523470868E-2</v>
      </c>
      <c r="AF726" s="1">
        <f>(Table2[[#This Row],[Current Week High]]/Table2[[#This Row],[Close Price]])-1</f>
        <v>6.9224451484219074E-2</v>
      </c>
      <c r="AG726" s="1">
        <f>(Table2[[#This Row],[Close Price]]/Table2[[#This Row],[Current Month Low]])-1</f>
        <v>1.0312944523470868E-2</v>
      </c>
      <c r="AH726" s="1">
        <f>(Table2[[#This Row],[Current Month High]]/Table2[[#This Row],[Close Price]])-1</f>
        <v>9.7031561656693688E-2</v>
      </c>
      <c r="AI726">
        <v>56.8696468379678</v>
      </c>
      <c r="AJ726">
        <v>1.0312944523470799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-0.22</v>
      </c>
      <c r="AM726" t="s">
        <v>3161</v>
      </c>
      <c r="AN726">
        <v>-7.78</v>
      </c>
      <c r="AO726" t="s">
        <v>3161</v>
      </c>
      <c r="AP726">
        <v>-0.113742662169008</v>
      </c>
      <c r="AQ726">
        <f>(Table2[[#This Row],[Sharpe Ratio]]-AVERAGE(Table2[Sharpe Ratio]))/_xlfn.STDEV.P(Table2[Sharpe Ratio])</f>
        <v>-2.0293736744237254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705</v>
      </c>
      <c r="AT726">
        <f>_xlfn.RANK.AVG(Table2[[#This Row],[6M Return vs Nifty Z-Score]],Table2[6M Return vs Nifty Z-Score])</f>
        <v>649</v>
      </c>
      <c r="AU726">
        <f>_xlfn.RANK.AVG(Table2[[#This Row],[Sharpe Ratio Z-Score]],Table2[Sharpe Ratio Z-Score])</f>
        <v>724</v>
      </c>
      <c r="AV726">
        <f>(Table2[[#This Row],[Rank 1Y]]+Table2[[#This Row],[Rank 6M]]+Table2[[#This Row],[Rank Sharpe]])/3</f>
        <v>692.66666666666663</v>
      </c>
    </row>
    <row r="727" spans="1:48" x14ac:dyDescent="0.3">
      <c r="A727" t="s">
        <v>2391</v>
      </c>
      <c r="B727" t="s">
        <v>2392</v>
      </c>
      <c r="C727" t="s">
        <v>3126</v>
      </c>
      <c r="D727" t="s">
        <v>1996</v>
      </c>
      <c r="E727">
        <v>2079.8863410959998</v>
      </c>
      <c r="F727">
        <v>11.29</v>
      </c>
      <c r="G727">
        <v>-57.064876040550402</v>
      </c>
      <c r="H727">
        <f>(Table2[[#This Row],[1Y Return vs Nifty]]-AVERAGE(Table2[1Y Return vs Nifty]))/_xlfn.STDEV.P(Table2[1Y Return vs Nifty])</f>
        <v>-1.436393774245897</v>
      </c>
      <c r="I727">
        <v>-13.9761211645966</v>
      </c>
      <c r="J727">
        <f>(Table2[[#This Row],[1M Return vs Nifty]]-AVERAGE(Table2[1M Return vs Nifty]))/_xlfn.STDEV.P(Table2[1M Return vs Nifty])</f>
        <v>-1.22597045403811</v>
      </c>
      <c r="K727">
        <v>-37.700466705797098</v>
      </c>
      <c r="L727">
        <f>(Table2[[#This Row],[6M Return vs Nifty]]-AVERAGE(Table2[6M Return vs Nifty]))/_xlfn.STDEV.P(Table2[6M Return vs Nifty])</f>
        <v>-1.4305313535433224</v>
      </c>
      <c r="M727">
        <v>-8.1370445010012293</v>
      </c>
      <c r="N727">
        <f>(Table2[[#This Row],[1W Return vs Nifty]]-AVERAGE(Table2[1W Return vs Nifty]))/_xlfn.STDEV.P(Table2[1W Return vs Nifty])</f>
        <v>-1.0206729101659564</v>
      </c>
      <c r="O727">
        <v>12.63</v>
      </c>
      <c r="P727">
        <v>13.3859348997146</v>
      </c>
      <c r="Q727">
        <v>15.4738934981167</v>
      </c>
      <c r="R727">
        <v>14.521111292257601</v>
      </c>
      <c r="S727" s="1">
        <f>(Table2[[#This Row],[Close Price]]-Table2[[#This Row],[20D EMA]])/Table2[[#This Row],[20D EMA]]</f>
        <v>-0.10609659540775943</v>
      </c>
      <c r="T727" s="1">
        <f>(Table2[[#This Row],[Close Price]]-Table2[[#This Row],[50D EMA]])/Table2[[#This Row],[50D EMA]]</f>
        <v>-0.15657740123622507</v>
      </c>
      <c r="U727" s="1">
        <f>(Table2[[#This Row],[Close Price]]-Table2[[#This Row],[200D EMA]])/Table2[[#This Row],[200D EMA]]</f>
        <v>-0.27038401799947215</v>
      </c>
      <c r="V727">
        <v>0.54978265146133798</v>
      </c>
      <c r="W727">
        <v>11.21</v>
      </c>
      <c r="X727">
        <v>11.85</v>
      </c>
      <c r="Y727">
        <v>11.21</v>
      </c>
      <c r="Z727">
        <v>12.5</v>
      </c>
      <c r="AA727">
        <v>11.21</v>
      </c>
      <c r="AB727">
        <v>13.24</v>
      </c>
      <c r="AC727" s="1">
        <f>(Table2[[#This Row],[Close Price]]/Table2[[#This Row],[Day Low]])-1</f>
        <v>7.1364852809989721E-3</v>
      </c>
      <c r="AD727" s="1">
        <f>(Table2[[#This Row],[Day High]]/Table2[[#This Row],[Close Price]])-1</f>
        <v>4.9601417183348095E-2</v>
      </c>
      <c r="AE727" s="1">
        <f>(Table2[[#This Row],[Close Price]]/Table2[[#This Row],[Current Week Low]])-1</f>
        <v>7.1364852809989721E-3</v>
      </c>
      <c r="AF727" s="1">
        <f>(Table2[[#This Row],[Current Week High]]/Table2[[#This Row],[Close Price]])-1</f>
        <v>0.10717449069973428</v>
      </c>
      <c r="AG727" s="1">
        <f>(Table2[[#This Row],[Close Price]]/Table2[[#This Row],[Current Month Low]])-1</f>
        <v>7.1364852809989721E-3</v>
      </c>
      <c r="AH727" s="1">
        <f>(Table2[[#This Row],[Current Month High]]/Table2[[#This Row],[Close Price]])-1</f>
        <v>0.17271922054915856</v>
      </c>
      <c r="AI727">
        <v>130.73516386182399</v>
      </c>
      <c r="AJ727">
        <v>0.71364852809989698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-0.16</v>
      </c>
      <c r="AM727" t="s">
        <v>3161</v>
      </c>
      <c r="AN727">
        <v>-9.32</v>
      </c>
      <c r="AO727" t="s">
        <v>3161</v>
      </c>
      <c r="AP727">
        <v>-3.3168785335997999E-2</v>
      </c>
      <c r="AQ727">
        <f>(Table2[[#This Row],[Sharpe Ratio]]-AVERAGE(Table2[Sharpe Ratio]))/_xlfn.STDEV.P(Table2[Sharpe Ratio])</f>
        <v>-1.0757090186563916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721</v>
      </c>
      <c r="AT727">
        <f>_xlfn.RANK.AVG(Table2[[#This Row],[6M Return vs Nifty Z-Score]],Table2[6M Return vs Nifty Z-Score])</f>
        <v>722</v>
      </c>
      <c r="AU727">
        <f>_xlfn.RANK.AVG(Table2[[#This Row],[Sharpe Ratio Z-Score]],Table2[Sharpe Ratio Z-Score])</f>
        <v>636</v>
      </c>
      <c r="AV727">
        <f>(Table2[[#This Row],[Rank 1Y]]+Table2[[#This Row],[Rank 6M]]+Table2[[#This Row],[Rank Sharpe]])/3</f>
        <v>693</v>
      </c>
    </row>
    <row r="728" spans="1:48" x14ac:dyDescent="0.3">
      <c r="A728" t="s">
        <v>2372</v>
      </c>
      <c r="B728" t="s">
        <v>2373</v>
      </c>
      <c r="C728" t="s">
        <v>3123</v>
      </c>
      <c r="D728" t="s">
        <v>413</v>
      </c>
      <c r="E728">
        <v>2111.95716838712</v>
      </c>
      <c r="F728">
        <v>183.29</v>
      </c>
      <c r="G728">
        <v>-55.1939564189164</v>
      </c>
      <c r="H728">
        <f>(Table2[[#This Row],[1Y Return vs Nifty]]-AVERAGE(Table2[1Y Return vs Nifty]))/_xlfn.STDEV.P(Table2[1Y Return vs Nifty])</f>
        <v>-1.3987529393352598</v>
      </c>
      <c r="I728">
        <v>-3.3564032376538</v>
      </c>
      <c r="J728">
        <f>(Table2[[#This Row],[1M Return vs Nifty]]-AVERAGE(Table2[1M Return vs Nifty]))/_xlfn.STDEV.P(Table2[1M Return vs Nifty])</f>
        <v>-9.8951306023440502E-2</v>
      </c>
      <c r="K728">
        <v>-31.3947122755682</v>
      </c>
      <c r="L728">
        <f>(Table2[[#This Row],[6M Return vs Nifty]]-AVERAGE(Table2[6M Return vs Nifty]))/_xlfn.STDEV.P(Table2[6M Return vs Nifty])</f>
        <v>-1.2099883830401985</v>
      </c>
      <c r="M728">
        <v>-9.1249816329300693</v>
      </c>
      <c r="N728">
        <f>(Table2[[#This Row],[1W Return vs Nifty]]-AVERAGE(Table2[1W Return vs Nifty]))/_xlfn.STDEV.P(Table2[1W Return vs Nifty])</f>
        <v>-1.2266842024737616</v>
      </c>
      <c r="O728">
        <v>193.48</v>
      </c>
      <c r="P728">
        <v>200.2429364031</v>
      </c>
      <c r="Q728">
        <v>231.697825499739</v>
      </c>
      <c r="R728">
        <v>32.380437424597197</v>
      </c>
      <c r="S728" s="1">
        <f>(Table2[[#This Row],[Close Price]]-Table2[[#This Row],[20D EMA]])/Table2[[#This Row],[20D EMA]]</f>
        <v>-5.2666942319619589E-2</v>
      </c>
      <c r="T728" s="1">
        <f>(Table2[[#This Row],[Close Price]]-Table2[[#This Row],[50D EMA]])/Table2[[#This Row],[50D EMA]]</f>
        <v>-8.4661844795228244E-2</v>
      </c>
      <c r="U728" s="1">
        <f>(Table2[[#This Row],[Close Price]]-Table2[[#This Row],[200D EMA]])/Table2[[#This Row],[200D EMA]]</f>
        <v>-0.20892654212584974</v>
      </c>
      <c r="V728">
        <v>0.99578443640611003</v>
      </c>
      <c r="W728">
        <v>182</v>
      </c>
      <c r="X728">
        <v>186.63</v>
      </c>
      <c r="Y728">
        <v>182</v>
      </c>
      <c r="Z728">
        <v>198.98</v>
      </c>
      <c r="AA728">
        <v>182</v>
      </c>
      <c r="AB728">
        <v>214.15</v>
      </c>
      <c r="AC728" s="1">
        <f>(Table2[[#This Row],[Close Price]]/Table2[[#This Row],[Day Low]])-1</f>
        <v>7.0879120879121515E-3</v>
      </c>
      <c r="AD728" s="1">
        <f>(Table2[[#This Row],[Day High]]/Table2[[#This Row],[Close Price]])-1</f>
        <v>1.8222488951934013E-2</v>
      </c>
      <c r="AE728" s="1">
        <f>(Table2[[#This Row],[Close Price]]/Table2[[#This Row],[Current Week Low]])-1</f>
        <v>7.0879120879121515E-3</v>
      </c>
      <c r="AF728" s="1">
        <f>(Table2[[#This Row],[Current Week High]]/Table2[[#This Row],[Close Price]])-1</f>
        <v>8.5602051393965928E-2</v>
      </c>
      <c r="AG728" s="1">
        <f>(Table2[[#This Row],[Close Price]]/Table2[[#This Row],[Current Month Low]])-1</f>
        <v>7.0879120879121515E-3</v>
      </c>
      <c r="AH728" s="1">
        <f>(Table2[[#This Row],[Current Month High]]/Table2[[#This Row],[Close Price]])-1</f>
        <v>0.16836706857984618</v>
      </c>
      <c r="AI728">
        <v>135.55567679633299</v>
      </c>
      <c r="AJ728">
        <v>5.6426512968299702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</v>
      </c>
      <c r="AM728" t="s">
        <v>3161</v>
      </c>
      <c r="AN728">
        <v>0.18</v>
      </c>
      <c r="AO728" t="s">
        <v>3160</v>
      </c>
      <c r="AP728">
        <v>-4.5615177631138003E-2</v>
      </c>
      <c r="AQ728">
        <f>(Table2[[#This Row],[Sharpe Ratio]]-AVERAGE(Table2[Sharpe Ratio]))/_xlfn.STDEV.P(Table2[Sharpe Ratio])</f>
        <v>-1.2230233206390291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720</v>
      </c>
      <c r="AT728">
        <f>_xlfn.RANK.AVG(Table2[[#This Row],[6M Return vs Nifty Z-Score]],Table2[6M Return vs Nifty Z-Score])</f>
        <v>701</v>
      </c>
      <c r="AU728">
        <f>_xlfn.RANK.AVG(Table2[[#This Row],[Sharpe Ratio Z-Score]],Table2[Sharpe Ratio Z-Score])</f>
        <v>659</v>
      </c>
      <c r="AV728">
        <f>(Table2[[#This Row],[Rank 1Y]]+Table2[[#This Row],[Rank 6M]]+Table2[[#This Row],[Rank Sharpe]])/3</f>
        <v>693.33333333333337</v>
      </c>
    </row>
    <row r="729" spans="1:48" x14ac:dyDescent="0.3">
      <c r="A729" t="s">
        <v>2178</v>
      </c>
      <c r="B729" t="s">
        <v>2179</v>
      </c>
      <c r="C729" t="s">
        <v>3109</v>
      </c>
      <c r="D729" t="s">
        <v>54</v>
      </c>
      <c r="E729">
        <v>2609.7326076917402</v>
      </c>
      <c r="F729">
        <v>365.8</v>
      </c>
      <c r="G729">
        <v>-85.784940577978702</v>
      </c>
      <c r="H729">
        <f>(Table2[[#This Row],[1Y Return vs Nifty]]-AVERAGE(Table2[1Y Return vs Nifty]))/_xlfn.STDEV.P(Table2[1Y Return vs Nifty])</f>
        <v>-2.0142097292317303</v>
      </c>
      <c r="I729">
        <v>-24.626111912848302</v>
      </c>
      <c r="J729">
        <f>(Table2[[#This Row],[1M Return vs Nifty]]-AVERAGE(Table2[1M Return vs Nifty]))/_xlfn.STDEV.P(Table2[1M Return vs Nifty])</f>
        <v>-2.356202309726775</v>
      </c>
      <c r="K729">
        <v>-59.095589364407402</v>
      </c>
      <c r="L729">
        <f>(Table2[[#This Row],[6M Return vs Nifty]]-AVERAGE(Table2[6M Return vs Nifty]))/_xlfn.STDEV.P(Table2[6M Return vs Nifty])</f>
        <v>-2.1788230857409117</v>
      </c>
      <c r="M729">
        <v>-4.4025343467137397</v>
      </c>
      <c r="N729">
        <f>(Table2[[#This Row],[1W Return vs Nifty]]-AVERAGE(Table2[1W Return vs Nifty]))/_xlfn.STDEV.P(Table2[1W Return vs Nifty])</f>
        <v>-0.24192774698000377</v>
      </c>
      <c r="O729">
        <v>419.5</v>
      </c>
      <c r="P729">
        <v>493.39059273351103</v>
      </c>
      <c r="Q729">
        <v>668.76775605878299</v>
      </c>
      <c r="R729">
        <v>19.127998655509501</v>
      </c>
      <c r="S729" s="1">
        <f>(Table2[[#This Row],[Close Price]]-Table2[[#This Row],[20D EMA]])/Table2[[#This Row],[20D EMA]]</f>
        <v>-0.12800953516090582</v>
      </c>
      <c r="T729" s="1">
        <f>(Table2[[#This Row],[Close Price]]-Table2[[#This Row],[50D EMA]])/Table2[[#This Row],[50D EMA]]</f>
        <v>-0.25859956515714305</v>
      </c>
      <c r="U729" s="1">
        <f>(Table2[[#This Row],[Close Price]]-Table2[[#This Row],[200D EMA]])/Table2[[#This Row],[200D EMA]]</f>
        <v>-0.45302386862107163</v>
      </c>
      <c r="V729">
        <v>0.88295541127670996</v>
      </c>
      <c r="W729">
        <v>362.3</v>
      </c>
      <c r="X729">
        <v>373</v>
      </c>
      <c r="Y729">
        <v>362.3</v>
      </c>
      <c r="Z729">
        <v>386.8</v>
      </c>
      <c r="AA729">
        <v>362.3</v>
      </c>
      <c r="AB729">
        <v>421</v>
      </c>
      <c r="AC729" s="1">
        <f>(Table2[[#This Row],[Close Price]]/Table2[[#This Row],[Day Low]])-1</f>
        <v>9.6605023461220352E-3</v>
      </c>
      <c r="AD729" s="1">
        <f>(Table2[[#This Row],[Day High]]/Table2[[#This Row],[Close Price]])-1</f>
        <v>1.9682886823400692E-2</v>
      </c>
      <c r="AE729" s="1">
        <f>(Table2[[#This Row],[Close Price]]/Table2[[#This Row],[Current Week Low]])-1</f>
        <v>9.6605023461220352E-3</v>
      </c>
      <c r="AF729" s="1">
        <f>(Table2[[#This Row],[Current Week High]]/Table2[[#This Row],[Close Price]])-1</f>
        <v>5.7408419901585628E-2</v>
      </c>
      <c r="AG729" s="1">
        <f>(Table2[[#This Row],[Close Price]]/Table2[[#This Row],[Current Month Low]])-1</f>
        <v>9.6605023461220352E-3</v>
      </c>
      <c r="AH729" s="1">
        <f>(Table2[[#This Row],[Current Month High]]/Table2[[#This Row],[Close Price]])-1</f>
        <v>0.15090213231273908</v>
      </c>
      <c r="AI729">
        <v>239.85784581738599</v>
      </c>
      <c r="AJ729">
        <v>0.96605023461220296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-0.4</v>
      </c>
      <c r="AM729" t="s">
        <v>3161</v>
      </c>
      <c r="AN729">
        <v>-3.77</v>
      </c>
      <c r="AO729" t="s">
        <v>3161</v>
      </c>
      <c r="AP729">
        <v>-2.6273264701007E-2</v>
      </c>
      <c r="AQ729">
        <f>(Table2[[#This Row],[Sharpe Ratio]]-AVERAGE(Table2[Sharpe Ratio]))/_xlfn.STDEV.P(Table2[Sharpe Ratio])</f>
        <v>-0.99409429970307517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735</v>
      </c>
      <c r="AT729">
        <f>_xlfn.RANK.AVG(Table2[[#This Row],[6M Return vs Nifty Z-Score]],Table2[6M Return vs Nifty Z-Score])</f>
        <v>735</v>
      </c>
      <c r="AU729">
        <f>_xlfn.RANK.AVG(Table2[[#This Row],[Sharpe Ratio Z-Score]],Table2[Sharpe Ratio Z-Score])</f>
        <v>615</v>
      </c>
      <c r="AV729">
        <f>(Table2[[#This Row],[Rank 1Y]]+Table2[[#This Row],[Rank 6M]]+Table2[[#This Row],[Rank Sharpe]])/3</f>
        <v>695</v>
      </c>
    </row>
    <row r="730" spans="1:48" x14ac:dyDescent="0.3">
      <c r="A730" t="s">
        <v>701</v>
      </c>
      <c r="B730" t="s">
        <v>702</v>
      </c>
      <c r="C730" t="s">
        <v>3120</v>
      </c>
      <c r="D730" t="s">
        <v>456</v>
      </c>
      <c r="E730">
        <v>24527.586362785001</v>
      </c>
      <c r="F730">
        <v>330.55</v>
      </c>
      <c r="G730">
        <v>-40.673521793789398</v>
      </c>
      <c r="H730">
        <f>(Table2[[#This Row],[1Y Return vs Nifty]]-AVERAGE(Table2[1Y Return vs Nifty]))/_xlfn.STDEV.P(Table2[1Y Return vs Nifty])</f>
        <v>-1.1066178437196843</v>
      </c>
      <c r="I730">
        <v>-14.553621361754701</v>
      </c>
      <c r="J730">
        <f>(Table2[[#This Row],[1M Return vs Nifty]]-AVERAGE(Table2[1M Return vs Nifty]))/_xlfn.STDEV.P(Table2[1M Return vs Nifty])</f>
        <v>-1.2872577485460155</v>
      </c>
      <c r="K730">
        <v>-32.298835689574403</v>
      </c>
      <c r="L730">
        <f>(Table2[[#This Row],[6M Return vs Nifty]]-AVERAGE(Table2[6M Return vs Nifty]))/_xlfn.STDEV.P(Table2[6M Return vs Nifty])</f>
        <v>-1.2416099860747962</v>
      </c>
      <c r="M730">
        <v>-3.24545831428936</v>
      </c>
      <c r="N730">
        <f>(Table2[[#This Row],[1W Return vs Nifty]]-AVERAGE(Table2[1W Return vs Nifty]))/_xlfn.STDEV.P(Table2[1W Return vs Nifty])</f>
        <v>-6.4647407882095624E-4</v>
      </c>
      <c r="O730">
        <v>358.64</v>
      </c>
      <c r="P730">
        <v>381.92474226430397</v>
      </c>
      <c r="Q730">
        <v>405.791459861151</v>
      </c>
      <c r="R730">
        <v>13.705385424324399</v>
      </c>
      <c r="S730" s="1">
        <f>(Table2[[#This Row],[Close Price]]-Table2[[#This Row],[20D EMA]])/Table2[[#This Row],[20D EMA]]</f>
        <v>-7.8323667187151391E-2</v>
      </c>
      <c r="T730" s="1">
        <f>(Table2[[#This Row],[Close Price]]-Table2[[#This Row],[50D EMA]])/Table2[[#This Row],[50D EMA]]</f>
        <v>-0.13451535493542605</v>
      </c>
      <c r="U730" s="1">
        <f>(Table2[[#This Row],[Close Price]]-Table2[[#This Row],[200D EMA]])/Table2[[#This Row],[200D EMA]]</f>
        <v>-0.18541903244315747</v>
      </c>
      <c r="V730">
        <v>0.49482634699238598</v>
      </c>
      <c r="W730">
        <v>328.35</v>
      </c>
      <c r="X730">
        <v>337.4</v>
      </c>
      <c r="Y730">
        <v>328</v>
      </c>
      <c r="Z730">
        <v>348.2</v>
      </c>
      <c r="AA730">
        <v>328</v>
      </c>
      <c r="AB730">
        <v>367</v>
      </c>
      <c r="AC730" s="1">
        <f>(Table2[[#This Row],[Close Price]]/Table2[[#This Row],[Day Low]])-1</f>
        <v>6.7001675041875597E-3</v>
      </c>
      <c r="AD730" s="1">
        <f>(Table2[[#This Row],[Day High]]/Table2[[#This Row],[Close Price]])-1</f>
        <v>2.0723037361972452E-2</v>
      </c>
      <c r="AE730" s="1">
        <f>(Table2[[#This Row],[Close Price]]/Table2[[#This Row],[Current Week Low]])-1</f>
        <v>7.7743902439024737E-3</v>
      </c>
      <c r="AF730" s="1">
        <f>(Table2[[#This Row],[Current Week High]]/Table2[[#This Row],[Close Price]])-1</f>
        <v>5.3395855392527558E-2</v>
      </c>
      <c r="AG730" s="1">
        <f>(Table2[[#This Row],[Close Price]]/Table2[[#This Row],[Current Month Low]])-1</f>
        <v>7.7743902439024737E-3</v>
      </c>
      <c r="AH730" s="1">
        <f>(Table2[[#This Row],[Current Month High]]/Table2[[#This Row],[Close Price]])-1</f>
        <v>0.11027076085312348</v>
      </c>
      <c r="AI730">
        <v>47.632733323249099</v>
      </c>
      <c r="AJ730">
        <v>0.77743902439024704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-0.13</v>
      </c>
      <c r="AM730" t="s">
        <v>3161</v>
      </c>
      <c r="AN730">
        <v>-6.62</v>
      </c>
      <c r="AO730" t="s">
        <v>3161</v>
      </c>
      <c r="AP730">
        <v>-9.0745685761028996E-2</v>
      </c>
      <c r="AQ730">
        <f>(Table2[[#This Row],[Sharpe Ratio]]-AVERAGE(Table2[Sharpe Ratio]))/_xlfn.STDEV.P(Table2[Sharpe Ratio])</f>
        <v>-1.7571836737457414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680</v>
      </c>
      <c r="AT730">
        <f>_xlfn.RANK.AVG(Table2[[#This Row],[6M Return vs Nifty Z-Score]],Table2[6M Return vs Nifty Z-Score])</f>
        <v>704</v>
      </c>
      <c r="AU730">
        <f>_xlfn.RANK.AVG(Table2[[#This Row],[Sharpe Ratio Z-Score]],Table2[Sharpe Ratio Z-Score])</f>
        <v>703</v>
      </c>
      <c r="AV730">
        <f>(Table2[[#This Row],[Rank 1Y]]+Table2[[#This Row],[Rank 6M]]+Table2[[#This Row],[Rank Sharpe]])/3</f>
        <v>695.66666666666663</v>
      </c>
    </row>
    <row r="731" spans="1:48" x14ac:dyDescent="0.3">
      <c r="A731" t="s">
        <v>1992</v>
      </c>
      <c r="B731" t="s">
        <v>1993</v>
      </c>
      <c r="C731" t="s">
        <v>3120</v>
      </c>
      <c r="D731" t="s">
        <v>456</v>
      </c>
      <c r="E731">
        <v>3255.2086389284</v>
      </c>
      <c r="F731">
        <v>847.7</v>
      </c>
      <c r="G731">
        <v>-57.5612800291239</v>
      </c>
      <c r="H731">
        <f>(Table2[[#This Row],[1Y Return vs Nifty]]-AVERAGE(Table2[1Y Return vs Nifty]))/_xlfn.STDEV.P(Table2[1Y Return vs Nifty])</f>
        <v>-1.4463808738341508</v>
      </c>
      <c r="I731">
        <v>-11.5100187974381</v>
      </c>
      <c r="J731">
        <f>(Table2[[#This Row],[1M Return vs Nifty]]-AVERAGE(Table2[1M Return vs Nifty]))/_xlfn.STDEV.P(Table2[1M Return vs Nifty])</f>
        <v>-0.96425497271627714</v>
      </c>
      <c r="K731">
        <v>-22.136609645095302</v>
      </c>
      <c r="L731">
        <f>(Table2[[#This Row],[6M Return vs Nifty]]-AVERAGE(Table2[6M Return vs Nifty]))/_xlfn.STDEV.P(Table2[6M Return vs Nifty])</f>
        <v>-0.88618740443577837</v>
      </c>
      <c r="M731">
        <v>-11.367350011942399</v>
      </c>
      <c r="N731">
        <f>(Table2[[#This Row],[1W Return vs Nifty]]-AVERAGE(Table2[1W Return vs Nifty]))/_xlfn.STDEV.P(Table2[1W Return vs Nifty])</f>
        <v>-1.6942779315287417</v>
      </c>
      <c r="O731">
        <v>962.92</v>
      </c>
      <c r="P731">
        <v>1019.40452727347</v>
      </c>
      <c r="Q731">
        <v>1134.99628468534</v>
      </c>
      <c r="R731">
        <v>11.2183274559368</v>
      </c>
      <c r="S731" s="1">
        <f>(Table2[[#This Row],[Close Price]]-Table2[[#This Row],[20D EMA]])/Table2[[#This Row],[20D EMA]]</f>
        <v>-0.11965687699912757</v>
      </c>
      <c r="T731" s="1">
        <f>(Table2[[#This Row],[Close Price]]-Table2[[#This Row],[50D EMA]])/Table2[[#This Row],[50D EMA]]</f>
        <v>-0.16843610429386263</v>
      </c>
      <c r="U731" s="1">
        <f>(Table2[[#This Row],[Close Price]]-Table2[[#This Row],[200D EMA]])/Table2[[#This Row],[200D EMA]]</f>
        <v>-0.25312530848062498</v>
      </c>
      <c r="V731">
        <v>1.0270239026958199</v>
      </c>
      <c r="W731">
        <v>837.15</v>
      </c>
      <c r="X731">
        <v>871.55</v>
      </c>
      <c r="Y731">
        <v>837.15</v>
      </c>
      <c r="Z731">
        <v>973.45</v>
      </c>
      <c r="AA731">
        <v>837.15</v>
      </c>
      <c r="AB731">
        <v>1001.95</v>
      </c>
      <c r="AC731" s="1">
        <f>(Table2[[#This Row],[Close Price]]/Table2[[#This Row],[Day Low]])-1</f>
        <v>1.2602281550498695E-2</v>
      </c>
      <c r="AD731" s="1">
        <f>(Table2[[#This Row],[Day High]]/Table2[[#This Row],[Close Price]])-1</f>
        <v>2.8134953403326612E-2</v>
      </c>
      <c r="AE731" s="1">
        <f>(Table2[[#This Row],[Close Price]]/Table2[[#This Row],[Current Week Low]])-1</f>
        <v>1.2602281550498695E-2</v>
      </c>
      <c r="AF731" s="1">
        <f>(Table2[[#This Row],[Current Week High]]/Table2[[#This Row],[Close Price]])-1</f>
        <v>0.14834257402382911</v>
      </c>
      <c r="AG731" s="1">
        <f>(Table2[[#This Row],[Close Price]]/Table2[[#This Row],[Current Month Low]])-1</f>
        <v>1.2602281550498695E-2</v>
      </c>
      <c r="AH731" s="1">
        <f>(Table2[[#This Row],[Current Month High]]/Table2[[#This Row],[Close Price]])-1</f>
        <v>0.18196295859384226</v>
      </c>
      <c r="AI731">
        <v>70.785655302583393</v>
      </c>
      <c r="AJ731">
        <v>1.26022815504986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-0.17</v>
      </c>
      <c r="AM731" t="s">
        <v>3161</v>
      </c>
      <c r="AN731">
        <v>-12.81</v>
      </c>
      <c r="AO731" t="s">
        <v>3161</v>
      </c>
      <c r="AP731">
        <v>-0.14787686308680301</v>
      </c>
      <c r="AQ731">
        <f>(Table2[[#This Row],[Sharpe Ratio]]-AVERAGE(Table2[Sharpe Ratio]))/_xlfn.STDEV.P(Table2[Sharpe Ratio])</f>
        <v>-2.4333827931065395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725</v>
      </c>
      <c r="AT731">
        <f>_xlfn.RANK.AVG(Table2[[#This Row],[6M Return vs Nifty Z-Score]],Table2[6M Return vs Nifty Z-Score])</f>
        <v>638</v>
      </c>
      <c r="AU731">
        <f>_xlfn.RANK.AVG(Table2[[#This Row],[Sharpe Ratio Z-Score]],Table2[Sharpe Ratio Z-Score])</f>
        <v>735</v>
      </c>
      <c r="AV731">
        <f>(Table2[[#This Row],[Rank 1Y]]+Table2[[#This Row],[Rank 6M]]+Table2[[#This Row],[Rank Sharpe]])/3</f>
        <v>699.33333333333337</v>
      </c>
    </row>
    <row r="732" spans="1:48" x14ac:dyDescent="0.3">
      <c r="A732" t="s">
        <v>917</v>
      </c>
      <c r="B732" t="s">
        <v>918</v>
      </c>
      <c r="C732" t="s">
        <v>3123</v>
      </c>
      <c r="D732" t="s">
        <v>475</v>
      </c>
      <c r="E732">
        <v>15895.8752991318</v>
      </c>
      <c r="F732">
        <v>438.25</v>
      </c>
      <c r="G732">
        <v>-37.179355828534298</v>
      </c>
      <c r="H732">
        <f>(Table2[[#This Row],[1Y Return vs Nifty]]-AVERAGE(Table2[1Y Return vs Nifty]))/_xlfn.STDEV.P(Table2[1Y Return vs Nifty])</f>
        <v>-1.0363190865054828</v>
      </c>
      <c r="I732">
        <v>-11.9341692714728</v>
      </c>
      <c r="J732">
        <f>(Table2[[#This Row],[1M Return vs Nifty]]-AVERAGE(Table2[1M Return vs Nifty]))/_xlfn.STDEV.P(Table2[1M Return vs Nifty])</f>
        <v>-1.0092680049987852</v>
      </c>
      <c r="K732">
        <v>-35.448460501246103</v>
      </c>
      <c r="L732">
        <f>(Table2[[#This Row],[6M Return vs Nifty]]-AVERAGE(Table2[6M Return vs Nifty]))/_xlfn.STDEV.P(Table2[6M Return vs Nifty])</f>
        <v>-1.3517677189237749</v>
      </c>
      <c r="M732">
        <v>-12.419856994914401</v>
      </c>
      <c r="N732">
        <f>(Table2[[#This Row],[1W Return vs Nifty]]-AVERAGE(Table2[1W Return vs Nifty]))/_xlfn.STDEV.P(Table2[1W Return vs Nifty])</f>
        <v>-1.9137537632567356</v>
      </c>
      <c r="O732">
        <v>490.11</v>
      </c>
      <c r="P732">
        <v>534.05732158944897</v>
      </c>
      <c r="Q732">
        <v>602.12760261373103</v>
      </c>
      <c r="R732">
        <v>28.8063127829396</v>
      </c>
      <c r="S732" s="1">
        <f>(Table2[[#This Row],[Close Price]]-Table2[[#This Row],[20D EMA]])/Table2[[#This Row],[20D EMA]]</f>
        <v>-0.10581298075942137</v>
      </c>
      <c r="T732" s="1">
        <f>(Table2[[#This Row],[Close Price]]-Table2[[#This Row],[50D EMA]])/Table2[[#This Row],[50D EMA]]</f>
        <v>-0.17939520294246591</v>
      </c>
      <c r="U732" s="1">
        <f>(Table2[[#This Row],[Close Price]]-Table2[[#This Row],[200D EMA]])/Table2[[#This Row],[200D EMA]]</f>
        <v>-0.27216424210145307</v>
      </c>
      <c r="V732">
        <v>1.9564405969460901</v>
      </c>
      <c r="W732">
        <v>427.45</v>
      </c>
      <c r="X732">
        <v>440.5</v>
      </c>
      <c r="Y732">
        <v>426.2</v>
      </c>
      <c r="Z732">
        <v>458</v>
      </c>
      <c r="AA732">
        <v>426.2</v>
      </c>
      <c r="AB732">
        <v>529.5</v>
      </c>
      <c r="AC732" s="1">
        <f>(Table2[[#This Row],[Close Price]]/Table2[[#This Row],[Day Low]])-1</f>
        <v>2.5266112995671941E-2</v>
      </c>
      <c r="AD732" s="1">
        <f>(Table2[[#This Row],[Day High]]/Table2[[#This Row],[Close Price]])-1</f>
        <v>5.1340559041643807E-3</v>
      </c>
      <c r="AE732" s="1">
        <f>(Table2[[#This Row],[Close Price]]/Table2[[#This Row],[Current Week Low]])-1</f>
        <v>2.8273111215391777E-2</v>
      </c>
      <c r="AF732" s="1">
        <f>(Table2[[#This Row],[Current Week High]]/Table2[[#This Row],[Close Price]])-1</f>
        <v>4.5065601825442059E-2</v>
      </c>
      <c r="AG732" s="1">
        <f>(Table2[[#This Row],[Close Price]]/Table2[[#This Row],[Current Month Low]])-1</f>
        <v>2.8273111215391777E-2</v>
      </c>
      <c r="AH732" s="1">
        <f>(Table2[[#This Row],[Current Month High]]/Table2[[#This Row],[Close Price]])-1</f>
        <v>0.20821448944666288</v>
      </c>
      <c r="AI732">
        <v>75.527666856816893</v>
      </c>
      <c r="AJ732">
        <v>2.8273111215391702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-0.23</v>
      </c>
      <c r="AM732" t="s">
        <v>3161</v>
      </c>
      <c r="AN732">
        <v>-14.88</v>
      </c>
      <c r="AO732" t="s">
        <v>3161</v>
      </c>
      <c r="AP732">
        <v>-0.12735715628826999</v>
      </c>
      <c r="AQ732">
        <f>(Table2[[#This Row],[Sharpe Ratio]]-AVERAGE(Table2[Sharpe Ratio]))/_xlfn.STDEV.P(Table2[Sharpe Ratio])</f>
        <v>-2.1905135172365657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664</v>
      </c>
      <c r="AT732">
        <f>_xlfn.RANK.AVG(Table2[[#This Row],[6M Return vs Nifty Z-Score]],Table2[6M Return vs Nifty Z-Score])</f>
        <v>715</v>
      </c>
      <c r="AU732">
        <f>_xlfn.RANK.AVG(Table2[[#This Row],[Sharpe Ratio Z-Score]],Table2[Sharpe Ratio Z-Score])</f>
        <v>728</v>
      </c>
      <c r="AV732">
        <f>(Table2[[#This Row],[Rank 1Y]]+Table2[[#This Row],[Rank 6M]]+Table2[[#This Row],[Rank Sharpe]])/3</f>
        <v>702.33333333333337</v>
      </c>
    </row>
    <row r="733" spans="1:48" x14ac:dyDescent="0.3">
      <c r="A733" t="s">
        <v>2358</v>
      </c>
      <c r="B733" t="s">
        <v>2359</v>
      </c>
      <c r="C733" t="s">
        <v>3118</v>
      </c>
      <c r="D733" t="s">
        <v>1281</v>
      </c>
      <c r="E733">
        <v>2126.1685015002899</v>
      </c>
      <c r="F733">
        <v>254.05</v>
      </c>
      <c r="G733">
        <v>-71.146454281337299</v>
      </c>
      <c r="H733">
        <f>(Table2[[#This Row],[1Y Return vs Nifty]]-AVERAGE(Table2[1Y Return vs Nifty]))/_xlfn.STDEV.P(Table2[1Y Return vs Nifty])</f>
        <v>-1.7196995644645907</v>
      </c>
      <c r="I733">
        <v>-8.5929647752779896</v>
      </c>
      <c r="J733">
        <f>(Table2[[#This Row],[1M Return vs Nifty]]-AVERAGE(Table2[1M Return vs Nifty]))/_xlfn.STDEV.P(Table2[1M Return vs Nifty])</f>
        <v>-0.65468217978673093</v>
      </c>
      <c r="K733">
        <v>-33.972795696827198</v>
      </c>
      <c r="L733">
        <f>(Table2[[#This Row],[6M Return vs Nifty]]-AVERAGE(Table2[6M Return vs Nifty]))/_xlfn.STDEV.P(Table2[6M Return vs Nifty])</f>
        <v>-1.3001565274264804</v>
      </c>
      <c r="M733">
        <v>-10.390473085921499</v>
      </c>
      <c r="N733">
        <f>(Table2[[#This Row],[1W Return vs Nifty]]-AVERAGE(Table2[1W Return vs Nifty]))/_xlfn.STDEV.P(Table2[1W Return vs Nifty])</f>
        <v>-1.490572987710781</v>
      </c>
      <c r="O733">
        <v>288.39999999999998</v>
      </c>
      <c r="P733">
        <v>309.63205149355701</v>
      </c>
      <c r="Q733">
        <v>365.2366786362</v>
      </c>
      <c r="R733">
        <v>18.8002360442763</v>
      </c>
      <c r="S733" s="1">
        <f>(Table2[[#This Row],[Close Price]]-Table2[[#This Row],[20D EMA]])/Table2[[#This Row],[20D EMA]]</f>
        <v>-0.11910540915395273</v>
      </c>
      <c r="T733" s="1">
        <f>(Table2[[#This Row],[Close Price]]-Table2[[#This Row],[50D EMA]])/Table2[[#This Row],[50D EMA]]</f>
        <v>-0.17951000623303878</v>
      </c>
      <c r="U733" s="1">
        <f>(Table2[[#This Row],[Close Price]]-Table2[[#This Row],[200D EMA]])/Table2[[#This Row],[200D EMA]]</f>
        <v>-0.30442363853316418</v>
      </c>
      <c r="V733">
        <v>0.56621246752046395</v>
      </c>
      <c r="W733">
        <v>252.6</v>
      </c>
      <c r="X733">
        <v>266.64999999999998</v>
      </c>
      <c r="Y733">
        <v>252.6</v>
      </c>
      <c r="Z733">
        <v>285.89999999999998</v>
      </c>
      <c r="AA733">
        <v>252.6</v>
      </c>
      <c r="AB733">
        <v>309.95</v>
      </c>
      <c r="AC733" s="1">
        <f>(Table2[[#This Row],[Close Price]]/Table2[[#This Row],[Day Low]])-1</f>
        <v>5.7403008709422387E-3</v>
      </c>
      <c r="AD733" s="1">
        <f>(Table2[[#This Row],[Day High]]/Table2[[#This Row],[Close Price]])-1</f>
        <v>4.9596536114937972E-2</v>
      </c>
      <c r="AE733" s="1">
        <f>(Table2[[#This Row],[Close Price]]/Table2[[#This Row],[Current Week Low]])-1</f>
        <v>5.7403008709422387E-3</v>
      </c>
      <c r="AF733" s="1">
        <f>(Table2[[#This Row],[Current Week High]]/Table2[[#This Row],[Close Price]])-1</f>
        <v>0.12536902184609322</v>
      </c>
      <c r="AG733" s="1">
        <f>(Table2[[#This Row],[Close Price]]/Table2[[#This Row],[Current Month Low]])-1</f>
        <v>5.7403008709422387E-3</v>
      </c>
      <c r="AH733" s="1">
        <f>(Table2[[#This Row],[Current Month High]]/Table2[[#This Row],[Close Price]])-1</f>
        <v>0.22003542609722482</v>
      </c>
      <c r="AI733">
        <v>108.238500141502</v>
      </c>
      <c r="AJ733">
        <v>0.57403008709422298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-0.24</v>
      </c>
      <c r="AM733" t="s">
        <v>3161</v>
      </c>
      <c r="AN733">
        <v>-15.58</v>
      </c>
      <c r="AO733" t="s">
        <v>3161</v>
      </c>
      <c r="AP733">
        <v>-5.4289769308654E-2</v>
      </c>
      <c r="AQ733">
        <f>(Table2[[#This Row],[Sharpe Ratio]]-AVERAGE(Table2[Sharpe Ratio]))/_xlfn.STDEV.P(Table2[Sharpe Ratio])</f>
        <v>-1.3256949533222326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733</v>
      </c>
      <c r="AT733">
        <f>_xlfn.RANK.AVG(Table2[[#This Row],[6M Return vs Nifty Z-Score]],Table2[6M Return vs Nifty Z-Score])</f>
        <v>709</v>
      </c>
      <c r="AU733">
        <f>_xlfn.RANK.AVG(Table2[[#This Row],[Sharpe Ratio Z-Score]],Table2[Sharpe Ratio Z-Score])</f>
        <v>671</v>
      </c>
      <c r="AV733">
        <f>(Table2[[#This Row],[Rank 1Y]]+Table2[[#This Row],[Rank 6M]]+Table2[[#This Row],[Rank Sharpe]])/3</f>
        <v>704.33333333333337</v>
      </c>
    </row>
    <row r="734" spans="1:48" x14ac:dyDescent="0.3">
      <c r="A734" t="s">
        <v>1746</v>
      </c>
      <c r="B734" t="s">
        <v>1747</v>
      </c>
      <c r="C734" t="s">
        <v>3118</v>
      </c>
      <c r="D734" t="s">
        <v>427</v>
      </c>
      <c r="E734">
        <v>4473.4543587238804</v>
      </c>
      <c r="F734">
        <v>269.55</v>
      </c>
      <c r="G734">
        <v>-57.435270051206103</v>
      </c>
      <c r="H734">
        <f>(Table2[[#This Row],[1Y Return vs Nifty]]-AVERAGE(Table2[1Y Return vs Nifty]))/_xlfn.STDEV.P(Table2[1Y Return vs Nifty])</f>
        <v>-1.4438456923538505</v>
      </c>
      <c r="I734">
        <v>-4.5735009187946298</v>
      </c>
      <c r="J734">
        <f>(Table2[[#This Row],[1M Return vs Nifty]]-AVERAGE(Table2[1M Return vs Nifty]))/_xlfn.STDEV.P(Table2[1M Return vs Nifty])</f>
        <v>-0.22811597885998638</v>
      </c>
      <c r="K734">
        <v>-31.682241636508799</v>
      </c>
      <c r="L734">
        <f>(Table2[[#This Row],[6M Return vs Nifty]]-AVERAGE(Table2[6M Return vs Nifty]))/_xlfn.STDEV.P(Table2[6M Return vs Nifty])</f>
        <v>-1.2200446863850789</v>
      </c>
      <c r="M734">
        <v>-4.6322208397806</v>
      </c>
      <c r="N734">
        <f>(Table2[[#This Row],[1W Return vs Nifty]]-AVERAGE(Table2[1W Return vs Nifty]))/_xlfn.STDEV.P(Table2[1W Return vs Nifty])</f>
        <v>-0.28982351861677619</v>
      </c>
      <c r="O734">
        <v>285.13</v>
      </c>
      <c r="P734">
        <v>295.43175918974799</v>
      </c>
      <c r="Q734">
        <v>335.11583069026301</v>
      </c>
      <c r="R734">
        <v>28.6482150072606</v>
      </c>
      <c r="S734" s="1">
        <f>(Table2[[#This Row],[Close Price]]-Table2[[#This Row],[20D EMA]])/Table2[[#This Row],[20D EMA]]</f>
        <v>-5.4641742363132552E-2</v>
      </c>
      <c r="T734" s="1">
        <f>(Table2[[#This Row],[Close Price]]-Table2[[#This Row],[50D EMA]])/Table2[[#This Row],[50D EMA]]</f>
        <v>-8.7606556792442933E-2</v>
      </c>
      <c r="U734" s="1">
        <f>(Table2[[#This Row],[Close Price]]-Table2[[#This Row],[200D EMA]])/Table2[[#This Row],[200D EMA]]</f>
        <v>-0.19565124857041871</v>
      </c>
      <c r="V734">
        <v>0.39778563577591097</v>
      </c>
      <c r="W734">
        <v>267</v>
      </c>
      <c r="X734">
        <v>279.45</v>
      </c>
      <c r="Y734">
        <v>267</v>
      </c>
      <c r="Z734">
        <v>291.25</v>
      </c>
      <c r="AA734">
        <v>267</v>
      </c>
      <c r="AB734">
        <v>298.60000000000002</v>
      </c>
      <c r="AC734" s="1">
        <f>(Table2[[#This Row],[Close Price]]/Table2[[#This Row],[Day Low]])-1</f>
        <v>9.5505617977529322E-3</v>
      </c>
      <c r="AD734" s="1">
        <f>(Table2[[#This Row],[Day High]]/Table2[[#This Row],[Close Price]])-1</f>
        <v>3.6727879799665963E-2</v>
      </c>
      <c r="AE734" s="1">
        <f>(Table2[[#This Row],[Close Price]]/Table2[[#This Row],[Current Week Low]])-1</f>
        <v>9.5505617977529322E-3</v>
      </c>
      <c r="AF734" s="1">
        <f>(Table2[[#This Row],[Current Week High]]/Table2[[#This Row],[Close Price]])-1</f>
        <v>8.0504544611389228E-2</v>
      </c>
      <c r="AG734" s="1">
        <f>(Table2[[#This Row],[Close Price]]/Table2[[#This Row],[Current Month Low]])-1</f>
        <v>9.5505617977529322E-3</v>
      </c>
      <c r="AH734" s="1">
        <f>(Table2[[#This Row],[Current Month High]]/Table2[[#This Row],[Close Price]])-1</f>
        <v>0.10777221294750516</v>
      </c>
      <c r="AI734">
        <v>101.224262659988</v>
      </c>
      <c r="AJ734">
        <v>2.6270702455739801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-0.09</v>
      </c>
      <c r="AM734" t="s">
        <v>3161</v>
      </c>
      <c r="AN734">
        <v>-6.31</v>
      </c>
      <c r="AO734" t="s">
        <v>3161</v>
      </c>
      <c r="AP734">
        <v>-9.6646415134029995E-2</v>
      </c>
      <c r="AQ734">
        <f>(Table2[[#This Row],[Sharpe Ratio]]-AVERAGE(Table2[Sharpe Ratio]))/_xlfn.STDEV.P(Table2[Sharpe Ratio])</f>
        <v>-1.8270241390114483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724</v>
      </c>
      <c r="AT734">
        <f>_xlfn.RANK.AVG(Table2[[#This Row],[6M Return vs Nifty Z-Score]],Table2[6M Return vs Nifty Z-Score])</f>
        <v>703</v>
      </c>
      <c r="AU734">
        <f>_xlfn.RANK.AVG(Table2[[#This Row],[Sharpe Ratio Z-Score]],Table2[Sharpe Ratio Z-Score])</f>
        <v>708</v>
      </c>
      <c r="AV734">
        <f>(Table2[[#This Row],[Rank 1Y]]+Table2[[#This Row],[Rank 6M]]+Table2[[#This Row],[Rank Sharpe]])/3</f>
        <v>711.66666666666663</v>
      </c>
    </row>
    <row r="735" spans="1:48" x14ac:dyDescent="0.3">
      <c r="A735" t="s">
        <v>1458</v>
      </c>
      <c r="B735" t="s">
        <v>1459</v>
      </c>
      <c r="C735" t="s">
        <v>3118</v>
      </c>
      <c r="D735" t="s">
        <v>85</v>
      </c>
      <c r="E735">
        <v>6957.0786983709304</v>
      </c>
      <c r="F735">
        <v>235.5</v>
      </c>
      <c r="G735">
        <v>-62.652101339391201</v>
      </c>
      <c r="H735">
        <f>(Table2[[#This Row],[1Y Return vs Nifty]]-AVERAGE(Table2[1Y Return vs Nifty]))/_xlfn.STDEV.P(Table2[1Y Return vs Nifty])</f>
        <v>-1.5488025718502143</v>
      </c>
      <c r="I735">
        <v>-12.3183885746519</v>
      </c>
      <c r="J735">
        <f>(Table2[[#This Row],[1M Return vs Nifty]]-AVERAGE(Table2[1M Return vs Nifty]))/_xlfn.STDEV.P(Table2[1M Return vs Nifty])</f>
        <v>-1.0500433358219419</v>
      </c>
      <c r="K735">
        <v>-27.860316179123998</v>
      </c>
      <c r="L735">
        <f>(Table2[[#This Row],[6M Return vs Nifty]]-AVERAGE(Table2[6M Return vs Nifty]))/_xlfn.STDEV.P(Table2[6M Return vs Nifty])</f>
        <v>-1.0863733227537242</v>
      </c>
      <c r="M735">
        <v>-8.3772494123204897</v>
      </c>
      <c r="N735">
        <f>(Table2[[#This Row],[1W Return vs Nifty]]-AVERAGE(Table2[1W Return vs Nifty]))/_xlfn.STDEV.P(Table2[1W Return vs Nifty])</f>
        <v>-1.0707620530883899</v>
      </c>
      <c r="O735">
        <v>255.66</v>
      </c>
      <c r="P735">
        <v>269.17262069139798</v>
      </c>
      <c r="Q735">
        <v>312.647000726165</v>
      </c>
      <c r="R735">
        <v>28.2915218284163</v>
      </c>
      <c r="S735" s="1">
        <f>(Table2[[#This Row],[Close Price]]-Table2[[#This Row],[20D EMA]])/Table2[[#This Row],[20D EMA]]</f>
        <v>-7.8854728936869262E-2</v>
      </c>
      <c r="T735" s="1">
        <f>(Table2[[#This Row],[Close Price]]-Table2[[#This Row],[50D EMA]])/Table2[[#This Row],[50D EMA]]</f>
        <v>-0.1250967524293754</v>
      </c>
      <c r="U735" s="1">
        <f>(Table2[[#This Row],[Close Price]]-Table2[[#This Row],[200D EMA]])/Table2[[#This Row],[200D EMA]]</f>
        <v>-0.24675432851420498</v>
      </c>
      <c r="V735">
        <v>0.68136379576557005</v>
      </c>
      <c r="W735">
        <v>233.4</v>
      </c>
      <c r="X735">
        <v>239.95</v>
      </c>
      <c r="Y735">
        <v>232.6</v>
      </c>
      <c r="Z735">
        <v>258.85000000000002</v>
      </c>
      <c r="AA735">
        <v>232.6</v>
      </c>
      <c r="AB735">
        <v>267.85000000000002</v>
      </c>
      <c r="AC735" s="1">
        <f>(Table2[[#This Row],[Close Price]]/Table2[[#This Row],[Day Low]])-1</f>
        <v>8.9974293059125188E-3</v>
      </c>
      <c r="AD735" s="1">
        <f>(Table2[[#This Row],[Day High]]/Table2[[#This Row],[Close Price]])-1</f>
        <v>1.8895966029723876E-2</v>
      </c>
      <c r="AE735" s="1">
        <f>(Table2[[#This Row],[Close Price]]/Table2[[#This Row],[Current Week Low]])-1</f>
        <v>1.2467755803955205E-2</v>
      </c>
      <c r="AF735" s="1">
        <f>(Table2[[#This Row],[Current Week High]]/Table2[[#This Row],[Close Price]])-1</f>
        <v>9.9150743099787775E-2</v>
      </c>
      <c r="AG735" s="1">
        <f>(Table2[[#This Row],[Close Price]]/Table2[[#This Row],[Current Month Low]])-1</f>
        <v>1.2467755803955205E-2</v>
      </c>
      <c r="AH735" s="1">
        <f>(Table2[[#This Row],[Current Month High]]/Table2[[#This Row],[Close Price]])-1</f>
        <v>0.13736730360934191</v>
      </c>
      <c r="AI735">
        <v>78.641188959660298</v>
      </c>
      <c r="AJ735">
        <v>1.2467755803955201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-0.13</v>
      </c>
      <c r="AM735" t="s">
        <v>3161</v>
      </c>
      <c r="AN735">
        <v>-3.78</v>
      </c>
      <c r="AO735" t="s">
        <v>3161</v>
      </c>
      <c r="AP735">
        <v>-0.127951956136831</v>
      </c>
      <c r="AQ735">
        <f>(Table2[[#This Row],[Sharpe Ratio]]-AVERAGE(Table2[Sharpe Ratio]))/_xlfn.STDEV.P(Table2[Sharpe Ratio])</f>
        <v>-2.1975535110301374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728</v>
      </c>
      <c r="AT735">
        <f>_xlfn.RANK.AVG(Table2[[#This Row],[6M Return vs Nifty Z-Score]],Table2[6M Return vs Nifty Z-Score])</f>
        <v>683</v>
      </c>
      <c r="AU735">
        <f>_xlfn.RANK.AVG(Table2[[#This Row],[Sharpe Ratio Z-Score]],Table2[Sharpe Ratio Z-Score])</f>
        <v>729</v>
      </c>
      <c r="AV735">
        <f>(Table2[[#This Row],[Rank 1Y]]+Table2[[#This Row],[Rank 6M]]+Table2[[#This Row],[Rank Sharpe]])/3</f>
        <v>713.33333333333337</v>
      </c>
    </row>
    <row r="736" spans="1:48" x14ac:dyDescent="0.3">
      <c r="A736" t="s">
        <v>1706</v>
      </c>
      <c r="B736" t="s">
        <v>1707</v>
      </c>
      <c r="C736" t="s">
        <v>3119</v>
      </c>
      <c r="D736" t="s">
        <v>464</v>
      </c>
      <c r="E736">
        <v>4891.0640193626896</v>
      </c>
      <c r="F736">
        <v>442.15</v>
      </c>
      <c r="G736">
        <v>-57.205547891765299</v>
      </c>
      <c r="H736">
        <f>(Table2[[#This Row],[1Y Return vs Nifty]]-AVERAGE(Table2[1Y Return vs Nifty]))/_xlfn.STDEV.P(Table2[1Y Return vs Nifty])</f>
        <v>-1.4392239364115647</v>
      </c>
      <c r="I736">
        <v>-13.114151046347301</v>
      </c>
      <c r="J736">
        <f>(Table2[[#This Row],[1M Return vs Nifty]]-AVERAGE(Table2[1M Return vs Nifty]))/_xlfn.STDEV.P(Table2[1M Return vs Nifty])</f>
        <v>-1.1344937467501706</v>
      </c>
      <c r="K736">
        <v>-37.669166334384997</v>
      </c>
      <c r="L736">
        <f>(Table2[[#This Row],[6M Return vs Nifty]]-AVERAGE(Table2[6M Return vs Nifty]))/_xlfn.STDEV.P(Table2[6M Return vs Nifty])</f>
        <v>-1.429436626978015</v>
      </c>
      <c r="M736">
        <v>-3.9547424605084398</v>
      </c>
      <c r="N736">
        <f>(Table2[[#This Row],[1W Return vs Nifty]]-AVERAGE(Table2[1W Return vs Nifty]))/_xlfn.STDEV.P(Table2[1W Return vs Nifty])</f>
        <v>-0.14855117251924332</v>
      </c>
      <c r="O736">
        <v>481.94</v>
      </c>
      <c r="P736">
        <v>522.77065331436097</v>
      </c>
      <c r="Q736">
        <v>593.87698897271002</v>
      </c>
      <c r="R736">
        <v>18.051332050683602</v>
      </c>
      <c r="S736" s="1">
        <f>(Table2[[#This Row],[Close Price]]-Table2[[#This Row],[20D EMA]])/Table2[[#This Row],[20D EMA]]</f>
        <v>-8.2562144665311074E-2</v>
      </c>
      <c r="T736" s="1">
        <f>(Table2[[#This Row],[Close Price]]-Table2[[#This Row],[50D EMA]])/Table2[[#This Row],[50D EMA]]</f>
        <v>-0.15421801664501789</v>
      </c>
      <c r="U736" s="1">
        <f>(Table2[[#This Row],[Close Price]]-Table2[[#This Row],[200D EMA]])/Table2[[#This Row],[200D EMA]]</f>
        <v>-0.25548554968456982</v>
      </c>
      <c r="V736">
        <v>1.63687652564887</v>
      </c>
      <c r="W736">
        <v>438.55</v>
      </c>
      <c r="X736">
        <v>448.2</v>
      </c>
      <c r="Y736">
        <v>438.55</v>
      </c>
      <c r="Z736">
        <v>475</v>
      </c>
      <c r="AA736">
        <v>438.55</v>
      </c>
      <c r="AB736">
        <v>506.6</v>
      </c>
      <c r="AC736" s="1">
        <f>(Table2[[#This Row],[Close Price]]/Table2[[#This Row],[Day Low]])-1</f>
        <v>8.2088701402347475E-3</v>
      </c>
      <c r="AD736" s="1">
        <f>(Table2[[#This Row],[Day High]]/Table2[[#This Row],[Close Price]])-1</f>
        <v>1.3683139206151829E-2</v>
      </c>
      <c r="AE736" s="1">
        <f>(Table2[[#This Row],[Close Price]]/Table2[[#This Row],[Current Week Low]])-1</f>
        <v>8.2088701402347475E-3</v>
      </c>
      <c r="AF736" s="1">
        <f>(Table2[[#This Row],[Current Week High]]/Table2[[#This Row],[Close Price]])-1</f>
        <v>7.429605337555123E-2</v>
      </c>
      <c r="AG736" s="1">
        <f>(Table2[[#This Row],[Close Price]]/Table2[[#This Row],[Current Month Low]])-1</f>
        <v>8.2088701402347475E-3</v>
      </c>
      <c r="AH736" s="1">
        <f>(Table2[[#This Row],[Current Month High]]/Table2[[#This Row],[Close Price]])-1</f>
        <v>0.14576501187379853</v>
      </c>
      <c r="AI736">
        <v>75.5060499830374</v>
      </c>
      <c r="AJ736">
        <v>0.82088701402347397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-0.19</v>
      </c>
      <c r="AM736" t="s">
        <v>3161</v>
      </c>
      <c r="AN736">
        <v>-8.2100000000000009</v>
      </c>
      <c r="AO736" t="s">
        <v>3161</v>
      </c>
      <c r="AP736">
        <v>-0.141331331539122</v>
      </c>
      <c r="AQ736">
        <f>(Table2[[#This Row],[Sharpe Ratio]]-AVERAGE(Table2[Sharpe Ratio]))/_xlfn.STDEV.P(Table2[Sharpe Ratio])</f>
        <v>-2.3559105113250567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723</v>
      </c>
      <c r="AT736">
        <f>_xlfn.RANK.AVG(Table2[[#This Row],[6M Return vs Nifty Z-Score]],Table2[6M Return vs Nifty Z-Score])</f>
        <v>721</v>
      </c>
      <c r="AU736">
        <f>_xlfn.RANK.AVG(Table2[[#This Row],[Sharpe Ratio Z-Score]],Table2[Sharpe Ratio Z-Score])</f>
        <v>734</v>
      </c>
      <c r="AV736">
        <f>(Table2[[#This Row],[Rank 1Y]]+Table2[[#This Row],[Rank 6M]]+Table2[[#This Row],[Rank Sharpe]])/3</f>
        <v>726</v>
      </c>
    </row>
    <row r="737" spans="1:48" x14ac:dyDescent="0.3">
      <c r="A737" t="s">
        <v>2558</v>
      </c>
      <c r="B737" t="s">
        <v>2559</v>
      </c>
      <c r="C737" t="s">
        <v>3109</v>
      </c>
      <c r="D737" t="s">
        <v>54</v>
      </c>
      <c r="E737">
        <v>1789.67051061087</v>
      </c>
      <c r="F737">
        <v>177.71</v>
      </c>
      <c r="G737">
        <v>-91.271189836558193</v>
      </c>
      <c r="H737">
        <f>(Table2[[#This Row],[1Y Return vs Nifty]]-AVERAGE(Table2[1Y Return vs Nifty]))/_xlfn.STDEV.P(Table2[1Y Return vs Nifty])</f>
        <v>-2.1245870005120642</v>
      </c>
      <c r="I737">
        <v>-15.711927611447001</v>
      </c>
      <c r="J737">
        <f>(Table2[[#This Row],[1M Return vs Nifty]]-AVERAGE(Table2[1M Return vs Nifty]))/_xlfn.STDEV.P(Table2[1M Return vs Nifty])</f>
        <v>-1.4101831719563989</v>
      </c>
      <c r="K737">
        <v>-68.135486972571499</v>
      </c>
      <c r="L737">
        <f>(Table2[[#This Row],[6M Return vs Nifty]]-AVERAGE(Table2[6M Return vs Nifty]))/_xlfn.STDEV.P(Table2[6M Return vs Nifty])</f>
        <v>-2.4949923710513486</v>
      </c>
      <c r="M737">
        <v>-12.216465806651</v>
      </c>
      <c r="N737">
        <f>(Table2[[#This Row],[1W Return vs Nifty]]-AVERAGE(Table2[1W Return vs Nifty]))/_xlfn.STDEV.P(Table2[1W Return vs Nifty])</f>
        <v>-1.8713412653517769</v>
      </c>
      <c r="O737">
        <v>206.47</v>
      </c>
      <c r="P737">
        <v>241.52393190036099</v>
      </c>
      <c r="Q737">
        <v>371.89655754253198</v>
      </c>
      <c r="R737">
        <v>20.940650327905999</v>
      </c>
      <c r="S737" s="1">
        <f>(Table2[[#This Row],[Close Price]]-Table2[[#This Row],[20D EMA]])/Table2[[#This Row],[20D EMA]]</f>
        <v>-0.13929384414200605</v>
      </c>
      <c r="T737" s="1">
        <f>(Table2[[#This Row],[Close Price]]-Table2[[#This Row],[50D EMA]])/Table2[[#This Row],[50D EMA]]</f>
        <v>-0.26421370088777363</v>
      </c>
      <c r="U737" s="1">
        <f>(Table2[[#This Row],[Close Price]]-Table2[[#This Row],[200D EMA]])/Table2[[#This Row],[200D EMA]]</f>
        <v>-0.5221520705265571</v>
      </c>
      <c r="V737">
        <v>0.65169308500330203</v>
      </c>
      <c r="W737">
        <v>177.71</v>
      </c>
      <c r="X737">
        <v>186</v>
      </c>
      <c r="Y737">
        <v>177.71</v>
      </c>
      <c r="Z737">
        <v>202.05</v>
      </c>
      <c r="AA737">
        <v>177.71</v>
      </c>
      <c r="AB737">
        <v>233</v>
      </c>
      <c r="AC737" s="1">
        <f>(Table2[[#This Row],[Close Price]]/Table2[[#This Row],[Day Low]])-1</f>
        <v>0</v>
      </c>
      <c r="AD737" s="1">
        <f>(Table2[[#This Row],[Day High]]/Table2[[#This Row],[Close Price]])-1</f>
        <v>4.6649034944572509E-2</v>
      </c>
      <c r="AE737" s="1">
        <f>(Table2[[#This Row],[Close Price]]/Table2[[#This Row],[Current Week Low]])-1</f>
        <v>0</v>
      </c>
      <c r="AF737" s="1">
        <f>(Table2[[#This Row],[Current Week High]]/Table2[[#This Row],[Close Price]])-1</f>
        <v>0.13696471779866082</v>
      </c>
      <c r="AG737" s="1">
        <f>(Table2[[#This Row],[Close Price]]/Table2[[#This Row],[Current Month Low]])-1</f>
        <v>0</v>
      </c>
      <c r="AH737" s="1">
        <f>(Table2[[#This Row],[Current Month High]]/Table2[[#This Row],[Close Price]])-1</f>
        <v>0.3111248663552979</v>
      </c>
      <c r="AI737">
        <v>279.74790388835697</v>
      </c>
      <c r="AJ737">
        <v>0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-0.43</v>
      </c>
      <c r="AM737" t="s">
        <v>3161</v>
      </c>
      <c r="AN737">
        <v>-10.07</v>
      </c>
      <c r="AO737" t="s">
        <v>3161</v>
      </c>
      <c r="AP737">
        <v>-0.10701258571306201</v>
      </c>
      <c r="AQ737">
        <f>(Table2[[#This Row],[Sharpe Ratio]]-AVERAGE(Table2[Sharpe Ratio]))/_xlfn.STDEV.P(Table2[Sharpe Ratio])</f>
        <v>-1.9497171368594548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736</v>
      </c>
      <c r="AT737">
        <f>_xlfn.RANK.AVG(Table2[[#This Row],[6M Return vs Nifty Z-Score]],Table2[6M Return vs Nifty Z-Score])</f>
        <v>736</v>
      </c>
      <c r="AU737">
        <f>_xlfn.RANK.AVG(Table2[[#This Row],[Sharpe Ratio Z-Score]],Table2[Sharpe Ratio Z-Score])</f>
        <v>717</v>
      </c>
      <c r="AV737">
        <f>(Table2[[#This Row],[Rank 1Y]]+Table2[[#This Row],[Rank 6M]]+Table2[[#This Row],[Rank Sharpe]])/3</f>
        <v>729.66666666666663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548A-DD9E-4EC7-95F2-14D35C8A6541}">
  <dimension ref="A1:Q1465"/>
  <sheetViews>
    <sheetView topLeftCell="D909" workbookViewId="0">
      <selection sqref="A1:Q1199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3106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3107</v>
      </c>
      <c r="D2" t="s">
        <v>18</v>
      </c>
      <c r="E2">
        <v>1716278.00479248</v>
      </c>
      <c r="F2">
        <v>1267.5999999999999</v>
      </c>
      <c r="G2">
        <v>-13.4453186771399</v>
      </c>
      <c r="H2">
        <v>-0.75809995028593302</v>
      </c>
      <c r="I2">
        <v>-16.415597526664001</v>
      </c>
      <c r="J2">
        <v>0.33758202550540201</v>
      </c>
      <c r="K2">
        <v>1372.1592531015399</v>
      </c>
      <c r="L2">
        <v>1406.9741608511899</v>
      </c>
      <c r="M2">
        <v>32.207143138114503</v>
      </c>
      <c r="N2">
        <v>0.85573698724507197</v>
      </c>
      <c r="O2">
        <v>26.9170085200378</v>
      </c>
      <c r="P2">
        <v>8.9471422432316299</v>
      </c>
      <c r="Q2">
        <v>-2.8922429600991999E-2</v>
      </c>
    </row>
    <row r="3" spans="1:17" x14ac:dyDescent="0.3">
      <c r="A3" t="s">
        <v>19</v>
      </c>
      <c r="B3" t="s">
        <v>20</v>
      </c>
      <c r="C3" t="s">
        <v>3108</v>
      </c>
      <c r="D3" t="s">
        <v>21</v>
      </c>
      <c r="E3">
        <v>1500822.5277452699</v>
      </c>
      <c r="F3">
        <v>4145.8999999999996</v>
      </c>
      <c r="G3">
        <v>0.75333237591737401</v>
      </c>
      <c r="H3">
        <v>6.4438740437329001</v>
      </c>
      <c r="I3">
        <v>0.924088771867141</v>
      </c>
      <c r="J3">
        <v>2.84777520291764</v>
      </c>
      <c r="K3">
        <v>4174.3160500793401</v>
      </c>
      <c r="L3">
        <v>4060.6462465025602</v>
      </c>
      <c r="M3">
        <v>56.179543688608</v>
      </c>
      <c r="N3">
        <v>0.91668555303748001</v>
      </c>
      <c r="O3">
        <v>10.7660580332376</v>
      </c>
      <c r="P3">
        <v>23.535108237362302</v>
      </c>
      <c r="Q3">
        <v>-6.6480024844969999E-3</v>
      </c>
    </row>
    <row r="4" spans="1:17" x14ac:dyDescent="0.3">
      <c r="A4" t="s">
        <v>22</v>
      </c>
      <c r="B4" t="s">
        <v>23</v>
      </c>
      <c r="C4" t="s">
        <v>3109</v>
      </c>
      <c r="D4" t="s">
        <v>24</v>
      </c>
      <c r="E4">
        <v>1293755.67724147</v>
      </c>
      <c r="F4">
        <v>1692.75</v>
      </c>
      <c r="G4">
        <v>-8.5109402013538809</v>
      </c>
      <c r="H4">
        <v>6.2983193877222403</v>
      </c>
      <c r="I4">
        <v>11.7566717409105</v>
      </c>
      <c r="J4">
        <v>-0.36713353542578903</v>
      </c>
      <c r="K4">
        <v>1702.99293194856</v>
      </c>
      <c r="L4">
        <v>1627.04886439297</v>
      </c>
      <c r="M4">
        <v>37.542067201793003</v>
      </c>
      <c r="N4">
        <v>0.69782763734100095</v>
      </c>
      <c r="O4">
        <v>5.9813912272928604</v>
      </c>
      <c r="P4">
        <v>24.1428623812841</v>
      </c>
      <c r="Q4">
        <v>-4.2874896452603999E-2</v>
      </c>
    </row>
    <row r="5" spans="1:17" x14ac:dyDescent="0.3">
      <c r="A5" t="s">
        <v>25</v>
      </c>
      <c r="B5" t="s">
        <v>26</v>
      </c>
      <c r="C5" t="s">
        <v>3110</v>
      </c>
      <c r="D5" t="s">
        <v>27</v>
      </c>
      <c r="E5">
        <v>927354.84840791905</v>
      </c>
      <c r="F5">
        <v>1550.5</v>
      </c>
      <c r="G5">
        <v>42.1796446095166</v>
      </c>
      <c r="H5">
        <v>-2.8701456075152998</v>
      </c>
      <c r="I5">
        <v>12.4498249725648</v>
      </c>
      <c r="J5">
        <v>1.2023958234971099</v>
      </c>
      <c r="K5">
        <v>1613.51804851313</v>
      </c>
      <c r="L5">
        <v>1425.1896439708501</v>
      </c>
      <c r="M5">
        <v>19.162824096181399</v>
      </c>
      <c r="N5">
        <v>0.78470112848699902</v>
      </c>
      <c r="O5">
        <v>14.737181554337299</v>
      </c>
      <c r="P5">
        <v>65.616321298867703</v>
      </c>
      <c r="Q5">
        <v>0.15216987472013599</v>
      </c>
    </row>
    <row r="6" spans="1:17" x14ac:dyDescent="0.3">
      <c r="A6" t="s">
        <v>28</v>
      </c>
      <c r="B6" t="s">
        <v>29</v>
      </c>
      <c r="C6" t="s">
        <v>3109</v>
      </c>
      <c r="D6" t="s">
        <v>24</v>
      </c>
      <c r="E6">
        <v>887271.78596593102</v>
      </c>
      <c r="F6">
        <v>1256.95</v>
      </c>
      <c r="G6">
        <v>12.530907689115599</v>
      </c>
      <c r="H6">
        <v>7.8423110716373996</v>
      </c>
      <c r="I6">
        <v>5.8754913133174602</v>
      </c>
      <c r="J6">
        <v>1.3700779030932999</v>
      </c>
      <c r="K6">
        <v>1260.5913501032001</v>
      </c>
      <c r="L6">
        <v>1172.2051908138101</v>
      </c>
      <c r="M6">
        <v>40.876604810629701</v>
      </c>
      <c r="N6">
        <v>0.87696051458463398</v>
      </c>
      <c r="O6">
        <v>8.3853773021997409</v>
      </c>
      <c r="P6">
        <v>37.4091281770975</v>
      </c>
      <c r="Q6">
        <v>9.4062513536253001E-2</v>
      </c>
    </row>
    <row r="7" spans="1:17" x14ac:dyDescent="0.3">
      <c r="A7" t="s">
        <v>30</v>
      </c>
      <c r="B7" t="s">
        <v>31</v>
      </c>
      <c r="C7" t="s">
        <v>3108</v>
      </c>
      <c r="D7" t="s">
        <v>21</v>
      </c>
      <c r="E7">
        <v>772298.41096884501</v>
      </c>
      <c r="F7">
        <v>1864.55</v>
      </c>
      <c r="G7">
        <v>11.159830807020301</v>
      </c>
      <c r="H7">
        <v>0.99571645617223203</v>
      </c>
      <c r="I7">
        <v>25.392972289171801</v>
      </c>
      <c r="J7">
        <v>5.1660528190513499</v>
      </c>
      <c r="K7">
        <v>1854.4447426091399</v>
      </c>
      <c r="L7">
        <v>1718.29306025761</v>
      </c>
      <c r="M7">
        <v>60.135261442738297</v>
      </c>
      <c r="N7">
        <v>0.86795385460185104</v>
      </c>
      <c r="O7">
        <v>6.8059317261537498</v>
      </c>
      <c r="P7">
        <v>37.2658004196267</v>
      </c>
      <c r="Q7">
        <v>-3.1444861491559999E-2</v>
      </c>
    </row>
    <row r="8" spans="1:17" x14ac:dyDescent="0.3">
      <c r="A8" t="s">
        <v>32</v>
      </c>
      <c r="B8" t="s">
        <v>33</v>
      </c>
      <c r="C8" t="s">
        <v>3109</v>
      </c>
      <c r="D8" t="s">
        <v>34</v>
      </c>
      <c r="E8">
        <v>718145.18701108696</v>
      </c>
      <c r="F8">
        <v>804.25</v>
      </c>
      <c r="G8">
        <v>16.518288808521099</v>
      </c>
      <c r="H8">
        <v>6.1809313730737099</v>
      </c>
      <c r="I8">
        <v>-7.8745906078549703</v>
      </c>
      <c r="J8">
        <v>-3.86888228846865</v>
      </c>
      <c r="K8">
        <v>814.40814439276699</v>
      </c>
      <c r="L8">
        <v>779.75596856734796</v>
      </c>
      <c r="M8">
        <v>36.0265780942592</v>
      </c>
      <c r="N8">
        <v>1.01981623732683</v>
      </c>
      <c r="O8">
        <v>13.397575380789499</v>
      </c>
      <c r="P8">
        <v>44.870755651625601</v>
      </c>
      <c r="Q8">
        <v>6.4934841229823001E-2</v>
      </c>
    </row>
    <row r="9" spans="1:17" x14ac:dyDescent="0.3">
      <c r="A9" t="s">
        <v>35</v>
      </c>
      <c r="B9" t="s">
        <v>36</v>
      </c>
      <c r="C9" t="s">
        <v>3111</v>
      </c>
      <c r="D9" t="s">
        <v>37</v>
      </c>
      <c r="E9">
        <v>583199.83783490199</v>
      </c>
      <c r="F9">
        <v>465.95</v>
      </c>
      <c r="G9">
        <v>-15.6004031453495</v>
      </c>
      <c r="H9">
        <v>-9.6627696174205996E-2</v>
      </c>
      <c r="I9">
        <v>2.9997291956673302</v>
      </c>
      <c r="J9">
        <v>0.121872345032195</v>
      </c>
      <c r="K9">
        <v>488.50526553730703</v>
      </c>
      <c r="L9">
        <v>467.82133773583797</v>
      </c>
      <c r="M9">
        <v>19.5088375146108</v>
      </c>
      <c r="N9">
        <v>0.69096011829905901</v>
      </c>
      <c r="O9">
        <v>13.424187144543399</v>
      </c>
      <c r="P9">
        <v>16.6771002879679</v>
      </c>
      <c r="Q9">
        <v>0.113511650780554</v>
      </c>
    </row>
    <row r="10" spans="1:17" x14ac:dyDescent="0.3">
      <c r="A10" t="s">
        <v>38</v>
      </c>
      <c r="B10" t="s">
        <v>39</v>
      </c>
      <c r="C10" t="s">
        <v>3109</v>
      </c>
      <c r="D10" t="s">
        <v>40</v>
      </c>
      <c r="E10">
        <v>575027.28505067003</v>
      </c>
      <c r="F10">
        <v>908.65</v>
      </c>
      <c r="G10">
        <v>28.713679928532699</v>
      </c>
      <c r="H10">
        <v>0.83223506825351901</v>
      </c>
      <c r="I10">
        <v>-14.135161081579099</v>
      </c>
      <c r="J10">
        <v>0.20763601218757199</v>
      </c>
      <c r="K10">
        <v>961.95155331747605</v>
      </c>
      <c r="L10">
        <v>959.89639961577495</v>
      </c>
      <c r="M10">
        <v>40.9501793083938</v>
      </c>
      <c r="N10">
        <v>0.79448158834129201</v>
      </c>
      <c r="O10">
        <v>34.485225334287101</v>
      </c>
      <c r="P10">
        <v>50.376499793131899</v>
      </c>
      <c r="Q10">
        <v>-3.2940566657130001E-2</v>
      </c>
    </row>
    <row r="11" spans="1:17" x14ac:dyDescent="0.3">
      <c r="A11" t="s">
        <v>41</v>
      </c>
      <c r="B11" t="s">
        <v>42</v>
      </c>
      <c r="C11" t="s">
        <v>3111</v>
      </c>
      <c r="D11" t="s">
        <v>43</v>
      </c>
      <c r="E11">
        <v>561663.59322120796</v>
      </c>
      <c r="F11">
        <v>2389.1999999999998</v>
      </c>
      <c r="G11">
        <v>-24.940148115539198</v>
      </c>
      <c r="H11">
        <v>-8.0799582045781992</v>
      </c>
      <c r="I11">
        <v>-3.08150677498725</v>
      </c>
      <c r="J11">
        <v>-0.96081833491593505</v>
      </c>
      <c r="K11">
        <v>2653.85169064602</v>
      </c>
      <c r="L11">
        <v>2608.4339644268198</v>
      </c>
      <c r="M11">
        <v>17.943264676707798</v>
      </c>
      <c r="N11">
        <v>0.77873935643806103</v>
      </c>
      <c r="O11">
        <v>27.029968190189098</v>
      </c>
      <c r="P11">
        <v>9.9974678299302298</v>
      </c>
      <c r="Q11">
        <v>-5.3709949906424997E-2</v>
      </c>
    </row>
    <row r="12" spans="1:17" x14ac:dyDescent="0.3">
      <c r="A12" t="s">
        <v>44</v>
      </c>
      <c r="B12" t="s">
        <v>45</v>
      </c>
      <c r="C12" t="s">
        <v>3108</v>
      </c>
      <c r="D12" t="s">
        <v>21</v>
      </c>
      <c r="E12">
        <v>503056.64032285498</v>
      </c>
      <c r="F12">
        <v>1858.95</v>
      </c>
      <c r="G12">
        <v>24.580679802363001</v>
      </c>
      <c r="H12">
        <v>6.3673397128017299</v>
      </c>
      <c r="I12">
        <v>33.548587272999598</v>
      </c>
      <c r="J12">
        <v>4.0462032559448398</v>
      </c>
      <c r="K12">
        <v>1796.3610668633601</v>
      </c>
      <c r="L12">
        <v>1615.6405730152301</v>
      </c>
      <c r="M12">
        <v>59.629452751917803</v>
      </c>
      <c r="N12">
        <v>0.82527081770319799</v>
      </c>
      <c r="O12">
        <v>2.0468544070577401</v>
      </c>
      <c r="P12">
        <v>50.5222672064777</v>
      </c>
      <c r="Q12">
        <v>6.6507712412949005E-2</v>
      </c>
    </row>
    <row r="13" spans="1:17" x14ac:dyDescent="0.3">
      <c r="A13" t="s">
        <v>46</v>
      </c>
      <c r="B13" t="s">
        <v>47</v>
      </c>
      <c r="C13" t="s">
        <v>3112</v>
      </c>
      <c r="D13" t="s">
        <v>48</v>
      </c>
      <c r="E13">
        <v>485163.93079433299</v>
      </c>
      <c r="F13">
        <v>3526.25</v>
      </c>
      <c r="G13">
        <v>-5.9800652166073602</v>
      </c>
      <c r="H13">
        <v>5.3073532415248597</v>
      </c>
      <c r="I13">
        <v>-2.5483062523973699</v>
      </c>
      <c r="J13">
        <v>-1.5028800079583901E-3</v>
      </c>
      <c r="K13">
        <v>3573.0205754263998</v>
      </c>
      <c r="L13">
        <v>3493.2435794769899</v>
      </c>
      <c r="M13">
        <v>41.605283617516598</v>
      </c>
      <c r="N13">
        <v>0.872846683944141</v>
      </c>
      <c r="O13">
        <v>11.1634172279333</v>
      </c>
      <c r="P13">
        <v>16.3375727883076</v>
      </c>
      <c r="Q13">
        <v>0.10366293162078501</v>
      </c>
    </row>
    <row r="14" spans="1:17" x14ac:dyDescent="0.3">
      <c r="A14" t="s">
        <v>49</v>
      </c>
      <c r="B14" t="s">
        <v>50</v>
      </c>
      <c r="C14" t="s">
        <v>3113</v>
      </c>
      <c r="D14" t="s">
        <v>51</v>
      </c>
      <c r="E14">
        <v>424476.56638486602</v>
      </c>
      <c r="F14">
        <v>1768.2</v>
      </c>
      <c r="G14">
        <v>28.7023725912968</v>
      </c>
      <c r="H14">
        <v>-1.22558606741148</v>
      </c>
      <c r="I14">
        <v>9.8473635228519303</v>
      </c>
      <c r="J14">
        <v>1.2892367587367699</v>
      </c>
      <c r="K14">
        <v>1829.8631881812701</v>
      </c>
      <c r="L14">
        <v>1644.33302861832</v>
      </c>
      <c r="M14">
        <v>30.084674233474299</v>
      </c>
      <c r="N14">
        <v>1.0543328724498799</v>
      </c>
      <c r="O14">
        <v>10.866983372921601</v>
      </c>
      <c r="P14">
        <v>50.999146029035003</v>
      </c>
      <c r="Q14">
        <v>0.142210094003761</v>
      </c>
    </row>
    <row r="15" spans="1:17" x14ac:dyDescent="0.3">
      <c r="A15" t="s">
        <v>52</v>
      </c>
      <c r="B15" t="s">
        <v>53</v>
      </c>
      <c r="C15" t="s">
        <v>3109</v>
      </c>
      <c r="D15" t="s">
        <v>54</v>
      </c>
      <c r="E15">
        <v>405388.95612376498</v>
      </c>
      <c r="F15">
        <v>6549.15</v>
      </c>
      <c r="G15">
        <v>-30.376423834921901</v>
      </c>
      <c r="H15">
        <v>-3.28037002137724</v>
      </c>
      <c r="I15">
        <v>-7.8768216997367997</v>
      </c>
      <c r="J15">
        <v>-2.38494798465483</v>
      </c>
      <c r="K15">
        <v>7008.9624876941098</v>
      </c>
      <c r="L15">
        <v>7030.2565173962403</v>
      </c>
      <c r="M15">
        <v>24.1748179181761</v>
      </c>
      <c r="N15">
        <v>0.58471059337458997</v>
      </c>
      <c r="O15">
        <v>19.5574998282219</v>
      </c>
      <c r="P15">
        <v>5.8397168622127396</v>
      </c>
      <c r="Q15">
        <v>-6.9006397843276002E-2</v>
      </c>
    </row>
    <row r="16" spans="1:17" x14ac:dyDescent="0.3">
      <c r="A16" t="s">
        <v>55</v>
      </c>
      <c r="B16" t="s">
        <v>56</v>
      </c>
      <c r="C16" t="s">
        <v>3114</v>
      </c>
      <c r="D16" t="s">
        <v>57</v>
      </c>
      <c r="E16">
        <v>361393.36036184599</v>
      </c>
      <c r="F16">
        <v>372.5</v>
      </c>
      <c r="G16">
        <v>29.5958874000757</v>
      </c>
      <c r="H16">
        <v>-6.0662577131510602</v>
      </c>
      <c r="I16">
        <v>-2.83233833355095</v>
      </c>
      <c r="J16">
        <v>-4.9736852113679797</v>
      </c>
      <c r="K16">
        <v>406.67060441323702</v>
      </c>
      <c r="L16">
        <v>370.95373844171502</v>
      </c>
      <c r="M16">
        <v>19.842618986499598</v>
      </c>
      <c r="N16">
        <v>0.71479708795171903</v>
      </c>
      <c r="O16">
        <v>20.389261744966401</v>
      </c>
      <c r="P16">
        <v>51.453547468997698</v>
      </c>
      <c r="Q16">
        <v>0.17391186953898799</v>
      </c>
    </row>
    <row r="17" spans="1:17" x14ac:dyDescent="0.3">
      <c r="A17" t="s">
        <v>58</v>
      </c>
      <c r="B17" t="s">
        <v>59</v>
      </c>
      <c r="C17" t="s">
        <v>3109</v>
      </c>
      <c r="D17" t="s">
        <v>24</v>
      </c>
      <c r="E17">
        <v>353155.75573360402</v>
      </c>
      <c r="F17">
        <v>1140.7</v>
      </c>
      <c r="G17">
        <v>-11.490381394177801</v>
      </c>
      <c r="H17">
        <v>4.1703074939366296</v>
      </c>
      <c r="I17">
        <v>-4.7965851713309</v>
      </c>
      <c r="J17">
        <v>1.44837165550152</v>
      </c>
      <c r="K17">
        <v>1177.1126345923301</v>
      </c>
      <c r="L17">
        <v>1150.2724595539401</v>
      </c>
      <c r="M17">
        <v>38.238467182413402</v>
      </c>
      <c r="N17">
        <v>0.88526957438429399</v>
      </c>
      <c r="O17">
        <v>17.441044972385299</v>
      </c>
      <c r="P17">
        <v>16.3564033253429</v>
      </c>
      <c r="Q17">
        <v>6.2492999034873001E-2</v>
      </c>
    </row>
    <row r="18" spans="1:17" x14ac:dyDescent="0.3">
      <c r="A18" t="s">
        <v>60</v>
      </c>
      <c r="B18" t="s">
        <v>61</v>
      </c>
      <c r="C18" t="s">
        <v>3115</v>
      </c>
      <c r="D18" t="s">
        <v>62</v>
      </c>
      <c r="E18">
        <v>346217.506280042</v>
      </c>
      <c r="F18">
        <v>11006.05</v>
      </c>
      <c r="G18">
        <v>-15.7707691398638</v>
      </c>
      <c r="H18">
        <v>-6.6474877289118401</v>
      </c>
      <c r="I18">
        <v>-19.712996922779201</v>
      </c>
      <c r="J18">
        <v>1.0911748721721799</v>
      </c>
      <c r="K18">
        <v>11886.8669898713</v>
      </c>
      <c r="L18">
        <v>11878.4033320818</v>
      </c>
      <c r="M18">
        <v>30.184424241834598</v>
      </c>
      <c r="N18">
        <v>0.77453046341864196</v>
      </c>
      <c r="O18">
        <v>24.295273962956699</v>
      </c>
      <c r="P18">
        <v>13.0257300272653</v>
      </c>
      <c r="Q18">
        <v>2.1572456479034999E-2</v>
      </c>
    </row>
    <row r="19" spans="1:17" x14ac:dyDescent="0.3">
      <c r="A19" t="s">
        <v>63</v>
      </c>
      <c r="B19" t="s">
        <v>64</v>
      </c>
      <c r="C19" t="s">
        <v>3109</v>
      </c>
      <c r="D19" t="s">
        <v>24</v>
      </c>
      <c r="E19">
        <v>339739.56511717301</v>
      </c>
      <c r="F19">
        <v>1707.9</v>
      </c>
      <c r="G19">
        <v>-24.5120910874539</v>
      </c>
      <c r="H19">
        <v>-4.35653440740092</v>
      </c>
      <c r="I19">
        <v>-2.4590603602882299</v>
      </c>
      <c r="J19">
        <v>0.48034318237135398</v>
      </c>
      <c r="K19">
        <v>1785.1953104239999</v>
      </c>
      <c r="L19">
        <v>1784.7287756047399</v>
      </c>
      <c r="M19">
        <v>34.893252170954497</v>
      </c>
      <c r="N19">
        <v>0.70955162379464998</v>
      </c>
      <c r="O19">
        <v>13.7068915041864</v>
      </c>
      <c r="P19">
        <v>10.6260323217929</v>
      </c>
      <c r="Q19">
        <v>-0.113195386555281</v>
      </c>
    </row>
    <row r="20" spans="1:17" x14ac:dyDescent="0.3">
      <c r="A20" t="s">
        <v>65</v>
      </c>
      <c r="B20" t="s">
        <v>66</v>
      </c>
      <c r="C20" t="s">
        <v>3115</v>
      </c>
      <c r="D20" t="s">
        <v>62</v>
      </c>
      <c r="E20">
        <v>336494.87481543998</v>
      </c>
      <c r="F20">
        <v>2807.2</v>
      </c>
      <c r="G20">
        <v>60.764928286279698</v>
      </c>
      <c r="H20">
        <v>-5.3164276296565696</v>
      </c>
      <c r="I20">
        <v>16.0122543049666</v>
      </c>
      <c r="J20">
        <v>-0.82089612658742495</v>
      </c>
      <c r="K20">
        <v>2889.4780829942601</v>
      </c>
      <c r="L20">
        <v>2542.1433877985901</v>
      </c>
      <c r="M20">
        <v>40.226384811873899</v>
      </c>
      <c r="N20">
        <v>1.0651874657114799</v>
      </c>
      <c r="O20">
        <v>14.7798518096323</v>
      </c>
      <c r="P20">
        <v>83.052394770304105</v>
      </c>
      <c r="Q20">
        <v>0.177654698355455</v>
      </c>
    </row>
    <row r="21" spans="1:17" x14ac:dyDescent="0.3">
      <c r="A21" t="s">
        <v>67</v>
      </c>
      <c r="B21" t="s">
        <v>68</v>
      </c>
      <c r="C21" t="s">
        <v>3116</v>
      </c>
      <c r="D21" t="s">
        <v>69</v>
      </c>
      <c r="E21">
        <v>326437.73132461699</v>
      </c>
      <c r="F21">
        <v>2826.8</v>
      </c>
      <c r="G21">
        <v>5.9934734658311104</v>
      </c>
      <c r="H21">
        <v>-2.8860151693798</v>
      </c>
      <c r="I21">
        <v>-13.2284246459879</v>
      </c>
      <c r="J21">
        <v>-2.0667227621711901</v>
      </c>
      <c r="K21">
        <v>2976.3733405133398</v>
      </c>
      <c r="L21">
        <v>2994.84787877094</v>
      </c>
      <c r="M21">
        <v>37.5726213235438</v>
      </c>
      <c r="N21">
        <v>0.70537789244249205</v>
      </c>
      <c r="O21">
        <v>32.443045139380203</v>
      </c>
      <c r="P21">
        <v>31.970121381885999</v>
      </c>
      <c r="Q21">
        <v>6.1704445151842001E-2</v>
      </c>
    </row>
    <row r="22" spans="1:17" x14ac:dyDescent="0.3">
      <c r="A22" t="s">
        <v>70</v>
      </c>
      <c r="B22" t="s">
        <v>71</v>
      </c>
      <c r="C22" t="s">
        <v>3107</v>
      </c>
      <c r="D22" t="s">
        <v>72</v>
      </c>
      <c r="E22">
        <v>315681.59457224398</v>
      </c>
      <c r="F22">
        <v>250.8</v>
      </c>
      <c r="G22">
        <v>4.6834040080129302</v>
      </c>
      <c r="H22">
        <v>-5.4193016920403903</v>
      </c>
      <c r="I22">
        <v>-14.2010392821254</v>
      </c>
      <c r="J22">
        <v>-2.6393648119916699</v>
      </c>
      <c r="K22">
        <v>279.57285656678999</v>
      </c>
      <c r="L22">
        <v>273.94598382141203</v>
      </c>
      <c r="M22">
        <v>21.464469003853001</v>
      </c>
      <c r="N22">
        <v>0.80256517835832397</v>
      </c>
      <c r="O22">
        <v>37.559808612440101</v>
      </c>
      <c r="P22">
        <v>33.297900611214402</v>
      </c>
      <c r="Q22">
        <v>5.3747917222871998E-2</v>
      </c>
    </row>
    <row r="23" spans="1:17" x14ac:dyDescent="0.3">
      <c r="A23" t="s">
        <v>73</v>
      </c>
      <c r="B23" t="s">
        <v>74</v>
      </c>
      <c r="C23" t="s">
        <v>3117</v>
      </c>
      <c r="D23" t="s">
        <v>75</v>
      </c>
      <c r="E23">
        <v>309365.03201756999</v>
      </c>
      <c r="F23">
        <v>10728.5</v>
      </c>
      <c r="G23">
        <v>1.3441881587878499</v>
      </c>
      <c r="H23">
        <v>0.70605293617155696</v>
      </c>
      <c r="I23">
        <v>5.6733192344213403</v>
      </c>
      <c r="J23">
        <v>0.15824882028369699</v>
      </c>
      <c r="K23">
        <v>11206.6729651721</v>
      </c>
      <c r="L23">
        <v>10677.1142545847</v>
      </c>
      <c r="M23">
        <v>29.501351101068501</v>
      </c>
      <c r="N23">
        <v>0.77613614123094499</v>
      </c>
      <c r="O23">
        <v>13.1379037144055</v>
      </c>
      <c r="P23">
        <v>25.552220291279699</v>
      </c>
      <c r="Q23">
        <v>3.0053054741269E-2</v>
      </c>
    </row>
    <row r="24" spans="1:17" x14ac:dyDescent="0.3">
      <c r="A24" t="s">
        <v>76</v>
      </c>
      <c r="B24" t="s">
        <v>77</v>
      </c>
      <c r="C24" t="s">
        <v>3108</v>
      </c>
      <c r="D24" t="s">
        <v>21</v>
      </c>
      <c r="E24">
        <v>296304.05337597698</v>
      </c>
      <c r="F24">
        <v>566.70000000000005</v>
      </c>
      <c r="G24">
        <v>23.6646372519807</v>
      </c>
      <c r="H24">
        <v>9.4504823177888397</v>
      </c>
      <c r="I24">
        <v>17.734639917722099</v>
      </c>
      <c r="J24">
        <v>2.8873466000614201</v>
      </c>
      <c r="K24">
        <v>544.66941456181598</v>
      </c>
      <c r="L24">
        <v>506.47210841500402</v>
      </c>
      <c r="M24">
        <v>59.273667884435497</v>
      </c>
      <c r="N24">
        <v>0.79327401723631397</v>
      </c>
      <c r="O24">
        <v>2.91159343568025</v>
      </c>
      <c r="P24">
        <v>47.482108002602402</v>
      </c>
      <c r="Q24">
        <v>-7.5960867009760999E-2</v>
      </c>
    </row>
    <row r="25" spans="1:17" x14ac:dyDescent="0.3">
      <c r="A25" t="s">
        <v>78</v>
      </c>
      <c r="B25" t="s">
        <v>79</v>
      </c>
      <c r="C25" t="s">
        <v>3114</v>
      </c>
      <c r="D25" t="s">
        <v>80</v>
      </c>
      <c r="E25">
        <v>290426.58165130002</v>
      </c>
      <c r="F25">
        <v>312.10000000000002</v>
      </c>
      <c r="G25">
        <v>27.482085222111699</v>
      </c>
      <c r="H25">
        <v>0.45373975300908997</v>
      </c>
      <c r="I25">
        <v>-6.7914211573247201</v>
      </c>
      <c r="J25">
        <v>2.6747876409367599</v>
      </c>
      <c r="K25">
        <v>327.28548747231201</v>
      </c>
      <c r="L25">
        <v>307.30556942271198</v>
      </c>
      <c r="M25">
        <v>38.525010348201</v>
      </c>
      <c r="N25">
        <v>0.84849456054009198</v>
      </c>
      <c r="O25">
        <v>17.350208266581198</v>
      </c>
      <c r="P25">
        <v>51.725814292659201</v>
      </c>
      <c r="Q25">
        <v>0.111405582922802</v>
      </c>
    </row>
    <row r="26" spans="1:17" x14ac:dyDescent="0.3">
      <c r="A26" t="s">
        <v>81</v>
      </c>
      <c r="B26" t="s">
        <v>82</v>
      </c>
      <c r="C26" t="s">
        <v>3115</v>
      </c>
      <c r="D26" t="s">
        <v>62</v>
      </c>
      <c r="E26">
        <v>285171.12938980898</v>
      </c>
      <c r="F26">
        <v>774.3</v>
      </c>
      <c r="G26">
        <v>-5.7304573149392901</v>
      </c>
      <c r="H26">
        <v>-10.5854615202923</v>
      </c>
      <c r="I26">
        <v>-24.180419428800999</v>
      </c>
      <c r="J26">
        <v>-2.4251886356995298</v>
      </c>
      <c r="K26">
        <v>900.90175654016298</v>
      </c>
      <c r="L26">
        <v>920.250962530116</v>
      </c>
      <c r="M26">
        <v>17.4578517425143</v>
      </c>
      <c r="N26">
        <v>1.04707572679542</v>
      </c>
      <c r="O26">
        <v>52.266563347539702</v>
      </c>
      <c r="P26">
        <v>17.934658441855099</v>
      </c>
      <c r="Q26">
        <v>4.9854182910456998E-2</v>
      </c>
    </row>
    <row r="27" spans="1:17" x14ac:dyDescent="0.3">
      <c r="A27" t="s">
        <v>83</v>
      </c>
      <c r="B27" t="s">
        <v>84</v>
      </c>
      <c r="C27" t="s">
        <v>3118</v>
      </c>
      <c r="D27" t="s">
        <v>85</v>
      </c>
      <c r="E27">
        <v>282559.14419228898</v>
      </c>
      <c r="F27">
        <v>3183.7</v>
      </c>
      <c r="G27">
        <v>-24.436576574216701</v>
      </c>
      <c r="H27">
        <v>-2.9568315890246399</v>
      </c>
      <c r="I27">
        <v>-8.5139416980110507</v>
      </c>
      <c r="J27">
        <v>5.03251816937503</v>
      </c>
      <c r="K27">
        <v>3394.4907930908298</v>
      </c>
      <c r="L27">
        <v>3435.2110541410102</v>
      </c>
      <c r="M27">
        <v>36.4932389458043</v>
      </c>
      <c r="N27">
        <v>1.1992397674008699</v>
      </c>
      <c r="O27">
        <v>22.0890787448566</v>
      </c>
      <c r="P27">
        <v>4.1905977451605896</v>
      </c>
      <c r="Q27">
        <v>1.2100866491554001E-2</v>
      </c>
    </row>
    <row r="28" spans="1:17" x14ac:dyDescent="0.3">
      <c r="A28" t="s">
        <v>86</v>
      </c>
      <c r="B28" t="s">
        <v>87</v>
      </c>
      <c r="C28" t="s">
        <v>3119</v>
      </c>
      <c r="D28" t="s">
        <v>88</v>
      </c>
      <c r="E28">
        <v>273331.68637499999</v>
      </c>
      <c r="F28">
        <v>4087.05</v>
      </c>
      <c r="G28">
        <v>74.428228767184905</v>
      </c>
      <c r="H28">
        <v>-3.2300314886640198</v>
      </c>
      <c r="I28">
        <v>-8.1966126264491308</v>
      </c>
      <c r="J28">
        <v>-5.2908018303324598</v>
      </c>
      <c r="K28">
        <v>4406.6276528810304</v>
      </c>
      <c r="L28">
        <v>4127.9106495065898</v>
      </c>
      <c r="M28">
        <v>32.7783217702275</v>
      </c>
      <c r="N28">
        <v>0.858931766672827</v>
      </c>
      <c r="O28">
        <v>38.847090199532602</v>
      </c>
      <c r="P28">
        <v>100.29158805224</v>
      </c>
      <c r="Q28">
        <v>0.23902225641991001</v>
      </c>
    </row>
    <row r="29" spans="1:17" x14ac:dyDescent="0.3">
      <c r="A29" t="s">
        <v>89</v>
      </c>
      <c r="B29" t="s">
        <v>90</v>
      </c>
      <c r="C29" t="s">
        <v>3120</v>
      </c>
      <c r="D29" t="s">
        <v>91</v>
      </c>
      <c r="E29">
        <v>273305.98506280198</v>
      </c>
      <c r="F29">
        <v>1264.55</v>
      </c>
      <c r="G29">
        <v>34.941982925241199</v>
      </c>
      <c r="H29">
        <v>-4.1606739309677998</v>
      </c>
      <c r="I29">
        <v>-11.396929454851</v>
      </c>
      <c r="J29">
        <v>-3.7894057047196301</v>
      </c>
      <c r="K29">
        <v>1390.3412954571099</v>
      </c>
      <c r="L29">
        <v>1337.2017589735799</v>
      </c>
      <c r="M29">
        <v>26.041469203618401</v>
      </c>
      <c r="N29">
        <v>1.0220972289021</v>
      </c>
      <c r="O29">
        <v>28.219524732118099</v>
      </c>
      <c r="P29">
        <v>61.089171974522202</v>
      </c>
      <c r="Q29">
        <v>6.4985846361588995E-2</v>
      </c>
    </row>
    <row r="30" spans="1:17" x14ac:dyDescent="0.3">
      <c r="A30" t="s">
        <v>92</v>
      </c>
      <c r="B30" t="s">
        <v>93</v>
      </c>
      <c r="C30" t="s">
        <v>3115</v>
      </c>
      <c r="D30" t="s">
        <v>94</v>
      </c>
      <c r="E30">
        <v>264959.76136431098</v>
      </c>
      <c r="F30">
        <v>9482.9500000000007</v>
      </c>
      <c r="G30">
        <v>50.243523625423002</v>
      </c>
      <c r="H30">
        <v>-13.9648451105263</v>
      </c>
      <c r="I30">
        <v>0.59431246135085303</v>
      </c>
      <c r="J30">
        <v>-1.07311195530737</v>
      </c>
      <c r="K30">
        <v>10489.188810563601</v>
      </c>
      <c r="L30">
        <v>9455.1951128976707</v>
      </c>
      <c r="M30">
        <v>30.3648929363567</v>
      </c>
      <c r="N30">
        <v>0.80514240425572003</v>
      </c>
      <c r="O30">
        <v>34.704917773477597</v>
      </c>
      <c r="P30">
        <v>73.645419420995694</v>
      </c>
      <c r="Q30">
        <v>0.154161799236294</v>
      </c>
    </row>
    <row r="31" spans="1:17" x14ac:dyDescent="0.3">
      <c r="A31" t="s">
        <v>95</v>
      </c>
      <c r="B31" t="s">
        <v>96</v>
      </c>
      <c r="C31" t="s">
        <v>3109</v>
      </c>
      <c r="D31" t="s">
        <v>40</v>
      </c>
      <c r="E31">
        <v>261604.316304612</v>
      </c>
      <c r="F31">
        <v>1639.8</v>
      </c>
      <c r="G31">
        <v>-17.707104887646999</v>
      </c>
      <c r="H31">
        <v>-6.2467691028919896</v>
      </c>
      <c r="I31">
        <v>-1.4088915026439699</v>
      </c>
      <c r="J31">
        <v>-2.5903598099366301</v>
      </c>
      <c r="K31">
        <v>1764.97514744725</v>
      </c>
      <c r="L31">
        <v>1687.2463629439201</v>
      </c>
      <c r="M31">
        <v>22.0266639402025</v>
      </c>
      <c r="N31">
        <v>0.466645938800898</v>
      </c>
      <c r="O31">
        <v>23.7894865227466</v>
      </c>
      <c r="P31">
        <v>15.5561819527148</v>
      </c>
      <c r="Q31">
        <v>-5.7176223634200003E-2</v>
      </c>
    </row>
    <row r="32" spans="1:17" x14ac:dyDescent="0.3">
      <c r="A32" t="s">
        <v>97</v>
      </c>
      <c r="B32" t="s">
        <v>98</v>
      </c>
      <c r="C32" t="s">
        <v>3107</v>
      </c>
      <c r="D32" t="s">
        <v>99</v>
      </c>
      <c r="E32">
        <v>252652.403944347</v>
      </c>
      <c r="F32">
        <v>409.75</v>
      </c>
      <c r="G32">
        <v>-4.1598035545329104</v>
      </c>
      <c r="H32">
        <v>-11.4219110917037</v>
      </c>
      <c r="I32">
        <v>-18.3364995706701</v>
      </c>
      <c r="J32">
        <v>-2.41758773372583</v>
      </c>
      <c r="K32">
        <v>467.21387932111702</v>
      </c>
      <c r="L32">
        <v>454.48035596874598</v>
      </c>
      <c r="M32">
        <v>18.598991692708299</v>
      </c>
      <c r="N32">
        <v>0.95148707385380604</v>
      </c>
      <c r="O32">
        <v>32.6540573520439</v>
      </c>
      <c r="P32">
        <v>24.6008818610308</v>
      </c>
      <c r="Q32">
        <v>0.13102323254995299</v>
      </c>
    </row>
    <row r="33" spans="1:17" x14ac:dyDescent="0.3">
      <c r="A33" t="s">
        <v>100</v>
      </c>
      <c r="B33" t="s">
        <v>101</v>
      </c>
      <c r="C33" t="s">
        <v>3121</v>
      </c>
      <c r="D33" t="s">
        <v>102</v>
      </c>
      <c r="E33">
        <v>248963.20938569299</v>
      </c>
      <c r="F33">
        <v>3823.85</v>
      </c>
      <c r="G33">
        <v>-20.1896258880262</v>
      </c>
      <c r="H33">
        <v>-3.2296325533564598</v>
      </c>
      <c r="I33">
        <v>-23.7279604549081</v>
      </c>
      <c r="J33">
        <v>0.79597726763349796</v>
      </c>
      <c r="K33">
        <v>4344.7537983718603</v>
      </c>
      <c r="L33">
        <v>4490.0837895527702</v>
      </c>
      <c r="M33">
        <v>33.947211540931598</v>
      </c>
      <c r="N33">
        <v>0.57963774618290898</v>
      </c>
      <c r="O33">
        <v>43.437896360997399</v>
      </c>
      <c r="P33">
        <v>4.9268721016381498</v>
      </c>
      <c r="Q33">
        <v>-7.8022251492364997E-2</v>
      </c>
    </row>
    <row r="34" spans="1:17" x14ac:dyDescent="0.3">
      <c r="A34" t="s">
        <v>103</v>
      </c>
      <c r="B34" t="s">
        <v>104</v>
      </c>
      <c r="C34" t="s">
        <v>3119</v>
      </c>
      <c r="D34" t="s">
        <v>105</v>
      </c>
      <c r="E34">
        <v>239913.042410925</v>
      </c>
      <c r="F34">
        <v>6736.85</v>
      </c>
      <c r="G34">
        <v>71.698341580810606</v>
      </c>
      <c r="H34">
        <v>-6.74121623509334</v>
      </c>
      <c r="I34">
        <v>-11.2900062761824</v>
      </c>
      <c r="J34">
        <v>-1.7804514704159</v>
      </c>
      <c r="K34">
        <v>7070.5987221208297</v>
      </c>
      <c r="L34">
        <v>6376.7412770541896</v>
      </c>
      <c r="M34">
        <v>32.165330403519498</v>
      </c>
      <c r="N34">
        <v>0.75558446741091001</v>
      </c>
      <c r="O34">
        <v>20.678061705396399</v>
      </c>
      <c r="P34">
        <v>97.385036843878595</v>
      </c>
      <c r="Q34">
        <v>0.15593052727321699</v>
      </c>
    </row>
    <row r="35" spans="1:17" x14ac:dyDescent="0.3">
      <c r="A35" t="s">
        <v>106</v>
      </c>
      <c r="B35" t="s">
        <v>107</v>
      </c>
      <c r="C35" t="s">
        <v>3118</v>
      </c>
      <c r="D35" t="s">
        <v>108</v>
      </c>
      <c r="E35">
        <v>238187.044757077</v>
      </c>
      <c r="F35">
        <v>2483.15</v>
      </c>
      <c r="G35">
        <v>-41.345688201362897</v>
      </c>
      <c r="H35">
        <v>-12.898646137199799</v>
      </c>
      <c r="I35">
        <v>-17.665865826006002</v>
      </c>
      <c r="J35">
        <v>-9.3600582953269296</v>
      </c>
      <c r="K35">
        <v>2962.1325483298701</v>
      </c>
      <c r="L35">
        <v>3021.3832245685899</v>
      </c>
      <c r="M35">
        <v>9.3912962959313102</v>
      </c>
      <c r="N35">
        <v>1.7894378122731001</v>
      </c>
      <c r="O35">
        <v>37.847089382437602</v>
      </c>
      <c r="P35">
        <v>1.3075761902819201</v>
      </c>
      <c r="Q35">
        <v>-0.10356446591177899</v>
      </c>
    </row>
    <row r="36" spans="1:17" x14ac:dyDescent="0.3">
      <c r="A36" t="s">
        <v>109</v>
      </c>
      <c r="B36" t="s">
        <v>110</v>
      </c>
      <c r="C36" t="s">
        <v>3114</v>
      </c>
      <c r="D36" t="s">
        <v>111</v>
      </c>
      <c r="E36">
        <v>236194.20217189999</v>
      </c>
      <c r="F36">
        <v>1490.3</v>
      </c>
      <c r="G36">
        <v>35.8180368855285</v>
      </c>
      <c r="H36">
        <v>-9.7877849607228402</v>
      </c>
      <c r="I36">
        <v>-24.8859908868498</v>
      </c>
      <c r="J36">
        <v>-6.42859868163396</v>
      </c>
      <c r="K36">
        <v>1720.1232056439901</v>
      </c>
      <c r="L36">
        <v>1721.2103582347299</v>
      </c>
      <c r="M36">
        <v>29.3776575390586</v>
      </c>
      <c r="N36">
        <v>0.490413285735885</v>
      </c>
      <c r="O36">
        <v>45.883379185398901</v>
      </c>
      <c r="P36">
        <v>63.769230769230703</v>
      </c>
      <c r="Q36">
        <v>3.1343225401797001E-2</v>
      </c>
    </row>
    <row r="37" spans="1:17" x14ac:dyDescent="0.3">
      <c r="A37" t="s">
        <v>112</v>
      </c>
      <c r="B37" t="s">
        <v>113</v>
      </c>
      <c r="C37" t="s">
        <v>3121</v>
      </c>
      <c r="D37" t="s">
        <v>114</v>
      </c>
      <c r="E37">
        <v>234950.196609495</v>
      </c>
      <c r="F37">
        <v>269.66000000000003</v>
      </c>
      <c r="G37">
        <v>103.21859854320699</v>
      </c>
      <c r="H37">
        <v>2.14246925796827</v>
      </c>
      <c r="I37">
        <v>34.529927302259203</v>
      </c>
      <c r="J37">
        <v>7.8485553551412996</v>
      </c>
      <c r="K37">
        <v>259.019794448293</v>
      </c>
      <c r="L37">
        <v>216.52722594278299</v>
      </c>
      <c r="M37">
        <v>66.212115783079298</v>
      </c>
      <c r="N37">
        <v>0.86990791078052698</v>
      </c>
      <c r="O37">
        <v>10.6022398575984</v>
      </c>
      <c r="P37">
        <v>139.69777777777699</v>
      </c>
      <c r="Q37">
        <v>6.2950139654346995E-2</v>
      </c>
    </row>
    <row r="38" spans="1:17" x14ac:dyDescent="0.3">
      <c r="A38" t="s">
        <v>115</v>
      </c>
      <c r="B38" t="s">
        <v>116</v>
      </c>
      <c r="C38" t="s">
        <v>3121</v>
      </c>
      <c r="D38" t="s">
        <v>117</v>
      </c>
      <c r="E38">
        <v>229874.02068858501</v>
      </c>
      <c r="F38">
        <v>6463</v>
      </c>
      <c r="G38">
        <v>132.10739845744601</v>
      </c>
      <c r="H38">
        <v>-14.884848358016701</v>
      </c>
      <c r="I38">
        <v>36.847639087105598</v>
      </c>
      <c r="J38">
        <v>2.27516359392795</v>
      </c>
      <c r="K38">
        <v>7070.6714942202498</v>
      </c>
      <c r="L38">
        <v>5646.0656210965899</v>
      </c>
      <c r="M38">
        <v>25.686626460296299</v>
      </c>
      <c r="N38">
        <v>1.36186517128036</v>
      </c>
      <c r="O38">
        <v>29.119603899118001</v>
      </c>
      <c r="P38">
        <v>159.41237858232299</v>
      </c>
      <c r="Q38">
        <v>0.246790068005868</v>
      </c>
    </row>
    <row r="39" spans="1:17" x14ac:dyDescent="0.3">
      <c r="A39" t="s">
        <v>118</v>
      </c>
      <c r="B39" t="s">
        <v>119</v>
      </c>
      <c r="C39" t="s">
        <v>3116</v>
      </c>
      <c r="D39" t="s">
        <v>120</v>
      </c>
      <c r="E39">
        <v>229088.41771017999</v>
      </c>
      <c r="F39">
        <v>939.05</v>
      </c>
      <c r="G39">
        <v>0.473938116461248</v>
      </c>
      <c r="H39">
        <v>-0.574873566735563</v>
      </c>
      <c r="I39">
        <v>1.9010588013884999</v>
      </c>
      <c r="J39">
        <v>-2.6686808396051598</v>
      </c>
      <c r="K39">
        <v>968.58170235053205</v>
      </c>
      <c r="L39">
        <v>911.62111106047303</v>
      </c>
      <c r="M39">
        <v>34.321852999492599</v>
      </c>
      <c r="N39">
        <v>0.93374163701087698</v>
      </c>
      <c r="O39">
        <v>13.1995101432298</v>
      </c>
      <c r="P39">
        <v>23.4536251889831</v>
      </c>
      <c r="Q39">
        <v>3.7653246083427003E-2</v>
      </c>
    </row>
    <row r="40" spans="1:17" x14ac:dyDescent="0.3">
      <c r="A40" t="s">
        <v>121</v>
      </c>
      <c r="B40" t="s">
        <v>122</v>
      </c>
      <c r="C40" t="s">
        <v>3114</v>
      </c>
      <c r="D40" t="s">
        <v>57</v>
      </c>
      <c r="E40">
        <v>211897.414133321</v>
      </c>
      <c r="F40">
        <v>549.1</v>
      </c>
      <c r="G40">
        <v>19.403900902422802</v>
      </c>
      <c r="H40">
        <v>-7.6328498547364001</v>
      </c>
      <c r="I40">
        <v>-20.087586863430499</v>
      </c>
      <c r="J40">
        <v>-5.4147533368929697</v>
      </c>
      <c r="K40">
        <v>617.85222360099897</v>
      </c>
      <c r="L40">
        <v>608.31243243604104</v>
      </c>
      <c r="M40">
        <v>25.583371971783802</v>
      </c>
      <c r="N40">
        <v>0.70805592868399703</v>
      </c>
      <c r="O40">
        <v>63.148788927335602</v>
      </c>
      <c r="P40">
        <v>44.480989343507403</v>
      </c>
      <c r="Q40">
        <v>0.160276186082734</v>
      </c>
    </row>
    <row r="41" spans="1:17" x14ac:dyDescent="0.3">
      <c r="A41" t="s">
        <v>123</v>
      </c>
      <c r="B41" t="s">
        <v>124</v>
      </c>
      <c r="C41" t="s">
        <v>3111</v>
      </c>
      <c r="D41" t="s">
        <v>125</v>
      </c>
      <c r="E41">
        <v>210568.41368929</v>
      </c>
      <c r="F41">
        <v>2182.8000000000002</v>
      </c>
      <c r="G41">
        <v>-30.735709817408399</v>
      </c>
      <c r="H41">
        <v>-6.16802406916604</v>
      </c>
      <c r="I41">
        <v>-17.366265226476401</v>
      </c>
      <c r="J41">
        <v>-1.0865836322523199</v>
      </c>
      <c r="K41">
        <v>2400.21371499511</v>
      </c>
      <c r="L41">
        <v>2462.8989104710799</v>
      </c>
      <c r="M41">
        <v>22.206646583254301</v>
      </c>
      <c r="N41">
        <v>0.79116924669289301</v>
      </c>
      <c r="O41">
        <v>27.2677295217152</v>
      </c>
      <c r="P41">
        <v>0.20198310686743101</v>
      </c>
      <c r="Q41">
        <v>-3.1802439209554001E-2</v>
      </c>
    </row>
    <row r="42" spans="1:17" x14ac:dyDescent="0.3">
      <c r="A42" t="s">
        <v>126</v>
      </c>
      <c r="B42" t="s">
        <v>127</v>
      </c>
      <c r="C42" t="s">
        <v>3116</v>
      </c>
      <c r="D42" t="s">
        <v>128</v>
      </c>
      <c r="E42">
        <v>209412.74974296999</v>
      </c>
      <c r="F42">
        <v>495.35</v>
      </c>
      <c r="G42">
        <v>41.752555691032498</v>
      </c>
      <c r="H42">
        <v>1.83766496085085</v>
      </c>
      <c r="I42">
        <v>-17.596691334631199</v>
      </c>
      <c r="J42">
        <v>-0.165311128275487</v>
      </c>
      <c r="K42">
        <v>523.30235846113601</v>
      </c>
      <c r="L42">
        <v>498.49628483668698</v>
      </c>
      <c r="M42">
        <v>37.129179383358299</v>
      </c>
      <c r="N42">
        <v>0.98356104616079298</v>
      </c>
      <c r="O42">
        <v>63.056424750176603</v>
      </c>
      <c r="P42">
        <v>74.051300070273996</v>
      </c>
      <c r="Q42">
        <v>4.3016087216542001E-2</v>
      </c>
    </row>
    <row r="43" spans="1:17" x14ac:dyDescent="0.3">
      <c r="A43" t="s">
        <v>129</v>
      </c>
      <c r="B43" t="s">
        <v>130</v>
      </c>
      <c r="C43" t="s">
        <v>3119</v>
      </c>
      <c r="D43" t="s">
        <v>131</v>
      </c>
      <c r="E43">
        <v>205477.71272924499</v>
      </c>
      <c r="F43">
        <v>280.95</v>
      </c>
      <c r="G43">
        <v>75.3689784824724</v>
      </c>
      <c r="H43">
        <v>4.2916842102381301</v>
      </c>
      <c r="I43">
        <v>14.7390860060026</v>
      </c>
      <c r="J43">
        <v>-3.62638020520086</v>
      </c>
      <c r="K43">
        <v>287.29752826918298</v>
      </c>
      <c r="L43">
        <v>260.65160544972798</v>
      </c>
      <c r="M43">
        <v>39.264023880335301</v>
      </c>
      <c r="N43">
        <v>0.92704117985406898</v>
      </c>
      <c r="O43">
        <v>21.195942338494401</v>
      </c>
      <c r="P43">
        <v>104.550418638514</v>
      </c>
      <c r="Q43">
        <v>0.20838261311291401</v>
      </c>
    </row>
    <row r="44" spans="1:17" x14ac:dyDescent="0.3">
      <c r="A44" t="s">
        <v>132</v>
      </c>
      <c r="B44" t="s">
        <v>133</v>
      </c>
      <c r="C44" t="s">
        <v>3109</v>
      </c>
      <c r="D44" t="s">
        <v>54</v>
      </c>
      <c r="E44">
        <v>202364.62002793199</v>
      </c>
      <c r="F44">
        <v>318.35000000000002</v>
      </c>
      <c r="G44">
        <v>20.994547693682598</v>
      </c>
      <c r="H44">
        <v>-0.41675744395359898</v>
      </c>
      <c r="I44">
        <v>-15.950489011150401</v>
      </c>
      <c r="J44">
        <v>1.7134831933533801</v>
      </c>
      <c r="K44">
        <v>328.63659450418902</v>
      </c>
      <c r="L44">
        <v>316.389452086402</v>
      </c>
      <c r="M44">
        <v>51.164153955932598</v>
      </c>
      <c r="N44">
        <v>0.583178206218117</v>
      </c>
      <c r="O44">
        <v>23.983037537301701</v>
      </c>
      <c r="P44">
        <v>48.0353406184608</v>
      </c>
    </row>
    <row r="45" spans="1:17" x14ac:dyDescent="0.3">
      <c r="A45" t="s">
        <v>134</v>
      </c>
      <c r="B45" t="s">
        <v>135</v>
      </c>
      <c r="C45" t="s">
        <v>3107</v>
      </c>
      <c r="D45" t="s">
        <v>18</v>
      </c>
      <c r="E45">
        <v>190399.251320093</v>
      </c>
      <c r="F45">
        <v>134.76</v>
      </c>
      <c r="G45">
        <v>11.4764929249956</v>
      </c>
      <c r="H45">
        <v>-13.365522049926801</v>
      </c>
      <c r="I45">
        <v>-22.629979475655901</v>
      </c>
      <c r="J45">
        <v>-3.0930045840933502</v>
      </c>
      <c r="K45">
        <v>155.79575449017401</v>
      </c>
      <c r="L45">
        <v>156.52756677706199</v>
      </c>
      <c r="M45">
        <v>22.195951978695501</v>
      </c>
      <c r="N45">
        <v>0.979924970915247</v>
      </c>
      <c r="O45">
        <v>46.037399821905602</v>
      </c>
      <c r="P45">
        <v>35.915279878971198</v>
      </c>
      <c r="Q45">
        <v>5.0707416008471E-2</v>
      </c>
    </row>
    <row r="46" spans="1:17" x14ac:dyDescent="0.3">
      <c r="A46" t="s">
        <v>136</v>
      </c>
      <c r="B46" t="s">
        <v>137</v>
      </c>
      <c r="C46" t="s">
        <v>3122</v>
      </c>
      <c r="D46" t="s">
        <v>138</v>
      </c>
      <c r="E46">
        <v>188892.663992318</v>
      </c>
      <c r="F46">
        <v>762.7</v>
      </c>
      <c r="G46">
        <v>1.5699863213755001</v>
      </c>
      <c r="H46">
        <v>-5.3197990372458799</v>
      </c>
      <c r="I46">
        <v>-13.5422853736123</v>
      </c>
      <c r="J46">
        <v>-2.4232680538815301</v>
      </c>
      <c r="K46">
        <v>827.44156170993301</v>
      </c>
      <c r="L46">
        <v>807.74786803328004</v>
      </c>
      <c r="M46">
        <v>35.983833387988597</v>
      </c>
      <c r="N46">
        <v>0.79410244233995197</v>
      </c>
      <c r="O46">
        <v>26.865084567982102</v>
      </c>
      <c r="P46">
        <v>24.614002124009399</v>
      </c>
      <c r="Q46">
        <v>8.7980469719535007E-2</v>
      </c>
    </row>
    <row r="47" spans="1:17" x14ac:dyDescent="0.3">
      <c r="A47" t="s">
        <v>139</v>
      </c>
      <c r="B47" t="s">
        <v>140</v>
      </c>
      <c r="C47" t="s">
        <v>3111</v>
      </c>
      <c r="D47" t="s">
        <v>141</v>
      </c>
      <c r="E47">
        <v>187112.56969758199</v>
      </c>
      <c r="F47">
        <v>575.65</v>
      </c>
      <c r="G47">
        <v>20.866673016661501</v>
      </c>
      <c r="H47">
        <v>3.3164187192517498</v>
      </c>
      <c r="I47">
        <v>-9.9379306742647504</v>
      </c>
      <c r="J47">
        <v>-0.53790808593947803</v>
      </c>
      <c r="K47">
        <v>601.76769372410899</v>
      </c>
      <c r="L47">
        <v>573.612320508175</v>
      </c>
      <c r="M47">
        <v>37.419812115936899</v>
      </c>
      <c r="N47">
        <v>0.76250158497567</v>
      </c>
      <c r="O47">
        <v>18.321896986015801</v>
      </c>
      <c r="P47">
        <v>44.200901803607103</v>
      </c>
      <c r="Q47">
        <v>0.20013999920200001</v>
      </c>
    </row>
    <row r="48" spans="1:17" x14ac:dyDescent="0.3">
      <c r="A48" t="s">
        <v>142</v>
      </c>
      <c r="B48" t="s">
        <v>143</v>
      </c>
      <c r="C48" t="s">
        <v>3109</v>
      </c>
      <c r="D48" t="s">
        <v>144</v>
      </c>
      <c r="E48">
        <v>182612.048720917</v>
      </c>
      <c r="F48">
        <v>139.66</v>
      </c>
      <c r="G48">
        <v>68.982723735904003</v>
      </c>
      <c r="H48">
        <v>-1.6124775625841401</v>
      </c>
      <c r="I48">
        <v>-16.075596311979002</v>
      </c>
      <c r="J48">
        <v>-5.5806950747783297</v>
      </c>
      <c r="K48">
        <v>154.47375554133399</v>
      </c>
      <c r="L48">
        <v>151.08312293615899</v>
      </c>
      <c r="M48">
        <v>29.6855767058141</v>
      </c>
      <c r="N48">
        <v>1.0629043667665099</v>
      </c>
      <c r="O48">
        <v>63.969640555635102</v>
      </c>
      <c r="P48">
        <v>92.104539202200797</v>
      </c>
      <c r="Q48">
        <v>0.15934145424667101</v>
      </c>
    </row>
    <row r="49" spans="1:17" x14ac:dyDescent="0.3">
      <c r="A49" t="s">
        <v>145</v>
      </c>
      <c r="B49" t="s">
        <v>146</v>
      </c>
      <c r="C49" t="s">
        <v>3108</v>
      </c>
      <c r="D49" t="s">
        <v>21</v>
      </c>
      <c r="E49">
        <v>177516.83209387999</v>
      </c>
      <c r="F49">
        <v>5994.65</v>
      </c>
      <c r="G49">
        <v>-10.052754652502101</v>
      </c>
      <c r="H49">
        <v>-1.42610705027056</v>
      </c>
      <c r="I49">
        <v>23.018624749545101</v>
      </c>
      <c r="J49">
        <v>4.2730309704699003</v>
      </c>
      <c r="K49">
        <v>5987.6075186582602</v>
      </c>
      <c r="L49">
        <v>5630.7353167604897</v>
      </c>
      <c r="M49">
        <v>56.930872944230501</v>
      </c>
      <c r="N49">
        <v>0.44052468728616001</v>
      </c>
      <c r="O49">
        <v>9.6802982659537999</v>
      </c>
      <c r="P49">
        <v>32.814525152042101</v>
      </c>
      <c r="Q49">
        <v>-5.8236310832226003E-2</v>
      </c>
    </row>
    <row r="50" spans="1:17" x14ac:dyDescent="0.3">
      <c r="A50" t="s">
        <v>147</v>
      </c>
      <c r="B50" t="s">
        <v>148</v>
      </c>
      <c r="C50" t="s">
        <v>3116</v>
      </c>
      <c r="D50" t="s">
        <v>120</v>
      </c>
      <c r="E50">
        <v>172339.58906095699</v>
      </c>
      <c r="F50">
        <v>137.97999999999999</v>
      </c>
      <c r="G50">
        <v>-9.8015386994206999</v>
      </c>
      <c r="H50">
        <v>-7.0730892059701702</v>
      </c>
      <c r="I50">
        <v>-22.596733325760098</v>
      </c>
      <c r="J50">
        <v>-6.1512279447156004</v>
      </c>
      <c r="K50">
        <v>152.48660777625699</v>
      </c>
      <c r="L50">
        <v>152.880728001872</v>
      </c>
      <c r="M50">
        <v>22.110714557992999</v>
      </c>
      <c r="N50">
        <v>0.95638094262541096</v>
      </c>
      <c r="O50">
        <v>33.787505435570303</v>
      </c>
      <c r="P50">
        <v>13.5637860082304</v>
      </c>
      <c r="Q50">
        <v>9.3695223981899996E-4</v>
      </c>
    </row>
    <row r="51" spans="1:17" x14ac:dyDescent="0.3">
      <c r="A51" t="s">
        <v>149</v>
      </c>
      <c r="B51" t="s">
        <v>150</v>
      </c>
      <c r="C51" t="s">
        <v>3116</v>
      </c>
      <c r="D51" t="s">
        <v>151</v>
      </c>
      <c r="E51">
        <v>169290.60573763499</v>
      </c>
      <c r="F51">
        <v>433.4</v>
      </c>
      <c r="G51">
        <v>59.477239909720502</v>
      </c>
      <c r="H51">
        <v>-6.9714916656551802</v>
      </c>
      <c r="I51">
        <v>-6.8324841060626902</v>
      </c>
      <c r="J51">
        <v>-2.93552319532807</v>
      </c>
      <c r="K51">
        <v>464.65865974705599</v>
      </c>
      <c r="L51">
        <v>412.70672046238002</v>
      </c>
      <c r="M51">
        <v>23.7904833264353</v>
      </c>
      <c r="N51">
        <v>0.64401620683997796</v>
      </c>
      <c r="O51">
        <v>20.823719427780301</v>
      </c>
      <c r="P51">
        <v>87.822318526543796</v>
      </c>
      <c r="Q51">
        <v>3.3497055624459003E-2</v>
      </c>
    </row>
    <row r="52" spans="1:17" x14ac:dyDescent="0.3">
      <c r="A52" t="s">
        <v>152</v>
      </c>
      <c r="B52" t="s">
        <v>153</v>
      </c>
      <c r="C52" t="s">
        <v>3117</v>
      </c>
      <c r="D52" t="s">
        <v>75</v>
      </c>
      <c r="E52">
        <v>169281.90754111999</v>
      </c>
      <c r="F52">
        <v>2523.9499999999998</v>
      </c>
      <c r="G52">
        <v>9.3215326043001205</v>
      </c>
      <c r="H52">
        <v>-1.0294733170313299</v>
      </c>
      <c r="I52">
        <v>0.59127341147134505</v>
      </c>
      <c r="J52">
        <v>1.0681963972878199</v>
      </c>
      <c r="K52">
        <v>2654.78926211001</v>
      </c>
      <c r="L52">
        <v>2496.2160688993099</v>
      </c>
      <c r="M52">
        <v>33.7771132726876</v>
      </c>
      <c r="N52">
        <v>0.78916243590186297</v>
      </c>
      <c r="O52">
        <v>14.017710334990699</v>
      </c>
      <c r="P52">
        <v>32.402526738792602</v>
      </c>
      <c r="Q52">
        <v>3.9702522593929E-2</v>
      </c>
    </row>
    <row r="53" spans="1:17" x14ac:dyDescent="0.3">
      <c r="A53" t="s">
        <v>154</v>
      </c>
      <c r="B53" t="s">
        <v>155</v>
      </c>
      <c r="C53" t="s">
        <v>3108</v>
      </c>
      <c r="D53" t="s">
        <v>21</v>
      </c>
      <c r="E53">
        <v>165230.369747777</v>
      </c>
      <c r="F53">
        <v>1687.5</v>
      </c>
      <c r="G53">
        <v>22.739086344845401</v>
      </c>
      <c r="H53">
        <v>5.5140486763557499</v>
      </c>
      <c r="I53">
        <v>26.486875288397499</v>
      </c>
      <c r="J53">
        <v>4.3288471867740101</v>
      </c>
      <c r="K53">
        <v>1644.33381692544</v>
      </c>
      <c r="L53">
        <v>1479.91182811881</v>
      </c>
      <c r="M53">
        <v>54.152051809916699</v>
      </c>
      <c r="N53">
        <v>0.85076731957108598</v>
      </c>
      <c r="O53">
        <v>4.4059259259259198</v>
      </c>
      <c r="P53">
        <v>47.573240052470403</v>
      </c>
      <c r="Q53">
        <v>-1.2249193634715E-2</v>
      </c>
    </row>
    <row r="54" spans="1:17" x14ac:dyDescent="0.3">
      <c r="A54" t="s">
        <v>156</v>
      </c>
      <c r="B54" t="s">
        <v>157</v>
      </c>
      <c r="C54" t="s">
        <v>3109</v>
      </c>
      <c r="D54" t="s">
        <v>40</v>
      </c>
      <c r="E54">
        <v>156549.49566181999</v>
      </c>
      <c r="F54">
        <v>1562.3</v>
      </c>
      <c r="G54">
        <v>-5.9104042175099698</v>
      </c>
      <c r="H54">
        <v>-3.8099206026573902</v>
      </c>
      <c r="I54">
        <v>3.32611943917271</v>
      </c>
      <c r="J54">
        <v>1.0405043960137701</v>
      </c>
      <c r="K54">
        <v>1684.2913076510299</v>
      </c>
      <c r="L54">
        <v>1602.0117686686399</v>
      </c>
      <c r="M54">
        <v>32.462238340436699</v>
      </c>
      <c r="N54">
        <v>0.78529643654945303</v>
      </c>
      <c r="O54">
        <v>23.919861742302999</v>
      </c>
      <c r="P54">
        <v>19.469297239427899</v>
      </c>
      <c r="Q54">
        <v>1.4463618772153001E-2</v>
      </c>
    </row>
    <row r="55" spans="1:17" x14ac:dyDescent="0.3">
      <c r="A55" t="s">
        <v>158</v>
      </c>
      <c r="B55" t="s">
        <v>159</v>
      </c>
      <c r="C55" t="s">
        <v>3123</v>
      </c>
      <c r="D55" t="s">
        <v>160</v>
      </c>
      <c r="E55">
        <v>153769.66979156699</v>
      </c>
      <c r="F55">
        <v>3021.7</v>
      </c>
      <c r="G55">
        <v>1.7874737788306401</v>
      </c>
      <c r="H55">
        <v>1.5201618776518999</v>
      </c>
      <c r="I55">
        <v>-4.7715266621028096</v>
      </c>
      <c r="J55">
        <v>-1.6822390892624799</v>
      </c>
      <c r="K55">
        <v>3147.2642248387101</v>
      </c>
      <c r="L55">
        <v>3024.6048483548002</v>
      </c>
      <c r="M55">
        <v>34.5249447409034</v>
      </c>
      <c r="N55">
        <v>0.53099498520551802</v>
      </c>
      <c r="O55">
        <v>13.0158520038389</v>
      </c>
      <c r="P55">
        <v>24.8197947002086</v>
      </c>
      <c r="Q55">
        <v>-8.6101851297799999E-4</v>
      </c>
    </row>
    <row r="56" spans="1:17" x14ac:dyDescent="0.3">
      <c r="A56" t="s">
        <v>161</v>
      </c>
      <c r="B56" t="s">
        <v>162</v>
      </c>
      <c r="C56" t="s">
        <v>3113</v>
      </c>
      <c r="D56" t="s">
        <v>163</v>
      </c>
      <c r="E56">
        <v>152728.46042528501</v>
      </c>
      <c r="F56">
        <v>5750.1</v>
      </c>
      <c r="G56">
        <v>41.5459875417869</v>
      </c>
      <c r="H56">
        <v>-0.388226210578896</v>
      </c>
      <c r="I56">
        <v>41.802656484714497</v>
      </c>
      <c r="J56">
        <v>-1.0574857505922599</v>
      </c>
      <c r="K56">
        <v>5640.2658290006202</v>
      </c>
      <c r="L56">
        <v>4792.26044192683</v>
      </c>
      <c r="M56">
        <v>34.253637927954003</v>
      </c>
      <c r="N56">
        <v>0.70693826057709397</v>
      </c>
      <c r="O56">
        <v>9.1433192466217896</v>
      </c>
      <c r="P56">
        <v>71.644776119402906</v>
      </c>
      <c r="Q56">
        <v>4.9327127218789998E-3</v>
      </c>
    </row>
    <row r="57" spans="1:17" x14ac:dyDescent="0.3">
      <c r="A57" t="s">
        <v>164</v>
      </c>
      <c r="B57" t="s">
        <v>165</v>
      </c>
      <c r="C57" t="s">
        <v>3120</v>
      </c>
      <c r="D57" t="s">
        <v>166</v>
      </c>
      <c r="E57">
        <v>150399.268671634</v>
      </c>
      <c r="F57">
        <v>3891.2</v>
      </c>
      <c r="G57">
        <v>31.964183856862402</v>
      </c>
      <c r="H57">
        <v>-11.795253367066699</v>
      </c>
      <c r="I57">
        <v>-15.330164896941501</v>
      </c>
      <c r="J57">
        <v>0.54086883071930303</v>
      </c>
      <c r="K57">
        <v>4355.2833708778599</v>
      </c>
      <c r="L57">
        <v>4050.4957632881901</v>
      </c>
      <c r="M57">
        <v>29.804832691458799</v>
      </c>
      <c r="N57">
        <v>0.56806557756281895</v>
      </c>
      <c r="O57">
        <v>29.39453125</v>
      </c>
      <c r="P57">
        <v>54.155772125821997</v>
      </c>
      <c r="Q57">
        <v>6.9008328644896005E-2</v>
      </c>
    </row>
    <row r="58" spans="1:17" x14ac:dyDescent="0.3">
      <c r="A58" t="s">
        <v>167</v>
      </c>
      <c r="B58" t="s">
        <v>168</v>
      </c>
      <c r="C58" t="s">
        <v>3109</v>
      </c>
      <c r="D58" t="s">
        <v>144</v>
      </c>
      <c r="E58">
        <v>150135.61782534499</v>
      </c>
      <c r="F58">
        <v>454.7</v>
      </c>
      <c r="G58">
        <v>25.457520355582901</v>
      </c>
      <c r="H58">
        <v>1.70344175156196</v>
      </c>
      <c r="I58">
        <v>-1.7603900058002</v>
      </c>
      <c r="J58">
        <v>1.2493565478429001</v>
      </c>
      <c r="K58">
        <v>474.32855522823502</v>
      </c>
      <c r="L58">
        <v>450.68882146725099</v>
      </c>
      <c r="M58">
        <v>45.281887940114999</v>
      </c>
      <c r="N58">
        <v>0.96907076574133499</v>
      </c>
      <c r="O58">
        <v>27.556630745546499</v>
      </c>
      <c r="P58">
        <v>50.562913907284702</v>
      </c>
      <c r="Q58">
        <v>0.19100949384452001</v>
      </c>
    </row>
    <row r="59" spans="1:17" x14ac:dyDescent="0.3">
      <c r="A59" t="s">
        <v>169</v>
      </c>
      <c r="B59" t="s">
        <v>170</v>
      </c>
      <c r="C59" t="s">
        <v>3109</v>
      </c>
      <c r="D59" t="s">
        <v>40</v>
      </c>
      <c r="E59">
        <v>149428.550242208</v>
      </c>
      <c r="F59">
        <v>694</v>
      </c>
      <c r="G59">
        <v>-11.937114513000701</v>
      </c>
      <c r="H59">
        <v>-0.23380422454600799</v>
      </c>
      <c r="I59">
        <v>18.913380363085999</v>
      </c>
      <c r="J59">
        <v>0.28152645285709799</v>
      </c>
      <c r="K59">
        <v>711.10436324042496</v>
      </c>
      <c r="L59">
        <v>665.26042813851495</v>
      </c>
      <c r="M59">
        <v>37.050189998460802</v>
      </c>
      <c r="N59">
        <v>0.65471406478507699</v>
      </c>
      <c r="O59">
        <v>9.6829971181556296</v>
      </c>
      <c r="P59">
        <v>35.705905357841203</v>
      </c>
      <c r="Q59">
        <v>-4.1169577625433003E-2</v>
      </c>
    </row>
    <row r="60" spans="1:17" hidden="1" x14ac:dyDescent="0.3">
      <c r="A60" t="s">
        <v>171</v>
      </c>
      <c r="B60" t="s">
        <v>172</v>
      </c>
      <c r="C60" t="s">
        <v>3124</v>
      </c>
      <c r="D60" t="s">
        <v>62</v>
      </c>
      <c r="E60">
        <v>143550.92727150899</v>
      </c>
      <c r="F60">
        <v>1765.75</v>
      </c>
      <c r="G60">
        <v>-23.990323341797001</v>
      </c>
      <c r="H60">
        <v>-2.2565641294232899</v>
      </c>
      <c r="I60">
        <v>-8.8774309999317396</v>
      </c>
      <c r="J60">
        <v>-0.69806912351920802</v>
      </c>
      <c r="M60">
        <v>37.2582406393093</v>
      </c>
      <c r="O60">
        <v>11.567322667421699</v>
      </c>
      <c r="P60">
        <v>3.0192532088681499</v>
      </c>
    </row>
    <row r="61" spans="1:17" x14ac:dyDescent="0.3">
      <c r="A61" t="s">
        <v>173</v>
      </c>
      <c r="B61" t="s">
        <v>174</v>
      </c>
      <c r="C61" t="s">
        <v>3119</v>
      </c>
      <c r="D61" t="s">
        <v>175</v>
      </c>
      <c r="E61">
        <v>141633.434042876</v>
      </c>
      <c r="F61">
        <v>6680.15</v>
      </c>
      <c r="G61">
        <v>35.824335725867698</v>
      </c>
      <c r="H61">
        <v>-15.999707923341701</v>
      </c>
      <c r="I61">
        <v>-23.286840099783401</v>
      </c>
      <c r="J61">
        <v>-1.7755898956898</v>
      </c>
      <c r="K61">
        <v>7657.9198423027301</v>
      </c>
      <c r="L61">
        <v>7127.4098521638898</v>
      </c>
      <c r="M61">
        <v>22.041595175327998</v>
      </c>
      <c r="N61">
        <v>1.7828980938110801</v>
      </c>
      <c r="O61">
        <v>36.972223677612</v>
      </c>
      <c r="P61">
        <v>59.2198877381987</v>
      </c>
      <c r="Q61">
        <v>0.143803644826445</v>
      </c>
    </row>
    <row r="62" spans="1:17" x14ac:dyDescent="0.3">
      <c r="A62" t="s">
        <v>176</v>
      </c>
      <c r="B62" t="s">
        <v>177</v>
      </c>
      <c r="C62" t="s">
        <v>3116</v>
      </c>
      <c r="D62" t="s">
        <v>178</v>
      </c>
      <c r="E62">
        <v>140348.85840808999</v>
      </c>
      <c r="F62">
        <v>627.35</v>
      </c>
      <c r="G62">
        <v>3.0985207472293999</v>
      </c>
      <c r="H62">
        <v>-9.6857552004206102</v>
      </c>
      <c r="I62">
        <v>-9.9488903893424396</v>
      </c>
      <c r="J62">
        <v>-1.1511247715942701</v>
      </c>
      <c r="K62">
        <v>689.43662001957603</v>
      </c>
      <c r="L62">
        <v>644.921072867406</v>
      </c>
      <c r="M62">
        <v>26.339764002574899</v>
      </c>
      <c r="N62">
        <v>1.2201315859269799</v>
      </c>
      <c r="O62">
        <v>23.160914959751299</v>
      </c>
      <c r="P62">
        <v>27.600935624936401</v>
      </c>
      <c r="Q62">
        <v>3.5768624467496998E-2</v>
      </c>
    </row>
    <row r="63" spans="1:17" x14ac:dyDescent="0.3">
      <c r="A63" t="s">
        <v>179</v>
      </c>
      <c r="B63" t="s">
        <v>180</v>
      </c>
      <c r="C63" t="s">
        <v>3117</v>
      </c>
      <c r="D63" t="s">
        <v>75</v>
      </c>
      <c r="E63">
        <v>134188.56774193601</v>
      </c>
      <c r="F63">
        <v>544.5</v>
      </c>
      <c r="G63">
        <v>9.1855478046682695</v>
      </c>
      <c r="H63">
        <v>-1.44930726128636</v>
      </c>
      <c r="I63">
        <v>-17.128751696245999</v>
      </c>
      <c r="J63">
        <v>-1.8945041218674401</v>
      </c>
      <c r="K63">
        <v>589.329120055624</v>
      </c>
      <c r="L63">
        <v>593.712480274727</v>
      </c>
      <c r="M63">
        <v>25.1065755874871</v>
      </c>
      <c r="N63">
        <v>0.37200382775911001</v>
      </c>
      <c r="O63">
        <v>29.834710743801601</v>
      </c>
      <c r="P63">
        <v>33.259911894273102</v>
      </c>
      <c r="Q63">
        <v>2.9047415824704999E-2</v>
      </c>
    </row>
    <row r="64" spans="1:17" x14ac:dyDescent="0.3">
      <c r="A64" t="s">
        <v>181</v>
      </c>
      <c r="B64" t="s">
        <v>182</v>
      </c>
      <c r="C64" t="s">
        <v>3115</v>
      </c>
      <c r="D64" t="s">
        <v>183</v>
      </c>
      <c r="E64">
        <v>133949.43644820599</v>
      </c>
      <c r="F64">
        <v>4883.7</v>
      </c>
      <c r="G64">
        <v>5.8745050878960603</v>
      </c>
      <c r="H64">
        <v>8.5703584458036097</v>
      </c>
      <c r="I64">
        <v>-0.87749983361284301</v>
      </c>
      <c r="J64">
        <v>2.9343150797778201</v>
      </c>
      <c r="K64">
        <v>4801.5132364054598</v>
      </c>
      <c r="L64">
        <v>4545.5170336133697</v>
      </c>
      <c r="M64">
        <v>56.652772345510598</v>
      </c>
      <c r="N64">
        <v>1.1039709698448601</v>
      </c>
      <c r="O64">
        <v>4.5314003726682497</v>
      </c>
      <c r="P64">
        <v>37.088239834945</v>
      </c>
      <c r="Q64">
        <v>8.8273319461822999E-2</v>
      </c>
    </row>
    <row r="65" spans="1:17" x14ac:dyDescent="0.3">
      <c r="A65" t="s">
        <v>184</v>
      </c>
      <c r="B65" t="s">
        <v>185</v>
      </c>
      <c r="C65" t="s">
        <v>3109</v>
      </c>
      <c r="D65" t="s">
        <v>144</v>
      </c>
      <c r="E65">
        <v>132350.522712306</v>
      </c>
      <c r="F65">
        <v>502.35</v>
      </c>
      <c r="G65">
        <v>29.440887052151599</v>
      </c>
      <c r="H65">
        <v>-1.38406582306173</v>
      </c>
      <c r="I65">
        <v>-10.9019121939894</v>
      </c>
      <c r="J65">
        <v>-1.65959692606618</v>
      </c>
      <c r="K65">
        <v>538.78428343382302</v>
      </c>
      <c r="L65">
        <v>507.51402563771597</v>
      </c>
      <c r="M65">
        <v>36.0676182463381</v>
      </c>
      <c r="N65">
        <v>0.85812920493356504</v>
      </c>
      <c r="O65">
        <v>30.1881158554792</v>
      </c>
      <c r="P65">
        <v>53.225560469726901</v>
      </c>
      <c r="Q65">
        <v>0.20179685432091601</v>
      </c>
    </row>
    <row r="66" spans="1:17" x14ac:dyDescent="0.3">
      <c r="A66" t="s">
        <v>186</v>
      </c>
      <c r="B66" t="s">
        <v>187</v>
      </c>
      <c r="C66" t="s">
        <v>3107</v>
      </c>
      <c r="D66" t="s">
        <v>18</v>
      </c>
      <c r="E66">
        <v>129443.199731035</v>
      </c>
      <c r="F66">
        <v>298.2</v>
      </c>
      <c r="G66">
        <v>30.898808779015699</v>
      </c>
      <c r="H66">
        <v>-7.0283979837379604</v>
      </c>
      <c r="I66">
        <v>-10.5016226737427</v>
      </c>
      <c r="J66">
        <v>-2.2316324399054799</v>
      </c>
      <c r="K66">
        <v>325.41440572492201</v>
      </c>
      <c r="L66">
        <v>306.41358458565998</v>
      </c>
      <c r="M66">
        <v>27.394187411266699</v>
      </c>
      <c r="N66">
        <v>0.75344982697923002</v>
      </c>
      <c r="O66">
        <v>26.0898725687458</v>
      </c>
      <c r="P66">
        <v>54.267977237454701</v>
      </c>
      <c r="Q66">
        <v>3.886072688923E-2</v>
      </c>
    </row>
    <row r="67" spans="1:17" x14ac:dyDescent="0.3">
      <c r="A67" t="s">
        <v>188</v>
      </c>
      <c r="B67" t="s">
        <v>189</v>
      </c>
      <c r="C67" t="s">
        <v>3114</v>
      </c>
      <c r="D67" t="s">
        <v>80</v>
      </c>
      <c r="E67">
        <v>129368.340964207</v>
      </c>
      <c r="F67">
        <v>404.65</v>
      </c>
      <c r="G67">
        <v>35.084087429529603</v>
      </c>
      <c r="H67">
        <v>-6.4706234118579102</v>
      </c>
      <c r="I67">
        <v>-12.0969831042637</v>
      </c>
      <c r="J67">
        <v>-6.0153238673499203</v>
      </c>
      <c r="K67">
        <v>438.53749186267402</v>
      </c>
      <c r="L67">
        <v>411.345267629315</v>
      </c>
      <c r="M67">
        <v>30.758439593043299</v>
      </c>
      <c r="N67">
        <v>0.90393567286861998</v>
      </c>
      <c r="O67">
        <v>22.2908686519214</v>
      </c>
      <c r="P67">
        <v>57.420735265512498</v>
      </c>
      <c r="Q67">
        <v>6.8259481254567003E-2</v>
      </c>
    </row>
    <row r="68" spans="1:17" x14ac:dyDescent="0.3">
      <c r="A68" t="s">
        <v>190</v>
      </c>
      <c r="B68" t="s">
        <v>191</v>
      </c>
      <c r="C68" t="s">
        <v>3114</v>
      </c>
      <c r="D68" t="s">
        <v>57</v>
      </c>
      <c r="E68">
        <v>127807.70101585401</v>
      </c>
      <c r="F68">
        <v>732</v>
      </c>
      <c r="G68">
        <v>62.014879734087302</v>
      </c>
      <c r="H68">
        <v>9.8918989560295092</v>
      </c>
      <c r="I68">
        <v>16.4798034622792</v>
      </c>
      <c r="J68">
        <v>4.2804848665898199</v>
      </c>
      <c r="K68">
        <v>705.04232993451205</v>
      </c>
      <c r="L68">
        <v>635.79244650985504</v>
      </c>
      <c r="M68">
        <v>62.237357424922102</v>
      </c>
      <c r="N68">
        <v>1.1199018706733499</v>
      </c>
      <c r="O68">
        <v>9.9590163934426101</v>
      </c>
      <c r="P68">
        <v>86.212159755787297</v>
      </c>
      <c r="Q68">
        <v>9.9305132997556E-2</v>
      </c>
    </row>
    <row r="69" spans="1:17" x14ac:dyDescent="0.3">
      <c r="A69" t="s">
        <v>192</v>
      </c>
      <c r="B69" t="s">
        <v>193</v>
      </c>
      <c r="C69" t="s">
        <v>3109</v>
      </c>
      <c r="D69" t="s">
        <v>34</v>
      </c>
      <c r="E69">
        <v>124954.971417297</v>
      </c>
      <c r="F69">
        <v>241.5</v>
      </c>
      <c r="G69">
        <v>1.12389826337821</v>
      </c>
      <c r="H69">
        <v>4.7231875473473801</v>
      </c>
      <c r="I69">
        <v>-14.406053024884899</v>
      </c>
      <c r="J69">
        <v>-4.7164383084384696</v>
      </c>
      <c r="K69">
        <v>248.70781092617401</v>
      </c>
      <c r="L69">
        <v>246.49932095543301</v>
      </c>
      <c r="M69">
        <v>32.812415028094897</v>
      </c>
      <c r="N69">
        <v>0.87358317649550699</v>
      </c>
      <c r="O69">
        <v>24.099378881987501</v>
      </c>
      <c r="P69">
        <v>25.2918287937743</v>
      </c>
      <c r="Q69">
        <v>0.127305515670493</v>
      </c>
    </row>
    <row r="70" spans="1:17" x14ac:dyDescent="0.3">
      <c r="A70" t="s">
        <v>194</v>
      </c>
      <c r="B70" t="s">
        <v>195</v>
      </c>
      <c r="C70" t="s">
        <v>3107</v>
      </c>
      <c r="D70" t="s">
        <v>196</v>
      </c>
      <c r="E70">
        <v>124263.263415772</v>
      </c>
      <c r="F70">
        <v>188.89</v>
      </c>
      <c r="G70">
        <v>27.877277536927799</v>
      </c>
      <c r="H70">
        <v>-11.500402203645001</v>
      </c>
      <c r="I70">
        <v>-11.8258349434859</v>
      </c>
      <c r="J70">
        <v>-6.9794757661026399</v>
      </c>
      <c r="K70">
        <v>213.56213742103401</v>
      </c>
      <c r="L70">
        <v>202.58914779243699</v>
      </c>
      <c r="M70">
        <v>24.694278209568299</v>
      </c>
      <c r="N70">
        <v>1.0958763557373801</v>
      </c>
      <c r="O70">
        <v>30.3933506273492</v>
      </c>
      <c r="P70">
        <v>53.694060211554003</v>
      </c>
      <c r="Q70">
        <v>9.0156795711568996E-2</v>
      </c>
    </row>
    <row r="71" spans="1:17" x14ac:dyDescent="0.3">
      <c r="A71" t="s">
        <v>197</v>
      </c>
      <c r="B71" t="s">
        <v>198</v>
      </c>
      <c r="C71" t="s">
        <v>3122</v>
      </c>
      <c r="D71" t="s">
        <v>138</v>
      </c>
      <c r="E71">
        <v>121863.74516876299</v>
      </c>
      <c r="F71">
        <v>1222.1500000000001</v>
      </c>
      <c r="G71">
        <v>22.2877931691303</v>
      </c>
      <c r="H71">
        <v>6.69335007661667</v>
      </c>
      <c r="I71">
        <v>-3.1688195800533401</v>
      </c>
      <c r="J71">
        <v>2.8572095469687402</v>
      </c>
      <c r="K71">
        <v>1212.3470275423199</v>
      </c>
      <c r="L71">
        <v>1192.70156495069</v>
      </c>
      <c r="M71">
        <v>57.129450601575201</v>
      </c>
      <c r="N71">
        <v>1.0507175140526099</v>
      </c>
      <c r="O71">
        <v>35.003886593298603</v>
      </c>
      <c r="P71">
        <v>45.667461263408804</v>
      </c>
      <c r="Q71">
        <v>6.5046456050994003E-2</v>
      </c>
    </row>
    <row r="72" spans="1:17" x14ac:dyDescent="0.3">
      <c r="A72" t="s">
        <v>199</v>
      </c>
      <c r="B72" t="s">
        <v>200</v>
      </c>
      <c r="C72" t="s">
        <v>3113</v>
      </c>
      <c r="D72" t="s">
        <v>51</v>
      </c>
      <c r="E72">
        <v>121183.692207434</v>
      </c>
      <c r="F72">
        <v>1499.75</v>
      </c>
      <c r="G72">
        <v>-0.25375265453128598</v>
      </c>
      <c r="H72">
        <v>-3.4138357290632998E-2</v>
      </c>
      <c r="I72">
        <v>0.69678279738965199</v>
      </c>
      <c r="J72">
        <v>-1.7835400015370499</v>
      </c>
      <c r="K72">
        <v>1565.7699345604799</v>
      </c>
      <c r="L72">
        <v>1490.1123574000001</v>
      </c>
      <c r="M72">
        <v>36.224777860658698</v>
      </c>
      <c r="N72">
        <v>1.7694735608463199</v>
      </c>
      <c r="O72">
        <v>13.4889148191365</v>
      </c>
      <c r="P72">
        <v>28.783650337040001</v>
      </c>
      <c r="Q72">
        <v>5.9907613255580999E-2</v>
      </c>
    </row>
    <row r="73" spans="1:17" x14ac:dyDescent="0.3">
      <c r="A73" t="s">
        <v>201</v>
      </c>
      <c r="B73" t="s">
        <v>202</v>
      </c>
      <c r="C73" t="s">
        <v>3109</v>
      </c>
      <c r="D73" t="s">
        <v>203</v>
      </c>
      <c r="E73">
        <v>120818.942443504</v>
      </c>
      <c r="F73">
        <v>10850.1</v>
      </c>
      <c r="G73">
        <v>30.0163462198052</v>
      </c>
      <c r="H73">
        <v>7.4178776114027603</v>
      </c>
      <c r="I73">
        <v>22.791722494570699</v>
      </c>
      <c r="J73">
        <v>6.0999384044804401</v>
      </c>
      <c r="K73">
        <v>10389.876659219901</v>
      </c>
      <c r="L73">
        <v>9352.4719001441299</v>
      </c>
      <c r="M73">
        <v>63.1768999512081</v>
      </c>
      <c r="N73">
        <v>0.79073906580011899</v>
      </c>
      <c r="O73">
        <v>4.6073308080109898</v>
      </c>
      <c r="P73">
        <v>54.208357021034601</v>
      </c>
      <c r="Q73">
        <v>0.104142526239171</v>
      </c>
    </row>
    <row r="74" spans="1:17" x14ac:dyDescent="0.3">
      <c r="A74" t="s">
        <v>204</v>
      </c>
      <c r="B74" t="s">
        <v>205</v>
      </c>
      <c r="C74" t="s">
        <v>3111</v>
      </c>
      <c r="D74" t="s">
        <v>206</v>
      </c>
      <c r="E74">
        <v>120277.734909259</v>
      </c>
      <c r="F74">
        <v>1175.0999999999999</v>
      </c>
      <c r="G74">
        <v>-2.0695535021828801</v>
      </c>
      <c r="H74">
        <v>-4.6186470242186504</v>
      </c>
      <c r="I74">
        <v>-14.9378097422334</v>
      </c>
      <c r="J74">
        <v>-4.1310693447428299</v>
      </c>
      <c r="K74">
        <v>1320.4922947750699</v>
      </c>
      <c r="L74">
        <v>1305.77560265683</v>
      </c>
      <c r="M74">
        <v>19.357028238199099</v>
      </c>
      <c r="N74">
        <v>0.70711957777232703</v>
      </c>
      <c r="O74">
        <v>31.210109777891201</v>
      </c>
      <c r="P74">
        <v>20.6096684799343</v>
      </c>
      <c r="Q74">
        <v>1.0370144193731E-2</v>
      </c>
    </row>
    <row r="75" spans="1:17" x14ac:dyDescent="0.3">
      <c r="A75" t="s">
        <v>207</v>
      </c>
      <c r="B75" t="s">
        <v>208</v>
      </c>
      <c r="C75" t="s">
        <v>3111</v>
      </c>
      <c r="D75" t="s">
        <v>125</v>
      </c>
      <c r="E75">
        <v>118464.336228855</v>
      </c>
      <c r="F75">
        <v>4915.6000000000004</v>
      </c>
      <c r="G75">
        <v>-16.6834247987411</v>
      </c>
      <c r="H75">
        <v>-11.947468462217801</v>
      </c>
      <c r="I75">
        <v>-8.8484790958450503</v>
      </c>
      <c r="J75">
        <v>-10.4454246844663</v>
      </c>
      <c r="K75">
        <v>5745.4211965058003</v>
      </c>
      <c r="L75">
        <v>5497.4009543714101</v>
      </c>
      <c r="M75">
        <v>15.589043559053099</v>
      </c>
      <c r="N75">
        <v>1.6162881982057</v>
      </c>
      <c r="O75">
        <v>31.619741231995999</v>
      </c>
      <c r="P75">
        <v>6.2602680501513097</v>
      </c>
      <c r="Q75">
        <v>2.2065965192802999E-2</v>
      </c>
    </row>
    <row r="76" spans="1:17" x14ac:dyDescent="0.3">
      <c r="A76" t="s">
        <v>209</v>
      </c>
      <c r="B76" t="s">
        <v>210</v>
      </c>
      <c r="C76" t="s">
        <v>3115</v>
      </c>
      <c r="D76" t="s">
        <v>211</v>
      </c>
      <c r="E76">
        <v>116414.199582125</v>
      </c>
      <c r="F76">
        <v>165.36</v>
      </c>
      <c r="G76">
        <v>61.385003566755302</v>
      </c>
      <c r="H76">
        <v>-16.7398637586784</v>
      </c>
      <c r="I76">
        <v>24.956565443665301</v>
      </c>
      <c r="J76">
        <v>-6.4379251762072096</v>
      </c>
      <c r="K76">
        <v>189.590684489436</v>
      </c>
      <c r="L76">
        <v>166.2834720642</v>
      </c>
      <c r="M76">
        <v>28.2777576857371</v>
      </c>
      <c r="N76">
        <v>1.0135175760505599</v>
      </c>
      <c r="O76">
        <v>31.222786647314901</v>
      </c>
      <c r="P76">
        <v>90.506912442396299</v>
      </c>
      <c r="Q76">
        <v>1.7854063730851001E-2</v>
      </c>
    </row>
    <row r="77" spans="1:17" x14ac:dyDescent="0.3">
      <c r="A77" t="s">
        <v>212</v>
      </c>
      <c r="B77" t="s">
        <v>213</v>
      </c>
      <c r="C77" t="s">
        <v>3109</v>
      </c>
      <c r="D77" t="s">
        <v>34</v>
      </c>
      <c r="E77">
        <v>114404.246043833</v>
      </c>
      <c r="F77">
        <v>99.49</v>
      </c>
      <c r="G77">
        <v>4.9855844115232797</v>
      </c>
      <c r="H77">
        <v>0.893790098100397</v>
      </c>
      <c r="I77">
        <v>-25.8777641029432</v>
      </c>
      <c r="J77">
        <v>-3.8974539181040799</v>
      </c>
      <c r="K77">
        <v>105.39211141217</v>
      </c>
      <c r="L77">
        <v>108.59358567438601</v>
      </c>
      <c r="M77">
        <v>36.827977734554601</v>
      </c>
      <c r="N77">
        <v>1.4371682780375901</v>
      </c>
      <c r="O77">
        <v>43.632525881998198</v>
      </c>
      <c r="P77">
        <v>31.600529100529101</v>
      </c>
      <c r="Q77">
        <v>0.111376525189379</v>
      </c>
    </row>
    <row r="78" spans="1:17" x14ac:dyDescent="0.3">
      <c r="A78" t="s">
        <v>214</v>
      </c>
      <c r="B78" t="s">
        <v>215</v>
      </c>
      <c r="C78" t="s">
        <v>3115</v>
      </c>
      <c r="D78" t="s">
        <v>94</v>
      </c>
      <c r="E78">
        <v>113814.53323335601</v>
      </c>
      <c r="F78">
        <v>2396.15</v>
      </c>
      <c r="G78">
        <v>22.1810239806052</v>
      </c>
      <c r="H78">
        <v>-9.1907937453167801</v>
      </c>
      <c r="I78">
        <v>8.1871083760149403</v>
      </c>
      <c r="J78">
        <v>-0.62622232771915098</v>
      </c>
      <c r="K78">
        <v>2590.4429374043498</v>
      </c>
      <c r="L78">
        <v>2371.4021650884602</v>
      </c>
      <c r="M78">
        <v>30.198643499941198</v>
      </c>
      <c r="N78">
        <v>0.63884135460208102</v>
      </c>
      <c r="O78">
        <v>23.448031216743502</v>
      </c>
      <c r="P78">
        <v>45.4813150784736</v>
      </c>
      <c r="Q78">
        <v>0.200670074732303</v>
      </c>
    </row>
    <row r="79" spans="1:17" hidden="1" x14ac:dyDescent="0.3">
      <c r="A79" t="s">
        <v>216</v>
      </c>
      <c r="B79" t="s">
        <v>217</v>
      </c>
      <c r="C79" t="s">
        <v>3124</v>
      </c>
      <c r="D79" t="s">
        <v>54</v>
      </c>
      <c r="E79">
        <v>108031.98036774001</v>
      </c>
      <c r="F79">
        <v>129.65</v>
      </c>
      <c r="G79">
        <v>-42.455124130515202</v>
      </c>
      <c r="H79">
        <v>-3.7104580201470201</v>
      </c>
      <c r="I79">
        <v>-27.342231788649801</v>
      </c>
      <c r="J79">
        <v>-3.14588521947271</v>
      </c>
      <c r="M79">
        <v>31.083587485228101</v>
      </c>
      <c r="O79">
        <v>45.391438488237497</v>
      </c>
      <c r="P79">
        <v>1.15471639229149</v>
      </c>
    </row>
    <row r="80" spans="1:17" x14ac:dyDescent="0.3">
      <c r="A80" t="s">
        <v>218</v>
      </c>
      <c r="B80" t="s">
        <v>219</v>
      </c>
      <c r="C80" t="s">
        <v>3119</v>
      </c>
      <c r="D80" t="s">
        <v>175</v>
      </c>
      <c r="E80">
        <v>106301.844003374</v>
      </c>
      <c r="F80">
        <v>695.1</v>
      </c>
      <c r="G80">
        <v>55.256209341153003</v>
      </c>
      <c r="H80">
        <v>-12.353246051619999</v>
      </c>
      <c r="I80">
        <v>2.4374276270188799</v>
      </c>
      <c r="J80">
        <v>-2.1432448121506198</v>
      </c>
      <c r="K80">
        <v>735.929651059256</v>
      </c>
      <c r="L80">
        <v>648.82719274078204</v>
      </c>
      <c r="M80">
        <v>35.319909870708798</v>
      </c>
      <c r="N80">
        <v>0.62237292904267505</v>
      </c>
      <c r="O80">
        <v>25.838008919579899</v>
      </c>
      <c r="P80">
        <v>83.403693931398394</v>
      </c>
      <c r="Q80">
        <v>0.188639915075478</v>
      </c>
    </row>
    <row r="81" spans="1:17" x14ac:dyDescent="0.3">
      <c r="A81" t="s">
        <v>220</v>
      </c>
      <c r="B81" t="s">
        <v>221</v>
      </c>
      <c r="C81" t="s">
        <v>3109</v>
      </c>
      <c r="D81" t="s">
        <v>54</v>
      </c>
      <c r="E81">
        <v>106195.720959207</v>
      </c>
      <c r="F81">
        <v>2822.6</v>
      </c>
      <c r="G81">
        <v>17.620720897190299</v>
      </c>
      <c r="H81">
        <v>-10.8262913956942</v>
      </c>
      <c r="I81">
        <v>15.745803739040801</v>
      </c>
      <c r="J81">
        <v>-5.5963655764428903</v>
      </c>
      <c r="K81">
        <v>3180.3371881466401</v>
      </c>
      <c r="L81">
        <v>2821.3261368847202</v>
      </c>
      <c r="M81">
        <v>16.443373279220499</v>
      </c>
      <c r="N81">
        <v>0.815329190255346</v>
      </c>
      <c r="O81">
        <v>29.393112732941201</v>
      </c>
      <c r="P81">
        <v>45.904732366700202</v>
      </c>
      <c r="Q81">
        <v>7.2604151803600997E-2</v>
      </c>
    </row>
    <row r="82" spans="1:17" x14ac:dyDescent="0.3">
      <c r="A82" t="s">
        <v>222</v>
      </c>
      <c r="B82" t="s">
        <v>223</v>
      </c>
      <c r="C82" t="s">
        <v>3114</v>
      </c>
      <c r="D82" t="s">
        <v>224</v>
      </c>
      <c r="E82">
        <v>105733.167620922</v>
      </c>
      <c r="F82">
        <v>879.7</v>
      </c>
      <c r="G82">
        <v>-4.4139267119067602</v>
      </c>
      <c r="H82">
        <v>-4.2828727800961701</v>
      </c>
      <c r="I82">
        <v>-19.812180134240499</v>
      </c>
      <c r="J82">
        <v>-6.0751045033749902</v>
      </c>
      <c r="K82">
        <v>985.25750526039997</v>
      </c>
      <c r="L82">
        <v>1029.17131585824</v>
      </c>
      <c r="M82">
        <v>34.347995207691604</v>
      </c>
      <c r="N82">
        <v>1.3028286001295</v>
      </c>
      <c r="O82">
        <v>53.234057064908399</v>
      </c>
      <c r="P82">
        <v>22.1805555555555</v>
      </c>
      <c r="Q82">
        <v>-4.3429834633541997E-2</v>
      </c>
    </row>
    <row r="83" spans="1:17" x14ac:dyDescent="0.3">
      <c r="A83" t="s">
        <v>225</v>
      </c>
      <c r="B83" t="s">
        <v>226</v>
      </c>
      <c r="C83" t="s">
        <v>3121</v>
      </c>
      <c r="D83" t="s">
        <v>227</v>
      </c>
      <c r="E83">
        <v>105582.401426065</v>
      </c>
      <c r="F83">
        <v>741.35</v>
      </c>
      <c r="G83">
        <v>59.170868415263399</v>
      </c>
      <c r="H83">
        <v>11.2070656186446</v>
      </c>
      <c r="I83">
        <v>26.253520708689301</v>
      </c>
      <c r="J83">
        <v>8.9426080546508402</v>
      </c>
      <c r="K83">
        <v>684.25901741176699</v>
      </c>
      <c r="L83">
        <v>609.57148456477</v>
      </c>
      <c r="M83">
        <v>69.233699243606296</v>
      </c>
      <c r="N83">
        <v>1.5982201125289901</v>
      </c>
      <c r="O83">
        <v>0.950967828960669</v>
      </c>
      <c r="P83">
        <v>81.259168704156394</v>
      </c>
      <c r="Q83">
        <v>0.19488391780306399</v>
      </c>
    </row>
    <row r="84" spans="1:17" x14ac:dyDescent="0.3">
      <c r="A84" t="s">
        <v>228</v>
      </c>
      <c r="B84" t="s">
        <v>229</v>
      </c>
      <c r="C84" t="s">
        <v>3113</v>
      </c>
      <c r="D84" t="s">
        <v>51</v>
      </c>
      <c r="E84">
        <v>105055.28574090599</v>
      </c>
      <c r="F84">
        <v>3102.4</v>
      </c>
      <c r="G84">
        <v>29.966879415113301</v>
      </c>
      <c r="H84">
        <v>-4.9671494945696297</v>
      </c>
      <c r="I84">
        <v>11.2001140350527</v>
      </c>
      <c r="J84">
        <v>0.96311982322694101</v>
      </c>
      <c r="K84">
        <v>3288.45460610276</v>
      </c>
      <c r="L84">
        <v>2965.25853026086</v>
      </c>
      <c r="M84">
        <v>29.299677072868999</v>
      </c>
      <c r="N84">
        <v>1.0208328479526101</v>
      </c>
      <c r="O84">
        <v>15.739427539969</v>
      </c>
      <c r="P84">
        <v>53.231422715037098</v>
      </c>
      <c r="Q84">
        <v>0.116937687101659</v>
      </c>
    </row>
    <row r="85" spans="1:17" x14ac:dyDescent="0.3">
      <c r="A85" t="s">
        <v>230</v>
      </c>
      <c r="B85" t="s">
        <v>231</v>
      </c>
      <c r="C85" t="s">
        <v>3111</v>
      </c>
      <c r="D85" t="s">
        <v>232</v>
      </c>
      <c r="E85">
        <v>104965.37481409201</v>
      </c>
      <c r="F85">
        <v>1442.35</v>
      </c>
      <c r="G85">
        <v>16.847906172515099</v>
      </c>
      <c r="H85">
        <v>6.8456352538449394E-2</v>
      </c>
      <c r="I85">
        <v>16.913605270465801</v>
      </c>
      <c r="J85">
        <v>3.00852731745782</v>
      </c>
      <c r="K85">
        <v>1475.36365493874</v>
      </c>
      <c r="L85">
        <v>1332.2093802361701</v>
      </c>
      <c r="M85">
        <v>44.0590220559911</v>
      </c>
      <c r="N85">
        <v>0.663724352503957</v>
      </c>
      <c r="O85">
        <v>14.2233161160606</v>
      </c>
      <c r="P85">
        <v>40.443037974683499</v>
      </c>
      <c r="Q85">
        <v>5.4587777597113002E-2</v>
      </c>
    </row>
    <row r="86" spans="1:17" x14ac:dyDescent="0.3">
      <c r="A86" t="s">
        <v>233</v>
      </c>
      <c r="B86" t="s">
        <v>234</v>
      </c>
      <c r="C86" t="s">
        <v>3113</v>
      </c>
      <c r="D86" t="s">
        <v>51</v>
      </c>
      <c r="E86">
        <v>104133.481584579</v>
      </c>
      <c r="F86">
        <v>2597.65</v>
      </c>
      <c r="G86">
        <v>18.451492713143502</v>
      </c>
      <c r="H86">
        <v>-0.281375566305758</v>
      </c>
      <c r="I86">
        <v>12.6555585073259</v>
      </c>
      <c r="J86">
        <v>-2.0582922989953998</v>
      </c>
      <c r="K86">
        <v>2563.68747479895</v>
      </c>
      <c r="L86">
        <v>2295.6370075567702</v>
      </c>
      <c r="M86">
        <v>44.704273542627497</v>
      </c>
      <c r="N86">
        <v>0.83317699077375496</v>
      </c>
      <c r="O86">
        <v>10.6384616865243</v>
      </c>
      <c r="P86">
        <v>42.649643053267397</v>
      </c>
    </row>
    <row r="87" spans="1:17" x14ac:dyDescent="0.3">
      <c r="A87" t="s">
        <v>235</v>
      </c>
      <c r="B87" t="s">
        <v>236</v>
      </c>
      <c r="C87" t="s">
        <v>3113</v>
      </c>
      <c r="D87" t="s">
        <v>51</v>
      </c>
      <c r="E87">
        <v>102244.247188483</v>
      </c>
      <c r="F87">
        <v>1226.7</v>
      </c>
      <c r="G87">
        <v>-7.8656311043299496</v>
      </c>
      <c r="H87">
        <v>-1.9972776788052</v>
      </c>
      <c r="I87">
        <v>-1.51798936440745</v>
      </c>
      <c r="J87">
        <v>-1.71895036860976</v>
      </c>
      <c r="K87">
        <v>1306.5748578914599</v>
      </c>
      <c r="L87">
        <v>1267.24788720584</v>
      </c>
      <c r="M87">
        <v>25.882584626892701</v>
      </c>
      <c r="N87">
        <v>0.89537190543570799</v>
      </c>
      <c r="O87">
        <v>15.8791880655416</v>
      </c>
      <c r="P87">
        <v>14.217877094972</v>
      </c>
      <c r="Q87">
        <v>1.128389002368E-2</v>
      </c>
    </row>
    <row r="88" spans="1:17" x14ac:dyDescent="0.3">
      <c r="A88" t="s">
        <v>237</v>
      </c>
      <c r="B88" t="s">
        <v>238</v>
      </c>
      <c r="C88" t="s">
        <v>3108</v>
      </c>
      <c r="D88" t="s">
        <v>239</v>
      </c>
      <c r="E88">
        <v>102201.156139781</v>
      </c>
      <c r="F88">
        <v>11768.55</v>
      </c>
      <c r="G88">
        <v>169.446601663878</v>
      </c>
      <c r="H88">
        <v>5.8080477385281997</v>
      </c>
      <c r="I88">
        <v>45.341915395661097</v>
      </c>
      <c r="J88">
        <v>5.7735502905811504</v>
      </c>
      <c r="K88">
        <v>11237.1872155576</v>
      </c>
      <c r="L88">
        <v>9451.5952137147306</v>
      </c>
      <c r="M88">
        <v>63.335910550944597</v>
      </c>
      <c r="N88">
        <v>0.40386866995717502</v>
      </c>
      <c r="O88">
        <v>7.2264637529687104</v>
      </c>
      <c r="P88">
        <v>197.354557513738</v>
      </c>
      <c r="Q88">
        <v>0.11463936274606901</v>
      </c>
    </row>
    <row r="89" spans="1:17" x14ac:dyDescent="0.3">
      <c r="A89" t="s">
        <v>240</v>
      </c>
      <c r="B89" t="s">
        <v>241</v>
      </c>
      <c r="C89" t="s">
        <v>3118</v>
      </c>
      <c r="D89" t="s">
        <v>242</v>
      </c>
      <c r="E89">
        <v>101546.565307977</v>
      </c>
      <c r="F89">
        <v>1618.85</v>
      </c>
      <c r="G89">
        <v>7.2405813894841202</v>
      </c>
      <c r="H89">
        <v>-10.6718412478992</v>
      </c>
      <c r="I89">
        <v>-13.63112678139</v>
      </c>
      <c r="J89">
        <v>0.41416307261924501</v>
      </c>
      <c r="K89">
        <v>1785.33267190949</v>
      </c>
      <c r="L89">
        <v>1724.6534349609699</v>
      </c>
      <c r="M89">
        <v>31.0289512470092</v>
      </c>
      <c r="N89">
        <v>0.86016207042685</v>
      </c>
      <c r="O89">
        <v>30.092349507366301</v>
      </c>
      <c r="P89">
        <v>29.1257876685012</v>
      </c>
      <c r="Q89">
        <v>-5.8580020891660003E-3</v>
      </c>
    </row>
    <row r="90" spans="1:17" x14ac:dyDescent="0.3">
      <c r="A90" t="s">
        <v>243</v>
      </c>
      <c r="B90" t="s">
        <v>244</v>
      </c>
      <c r="C90" t="s">
        <v>3109</v>
      </c>
      <c r="D90" t="s">
        <v>54</v>
      </c>
      <c r="E90">
        <v>101362.62267539999</v>
      </c>
      <c r="F90">
        <v>1205.7</v>
      </c>
      <c r="G90">
        <v>-17.6925487300567</v>
      </c>
      <c r="H90">
        <v>-14.329123244602499</v>
      </c>
      <c r="I90">
        <v>-8.0010689112462803</v>
      </c>
      <c r="J90">
        <v>-3.0277792387391198</v>
      </c>
      <c r="K90">
        <v>1385.73653828897</v>
      </c>
      <c r="L90">
        <v>1334.27693687137</v>
      </c>
      <c r="M90">
        <v>21.2585469473476</v>
      </c>
      <c r="N90">
        <v>0.80883569569684599</v>
      </c>
      <c r="O90">
        <v>37.015841419921998</v>
      </c>
      <c r="P90">
        <v>19.234572784810101</v>
      </c>
      <c r="Q90">
        <v>8.7935267852668003E-2</v>
      </c>
    </row>
    <row r="91" spans="1:17" x14ac:dyDescent="0.3">
      <c r="A91" t="s">
        <v>245</v>
      </c>
      <c r="B91" t="s">
        <v>246</v>
      </c>
      <c r="C91" t="s">
        <v>3121</v>
      </c>
      <c r="D91" t="s">
        <v>114</v>
      </c>
      <c r="E91">
        <v>100496.650070542</v>
      </c>
      <c r="F91">
        <v>7768.2</v>
      </c>
      <c r="G91">
        <v>42.7308182684299</v>
      </c>
      <c r="H91">
        <v>-0.50760677356884798</v>
      </c>
      <c r="I91">
        <v>24.8245715619423</v>
      </c>
      <c r="J91">
        <v>1.4600521683215899</v>
      </c>
      <c r="K91">
        <v>7750.1233558131198</v>
      </c>
      <c r="L91">
        <v>6758.2174587849404</v>
      </c>
      <c r="M91">
        <v>49.8296100475225</v>
      </c>
      <c r="N91">
        <v>1.2068536521903299</v>
      </c>
      <c r="O91">
        <v>9.0600139028346405</v>
      </c>
      <c r="P91">
        <v>71.843822585997103</v>
      </c>
      <c r="Q91">
        <v>9.3013755726129993E-3</v>
      </c>
    </row>
    <row r="92" spans="1:17" x14ac:dyDescent="0.3">
      <c r="A92" t="s">
        <v>247</v>
      </c>
      <c r="B92" t="s">
        <v>248</v>
      </c>
      <c r="C92" t="s">
        <v>3109</v>
      </c>
      <c r="D92" t="s">
        <v>40</v>
      </c>
      <c r="E92">
        <v>100314.776778089</v>
      </c>
      <c r="F92">
        <v>693.9</v>
      </c>
      <c r="G92">
        <v>6.7003654175192002</v>
      </c>
      <c r="H92">
        <v>0.11877860461509</v>
      </c>
      <c r="I92">
        <v>14.3315557356705</v>
      </c>
      <c r="J92">
        <v>-1.26369827298566E-2</v>
      </c>
      <c r="K92">
        <v>731.96921443561996</v>
      </c>
      <c r="L92">
        <v>664.25567996304801</v>
      </c>
      <c r="M92">
        <v>28.305807172529899</v>
      </c>
      <c r="N92">
        <v>0.60808831510185701</v>
      </c>
      <c r="O92">
        <v>14.8292261132727</v>
      </c>
      <c r="P92">
        <v>49.724889416334001</v>
      </c>
      <c r="Q92">
        <v>-1.8289246530433002E-2</v>
      </c>
    </row>
    <row r="93" spans="1:17" x14ac:dyDescent="0.3">
      <c r="A93" t="s">
        <v>249</v>
      </c>
      <c r="B93" t="s">
        <v>250</v>
      </c>
      <c r="C93" t="s">
        <v>3115</v>
      </c>
      <c r="D93" t="s">
        <v>211</v>
      </c>
      <c r="E93">
        <v>99924.897718824999</v>
      </c>
      <c r="F93">
        <v>33862.1</v>
      </c>
      <c r="G93">
        <v>50.6627255626194</v>
      </c>
      <c r="H93">
        <v>-6.3780380574077498</v>
      </c>
      <c r="I93">
        <v>3.54269321929922</v>
      </c>
      <c r="J93">
        <v>-2.1062040806107198</v>
      </c>
      <c r="K93">
        <v>35393.352414520799</v>
      </c>
      <c r="L93">
        <v>31781.773079682302</v>
      </c>
      <c r="M93">
        <v>33.739608634137298</v>
      </c>
      <c r="N93">
        <v>0.98371201306587397</v>
      </c>
      <c r="O93">
        <v>15.435250619424</v>
      </c>
      <c r="P93">
        <v>73.651794871794806</v>
      </c>
      <c r="Q93">
        <v>0.108531372388258</v>
      </c>
    </row>
    <row r="94" spans="1:17" x14ac:dyDescent="0.3">
      <c r="A94" t="s">
        <v>251</v>
      </c>
      <c r="B94" t="s">
        <v>252</v>
      </c>
      <c r="C94" t="s">
        <v>3113</v>
      </c>
      <c r="D94" t="s">
        <v>253</v>
      </c>
      <c r="E94">
        <v>98698.206149783102</v>
      </c>
      <c r="F94">
        <v>6860.65</v>
      </c>
      <c r="G94">
        <v>10.274681026384901</v>
      </c>
      <c r="H94">
        <v>2.7743440745819199</v>
      </c>
      <c r="I94">
        <v>11.382140576776999</v>
      </c>
      <c r="J94">
        <v>-4.43962777897206</v>
      </c>
      <c r="K94">
        <v>6962.0803132413603</v>
      </c>
      <c r="L94">
        <v>6460.4105591084499</v>
      </c>
      <c r="M94">
        <v>36.790620557692101</v>
      </c>
      <c r="N94">
        <v>1.4349321963930699</v>
      </c>
      <c r="O94">
        <v>9.97500236858024</v>
      </c>
      <c r="P94">
        <v>31.8911904647474</v>
      </c>
      <c r="Q94">
        <v>2.0463913013169998E-3</v>
      </c>
    </row>
    <row r="95" spans="1:17" x14ac:dyDescent="0.3">
      <c r="A95" t="s">
        <v>254</v>
      </c>
      <c r="B95" t="s">
        <v>255</v>
      </c>
      <c r="C95" t="s">
        <v>3113</v>
      </c>
      <c r="D95" t="s">
        <v>253</v>
      </c>
      <c r="E95">
        <v>97872.933580998404</v>
      </c>
      <c r="F95">
        <v>1006.25</v>
      </c>
      <c r="G95">
        <v>46.915375491423902</v>
      </c>
      <c r="H95">
        <v>12.593888969969299</v>
      </c>
      <c r="I95">
        <v>15.390027513229599</v>
      </c>
      <c r="J95">
        <v>-4.5032384567514097</v>
      </c>
      <c r="K95">
        <v>973.17049053152903</v>
      </c>
      <c r="L95">
        <v>867.98598833644201</v>
      </c>
      <c r="M95">
        <v>45.222286226441497</v>
      </c>
      <c r="N95">
        <v>0.92984302876459801</v>
      </c>
      <c r="O95">
        <v>11.1055900621118</v>
      </c>
      <c r="P95">
        <v>70.521945432977404</v>
      </c>
      <c r="Q95">
        <v>0.124560271295321</v>
      </c>
    </row>
    <row r="96" spans="1:17" hidden="1" x14ac:dyDescent="0.3">
      <c r="A96" t="s">
        <v>256</v>
      </c>
      <c r="B96" t="s">
        <v>257</v>
      </c>
      <c r="C96" t="s">
        <v>3124</v>
      </c>
      <c r="D96" t="s">
        <v>114</v>
      </c>
      <c r="E96">
        <v>96461.319338293193</v>
      </c>
      <c r="F96">
        <v>430.7</v>
      </c>
      <c r="G96">
        <v>-26.579127320307801</v>
      </c>
      <c r="H96">
        <v>8.8961273819638595</v>
      </c>
      <c r="I96">
        <v>-11.4662349784425</v>
      </c>
      <c r="J96">
        <v>5.3024451069966601</v>
      </c>
      <c r="O96">
        <v>13.628976085442201</v>
      </c>
      <c r="P96">
        <v>10.1534526854219</v>
      </c>
    </row>
    <row r="97" spans="1:17" x14ac:dyDescent="0.3">
      <c r="A97" t="s">
        <v>258</v>
      </c>
      <c r="B97" t="s">
        <v>259</v>
      </c>
      <c r="C97" t="s">
        <v>3113</v>
      </c>
      <c r="D97" t="s">
        <v>51</v>
      </c>
      <c r="E97">
        <v>96388.196897197195</v>
      </c>
      <c r="F97">
        <v>957.4</v>
      </c>
      <c r="G97">
        <v>33.102580420427699</v>
      </c>
      <c r="H97">
        <v>-3.8391089264431701</v>
      </c>
      <c r="I97">
        <v>-9.8947207219120905</v>
      </c>
      <c r="J97">
        <v>1.4151723083471099</v>
      </c>
      <c r="K97">
        <v>1033.6978741405401</v>
      </c>
      <c r="L97">
        <v>996.45239629329001</v>
      </c>
      <c r="M97">
        <v>32.500000636548897</v>
      </c>
      <c r="N97">
        <v>0.58042044811898497</v>
      </c>
      <c r="O97">
        <v>38.322540213076998</v>
      </c>
      <c r="P97">
        <v>54.706310091298299</v>
      </c>
      <c r="Q97">
        <v>9.6100844924213003E-2</v>
      </c>
    </row>
    <row r="98" spans="1:17" x14ac:dyDescent="0.3">
      <c r="A98" t="s">
        <v>260</v>
      </c>
      <c r="B98" t="s">
        <v>261</v>
      </c>
      <c r="C98" t="s">
        <v>3119</v>
      </c>
      <c r="D98" t="s">
        <v>242</v>
      </c>
      <c r="E98">
        <v>94829.187442860493</v>
      </c>
      <c r="F98">
        <v>6301.9</v>
      </c>
      <c r="G98">
        <v>1.8023980255246199</v>
      </c>
      <c r="H98">
        <v>-9.8228761500651007</v>
      </c>
      <c r="I98">
        <v>-8.4694436933749699</v>
      </c>
      <c r="J98">
        <v>-4.5701739406223796</v>
      </c>
      <c r="K98">
        <v>6731.0139606154999</v>
      </c>
      <c r="L98">
        <v>6222.4629816932502</v>
      </c>
      <c r="M98">
        <v>27.957070584422599</v>
      </c>
      <c r="N98">
        <v>0.64781991297074604</v>
      </c>
      <c r="O98">
        <v>20.677890794839598</v>
      </c>
      <c r="P98">
        <v>65.795843199158099</v>
      </c>
      <c r="Q98">
        <v>0.12411984586470801</v>
      </c>
    </row>
    <row r="99" spans="1:17" x14ac:dyDescent="0.3">
      <c r="A99" t="s">
        <v>262</v>
      </c>
      <c r="B99" t="s">
        <v>263</v>
      </c>
      <c r="C99" t="s">
        <v>3109</v>
      </c>
      <c r="D99" t="s">
        <v>34</v>
      </c>
      <c r="E99">
        <v>93711.381241709503</v>
      </c>
      <c r="F99">
        <v>49.55</v>
      </c>
      <c r="G99">
        <v>-1.92030478319586</v>
      </c>
      <c r="H99">
        <v>-2.4831383997858198</v>
      </c>
      <c r="I99">
        <v>-25.869524097848402</v>
      </c>
      <c r="J99">
        <v>-6.4277252602704804</v>
      </c>
      <c r="K99">
        <v>55.249114616058002</v>
      </c>
      <c r="L99">
        <v>56.665737347303299</v>
      </c>
      <c r="M99">
        <v>29.3592154877282</v>
      </c>
      <c r="N99">
        <v>0.81305266945680499</v>
      </c>
      <c r="O99">
        <v>69.021190716448004</v>
      </c>
      <c r="P99">
        <v>27.214377406931899</v>
      </c>
      <c r="Q99">
        <v>9.2729062722122002E-2</v>
      </c>
    </row>
    <row r="100" spans="1:17" x14ac:dyDescent="0.3">
      <c r="A100" t="s">
        <v>264</v>
      </c>
      <c r="B100" t="s">
        <v>265</v>
      </c>
      <c r="C100" t="s">
        <v>3119</v>
      </c>
      <c r="D100" t="s">
        <v>266</v>
      </c>
      <c r="E100">
        <v>92351.2598537718</v>
      </c>
      <c r="F100">
        <v>3329.8</v>
      </c>
      <c r="G100">
        <v>61.249123767930001</v>
      </c>
      <c r="H100">
        <v>-3.2966989107538698</v>
      </c>
      <c r="I100">
        <v>-15.512906827483</v>
      </c>
      <c r="J100">
        <v>-4.6620039582781896</v>
      </c>
      <c r="K100">
        <v>3607.1993324977302</v>
      </c>
      <c r="L100">
        <v>3334.1970768507299</v>
      </c>
      <c r="M100">
        <v>31.479974673960001</v>
      </c>
      <c r="N100">
        <v>1.4474427656229301</v>
      </c>
      <c r="O100">
        <v>25.289807195627301</v>
      </c>
      <c r="P100">
        <v>87.067415730337004</v>
      </c>
      <c r="Q100">
        <v>0.20423117937489399</v>
      </c>
    </row>
    <row r="101" spans="1:17" x14ac:dyDescent="0.3">
      <c r="A101" t="s">
        <v>267</v>
      </c>
      <c r="B101" t="s">
        <v>268</v>
      </c>
      <c r="C101" t="s">
        <v>3109</v>
      </c>
      <c r="D101" t="s">
        <v>40</v>
      </c>
      <c r="E101">
        <v>92296.373836755301</v>
      </c>
      <c r="F101">
        <v>1863.4</v>
      </c>
      <c r="G101">
        <v>12.493535190291301</v>
      </c>
      <c r="H101">
        <v>-4.8547320754717003</v>
      </c>
      <c r="I101">
        <v>6.8172033272254202</v>
      </c>
      <c r="J101">
        <v>0.156948269403241</v>
      </c>
      <c r="K101">
        <v>1996.4229283301099</v>
      </c>
      <c r="L101">
        <v>1845.8039046726601</v>
      </c>
      <c r="M101">
        <v>28.654932109443401</v>
      </c>
      <c r="N101">
        <v>0.60602648546910698</v>
      </c>
      <c r="O101">
        <v>23.5322528710958</v>
      </c>
      <c r="P101">
        <v>37.672700406353897</v>
      </c>
      <c r="Q101">
        <v>-1.614086938271E-3</v>
      </c>
    </row>
    <row r="102" spans="1:17" x14ac:dyDescent="0.3">
      <c r="A102" t="s">
        <v>269</v>
      </c>
      <c r="B102" t="s">
        <v>270</v>
      </c>
      <c r="C102" t="s">
        <v>3115</v>
      </c>
      <c r="D102" t="s">
        <v>94</v>
      </c>
      <c r="E102">
        <v>92079.784072399998</v>
      </c>
      <c r="F102">
        <v>4604</v>
      </c>
      <c r="G102">
        <v>23.846944496977802</v>
      </c>
      <c r="H102">
        <v>-10.891135386276</v>
      </c>
      <c r="I102">
        <v>-14.8812701664164</v>
      </c>
      <c r="J102">
        <v>-1.8333946062666699</v>
      </c>
      <c r="K102">
        <v>5191.7518219005597</v>
      </c>
      <c r="L102">
        <v>4983.0810019352002</v>
      </c>
      <c r="M102">
        <v>29.587670822464698</v>
      </c>
      <c r="N102">
        <v>0.90880013304365403</v>
      </c>
      <c r="O102">
        <v>35.670069504778397</v>
      </c>
      <c r="P102">
        <v>47.087952461582702</v>
      </c>
      <c r="Q102">
        <v>6.8351784611199007E-2</v>
      </c>
    </row>
    <row r="103" spans="1:17" x14ac:dyDescent="0.3">
      <c r="A103" t="s">
        <v>271</v>
      </c>
      <c r="B103" t="s">
        <v>272</v>
      </c>
      <c r="C103" t="s">
        <v>3113</v>
      </c>
      <c r="D103" t="s">
        <v>51</v>
      </c>
      <c r="E103">
        <v>92011.075756775899</v>
      </c>
      <c r="F103">
        <v>2015.85</v>
      </c>
      <c r="G103">
        <v>51.227182809856203</v>
      </c>
      <c r="H103">
        <v>-3.49719828461761</v>
      </c>
      <c r="I103">
        <v>17.067185426636399</v>
      </c>
      <c r="J103">
        <v>-3.30994560884232</v>
      </c>
      <c r="K103">
        <v>2135.00103100665</v>
      </c>
      <c r="L103">
        <v>1847.0226798404599</v>
      </c>
      <c r="M103">
        <v>20.360027125327299</v>
      </c>
      <c r="N103">
        <v>1.1219631006234501</v>
      </c>
      <c r="O103">
        <v>14.691073244537</v>
      </c>
      <c r="P103">
        <v>72.4791443850267</v>
      </c>
      <c r="Q103">
        <v>0.11351389636444099</v>
      </c>
    </row>
    <row r="104" spans="1:17" x14ac:dyDescent="0.3">
      <c r="A104" t="s">
        <v>273</v>
      </c>
      <c r="B104" t="s">
        <v>274</v>
      </c>
      <c r="C104" t="s">
        <v>3111</v>
      </c>
      <c r="D104" t="s">
        <v>275</v>
      </c>
      <c r="E104">
        <v>91573.711748697693</v>
      </c>
      <c r="F104">
        <v>925</v>
      </c>
      <c r="G104">
        <v>-20.288901909026901</v>
      </c>
      <c r="H104">
        <v>-10.695570406518801</v>
      </c>
      <c r="I104">
        <v>-18.3047940986953</v>
      </c>
      <c r="J104">
        <v>-3.6927087067412101</v>
      </c>
      <c r="K104">
        <v>1067.6726651347101</v>
      </c>
      <c r="L104">
        <v>1088.94582231505</v>
      </c>
      <c r="M104">
        <v>19.240718139482802</v>
      </c>
      <c r="N104">
        <v>0.66035658321070301</v>
      </c>
      <c r="O104">
        <v>35.504907980880503</v>
      </c>
      <c r="P104">
        <v>3.36616381845444</v>
      </c>
      <c r="Q104">
        <v>-2.2645944714527001E-2</v>
      </c>
    </row>
    <row r="105" spans="1:17" x14ac:dyDescent="0.3">
      <c r="A105" t="s">
        <v>276</v>
      </c>
      <c r="B105" t="s">
        <v>277</v>
      </c>
      <c r="C105" t="s">
        <v>3109</v>
      </c>
      <c r="D105" t="s">
        <v>203</v>
      </c>
      <c r="E105">
        <v>91479.171363374102</v>
      </c>
      <c r="F105">
        <v>4278.75</v>
      </c>
      <c r="G105">
        <v>33.439415591512301</v>
      </c>
      <c r="H105">
        <v>1.63936397551893</v>
      </c>
      <c r="I105">
        <v>7.8165436694437602</v>
      </c>
      <c r="J105">
        <v>-2.68716289089862</v>
      </c>
      <c r="K105">
        <v>4383.6989684745904</v>
      </c>
      <c r="L105">
        <v>3984.56351670699</v>
      </c>
      <c r="M105">
        <v>37.255500647645</v>
      </c>
      <c r="N105">
        <v>0.81391680186393101</v>
      </c>
      <c r="O105">
        <v>13.6780601811276</v>
      </c>
      <c r="P105">
        <v>55.195865070728999</v>
      </c>
      <c r="Q105">
        <v>6.3666100375323997E-2</v>
      </c>
    </row>
    <row r="106" spans="1:17" x14ac:dyDescent="0.3">
      <c r="A106" t="s">
        <v>278</v>
      </c>
      <c r="B106" t="s">
        <v>279</v>
      </c>
      <c r="C106" t="s">
        <v>3123</v>
      </c>
      <c r="D106" t="s">
        <v>280</v>
      </c>
      <c r="E106">
        <v>90615.703163058293</v>
      </c>
      <c r="F106">
        <v>10008.549999999999</v>
      </c>
      <c r="G106">
        <v>31.555923187579399</v>
      </c>
      <c r="H106">
        <v>-4.6114133773228101</v>
      </c>
      <c r="I106">
        <v>13.8674188745757</v>
      </c>
      <c r="J106">
        <v>0.54231995288029899</v>
      </c>
      <c r="K106">
        <v>10611.5536904443</v>
      </c>
      <c r="L106">
        <v>9544.3787694870407</v>
      </c>
      <c r="M106">
        <v>42.550266887735702</v>
      </c>
      <c r="N106">
        <v>1.0608923943238799</v>
      </c>
      <c r="O106">
        <v>32.866399228659503</v>
      </c>
      <c r="P106">
        <v>69.368035401524594</v>
      </c>
      <c r="Q106">
        <v>0.14881974279481</v>
      </c>
    </row>
    <row r="107" spans="1:17" x14ac:dyDescent="0.3">
      <c r="A107" t="s">
        <v>281</v>
      </c>
      <c r="B107" t="s">
        <v>282</v>
      </c>
      <c r="C107" t="s">
        <v>3111</v>
      </c>
      <c r="D107" t="s">
        <v>206</v>
      </c>
      <c r="E107">
        <v>90099.145217589903</v>
      </c>
      <c r="F107">
        <v>508.1</v>
      </c>
      <c r="G107">
        <v>-24.4339235313678</v>
      </c>
      <c r="H107">
        <v>-4.1972663135424897</v>
      </c>
      <c r="I107">
        <v>-12.8338087287016</v>
      </c>
      <c r="J107">
        <v>-1.8183733020647701</v>
      </c>
      <c r="K107">
        <v>570.59242390784902</v>
      </c>
      <c r="L107">
        <v>580.555129595425</v>
      </c>
      <c r="M107">
        <v>19.753658341203099</v>
      </c>
      <c r="N107">
        <v>0.79439282350996698</v>
      </c>
      <c r="O107">
        <v>32.257429639834598</v>
      </c>
      <c r="P107">
        <v>3.8634505314799799</v>
      </c>
      <c r="Q107">
        <v>-0.103885098132798</v>
      </c>
    </row>
    <row r="108" spans="1:17" x14ac:dyDescent="0.3">
      <c r="A108" t="s">
        <v>283</v>
      </c>
      <c r="B108" t="s">
        <v>284</v>
      </c>
      <c r="C108" t="s">
        <v>3116</v>
      </c>
      <c r="D108" t="s">
        <v>120</v>
      </c>
      <c r="E108">
        <v>88820.8490205087</v>
      </c>
      <c r="F108">
        <v>877.4</v>
      </c>
      <c r="G108">
        <v>14.307696112638199</v>
      </c>
      <c r="H108">
        <v>-5.7356600023285198</v>
      </c>
      <c r="I108">
        <v>-17.608392464402399</v>
      </c>
      <c r="J108">
        <v>-4.4673374174120601</v>
      </c>
      <c r="K108">
        <v>949.25623243556095</v>
      </c>
      <c r="L108">
        <v>914.93446403554697</v>
      </c>
      <c r="M108">
        <v>35.359619454646001</v>
      </c>
      <c r="N108">
        <v>0.81397467799616197</v>
      </c>
      <c r="O108">
        <v>25.0284932755869</v>
      </c>
      <c r="P108">
        <v>36.560311284046598</v>
      </c>
      <c r="Q108">
        <v>0.11377560178327201</v>
      </c>
    </row>
    <row r="109" spans="1:17" x14ac:dyDescent="0.3">
      <c r="A109" t="s">
        <v>285</v>
      </c>
      <c r="B109" t="s">
        <v>286</v>
      </c>
      <c r="C109" t="s">
        <v>3118</v>
      </c>
      <c r="D109" t="s">
        <v>287</v>
      </c>
      <c r="E109">
        <v>88755.341288249998</v>
      </c>
      <c r="F109">
        <v>14776.1</v>
      </c>
      <c r="G109">
        <v>160.190986305336</v>
      </c>
      <c r="H109">
        <v>3.0206815789186598</v>
      </c>
      <c r="I109">
        <v>76.438835703315604</v>
      </c>
      <c r="J109">
        <v>-3.1175967729030298</v>
      </c>
      <c r="K109">
        <v>14269.979456368899</v>
      </c>
      <c r="L109">
        <v>11214.9285336297</v>
      </c>
      <c r="M109">
        <v>46.217988299549603</v>
      </c>
      <c r="N109">
        <v>1.0009743649171201</v>
      </c>
      <c r="O109">
        <v>8.07452575442775</v>
      </c>
      <c r="P109">
        <v>183.44171414321599</v>
      </c>
      <c r="Q109">
        <v>0.12507090358126399</v>
      </c>
    </row>
    <row r="110" spans="1:17" x14ac:dyDescent="0.3">
      <c r="A110" t="s">
        <v>288</v>
      </c>
      <c r="B110" t="s">
        <v>289</v>
      </c>
      <c r="C110" t="s">
        <v>3109</v>
      </c>
      <c r="D110" t="s">
        <v>34</v>
      </c>
      <c r="E110">
        <v>88476.918776236897</v>
      </c>
      <c r="F110">
        <v>97.49</v>
      </c>
      <c r="G110">
        <v>-1.3818880882069999</v>
      </c>
      <c r="H110">
        <v>-0.79502914541515501</v>
      </c>
      <c r="I110">
        <v>-23.993619616508301</v>
      </c>
      <c r="J110">
        <v>-4.3887114203823501</v>
      </c>
      <c r="K110">
        <v>104.422449262849</v>
      </c>
      <c r="L110">
        <v>104.935422981998</v>
      </c>
      <c r="M110">
        <v>30.369308667270499</v>
      </c>
      <c r="N110">
        <v>0.81455155973195903</v>
      </c>
      <c r="O110">
        <v>32.218689096317497</v>
      </c>
      <c r="P110">
        <v>25.3084832904884</v>
      </c>
      <c r="Q110">
        <v>0.10558213780195901</v>
      </c>
    </row>
    <row r="111" spans="1:17" x14ac:dyDescent="0.3">
      <c r="A111" t="s">
        <v>290</v>
      </c>
      <c r="B111" t="s">
        <v>291</v>
      </c>
      <c r="C111" t="s">
        <v>3108</v>
      </c>
      <c r="D111" t="s">
        <v>239</v>
      </c>
      <c r="E111">
        <v>87609.795864376196</v>
      </c>
      <c r="F111">
        <v>5713.8</v>
      </c>
      <c r="G111">
        <v>61.407893478120002</v>
      </c>
      <c r="H111">
        <v>7.41510424838037</v>
      </c>
      <c r="I111">
        <v>58.2032819449607</v>
      </c>
      <c r="J111">
        <v>2.0415146785423199</v>
      </c>
      <c r="K111">
        <v>5399.5338458996803</v>
      </c>
      <c r="L111">
        <v>4574.5894483352704</v>
      </c>
      <c r="M111">
        <v>59.901206547212098</v>
      </c>
      <c r="N111">
        <v>0.89220342747898496</v>
      </c>
      <c r="O111">
        <v>2.0336728621932898</v>
      </c>
      <c r="P111">
        <v>83.159565004848403</v>
      </c>
      <c r="Q111">
        <v>0.134128888518005</v>
      </c>
    </row>
    <row r="112" spans="1:17" x14ac:dyDescent="0.3">
      <c r="A112" t="s">
        <v>292</v>
      </c>
      <c r="B112" t="s">
        <v>293</v>
      </c>
      <c r="C112" t="s">
        <v>3112</v>
      </c>
      <c r="D112" t="s">
        <v>144</v>
      </c>
      <c r="E112">
        <v>87513.219387828096</v>
      </c>
      <c r="F112">
        <v>419.5</v>
      </c>
      <c r="G112">
        <v>140.25843626320699</v>
      </c>
      <c r="H112">
        <v>-4.8684228825863904</v>
      </c>
      <c r="I112">
        <v>46.295363320643297</v>
      </c>
      <c r="J112">
        <v>-3.2185012968926801</v>
      </c>
      <c r="K112">
        <v>479.142943933803</v>
      </c>
      <c r="L112">
        <v>415.70805383246</v>
      </c>
      <c r="M112">
        <v>31.859548622542501</v>
      </c>
      <c r="N112">
        <v>0.53426793939415795</v>
      </c>
      <c r="O112">
        <v>54.231227651966599</v>
      </c>
      <c r="P112">
        <v>165.33839342188401</v>
      </c>
      <c r="Q112">
        <v>0.201928540447986</v>
      </c>
    </row>
    <row r="113" spans="1:17" x14ac:dyDescent="0.3">
      <c r="A113" t="s">
        <v>294</v>
      </c>
      <c r="B113" t="s">
        <v>295</v>
      </c>
      <c r="C113" t="s">
        <v>3109</v>
      </c>
      <c r="D113" t="s">
        <v>34</v>
      </c>
      <c r="E113">
        <v>86993.116951034201</v>
      </c>
      <c r="F113">
        <v>113.9</v>
      </c>
      <c r="G113">
        <v>-19.876352398990299</v>
      </c>
      <c r="H113">
        <v>5.6510366691312202</v>
      </c>
      <c r="I113">
        <v>-23.946057014641301</v>
      </c>
      <c r="J113">
        <v>-2.5888122685538901</v>
      </c>
      <c r="K113">
        <v>118.50220160758199</v>
      </c>
      <c r="L113">
        <v>124.82888432963399</v>
      </c>
      <c r="M113">
        <v>38.297298027289003</v>
      </c>
      <c r="N113">
        <v>0.72360699113388305</v>
      </c>
      <c r="O113">
        <v>51.448639157155299</v>
      </c>
      <c r="P113">
        <v>7.9620853080568796</v>
      </c>
      <c r="Q113">
        <v>0.105863454011509</v>
      </c>
    </row>
    <row r="114" spans="1:17" x14ac:dyDescent="0.3">
      <c r="A114" t="s">
        <v>296</v>
      </c>
      <c r="B114" t="s">
        <v>297</v>
      </c>
      <c r="C114" t="s">
        <v>3117</v>
      </c>
      <c r="D114" t="s">
        <v>75</v>
      </c>
      <c r="E114">
        <v>86970.992959016105</v>
      </c>
      <c r="F114">
        <v>24091.7</v>
      </c>
      <c r="G114">
        <v>-29.089934998873499</v>
      </c>
      <c r="H114">
        <v>3.91142975091193</v>
      </c>
      <c r="I114">
        <v>-12.6103728785139</v>
      </c>
      <c r="J114">
        <v>-0.29297657291616502</v>
      </c>
      <c r="K114">
        <v>25070.441041128499</v>
      </c>
      <c r="L114">
        <v>25705.105161773899</v>
      </c>
      <c r="M114">
        <v>29.3138660465012</v>
      </c>
      <c r="N114">
        <v>0.86310546721068304</v>
      </c>
      <c r="O114">
        <v>27.586471689420001</v>
      </c>
      <c r="P114">
        <v>2.5178723404255301</v>
      </c>
      <c r="Q114">
        <v>-5.9007014400567999E-2</v>
      </c>
    </row>
    <row r="115" spans="1:17" x14ac:dyDescent="0.3">
      <c r="A115" t="s">
        <v>298</v>
      </c>
      <c r="B115" t="s">
        <v>299</v>
      </c>
      <c r="C115" t="s">
        <v>3110</v>
      </c>
      <c r="D115" t="s">
        <v>300</v>
      </c>
      <c r="E115">
        <v>83863.545682745898</v>
      </c>
      <c r="F115">
        <v>317.75</v>
      </c>
      <c r="G115">
        <v>48.210130277748497</v>
      </c>
      <c r="H115">
        <v>-11.5137121645565</v>
      </c>
      <c r="I115">
        <v>-12.954267889860899</v>
      </c>
      <c r="J115">
        <v>-3.5412517937630499</v>
      </c>
      <c r="K115">
        <v>366.02592043860398</v>
      </c>
      <c r="L115">
        <v>342.87613163352501</v>
      </c>
      <c r="M115">
        <v>17.874039617966901</v>
      </c>
      <c r="N115">
        <v>0.60375232710856896</v>
      </c>
      <c r="O115">
        <v>44.878048780487802</v>
      </c>
      <c r="P115">
        <v>79.977343528745394</v>
      </c>
      <c r="Q115">
        <v>4.7990893143080001E-3</v>
      </c>
    </row>
    <row r="116" spans="1:17" hidden="1" x14ac:dyDescent="0.3">
      <c r="A116" t="s">
        <v>301</v>
      </c>
      <c r="B116" t="s">
        <v>302</v>
      </c>
      <c r="C116" t="s">
        <v>3124</v>
      </c>
      <c r="D116" t="s">
        <v>303</v>
      </c>
      <c r="E116">
        <v>83858.115681348907</v>
      </c>
      <c r="F116">
        <v>2917.45</v>
      </c>
      <c r="G116">
        <v>3.7051052961642399</v>
      </c>
      <c r="H116">
        <v>22.232999208408799</v>
      </c>
      <c r="I116">
        <v>18.8179976380295</v>
      </c>
      <c r="J116">
        <v>-9.0580659530156407</v>
      </c>
      <c r="O116">
        <v>28.296971670465599</v>
      </c>
      <c r="P116">
        <v>26.845652173912999</v>
      </c>
    </row>
    <row r="117" spans="1:17" x14ac:dyDescent="0.3">
      <c r="A117" t="s">
        <v>304</v>
      </c>
      <c r="B117" t="s">
        <v>305</v>
      </c>
      <c r="C117" t="s">
        <v>3109</v>
      </c>
      <c r="D117" t="s">
        <v>306</v>
      </c>
      <c r="E117">
        <v>82902.180636742007</v>
      </c>
      <c r="F117">
        <v>77.06</v>
      </c>
      <c r="G117">
        <v>-4.5380623563105704</v>
      </c>
      <c r="H117">
        <v>-0.58385881541362505</v>
      </c>
      <c r="I117">
        <v>-14.3977993406544</v>
      </c>
      <c r="J117">
        <v>-6.8946052924807502</v>
      </c>
      <c r="K117">
        <v>84.543231960478906</v>
      </c>
      <c r="L117">
        <v>83.939894989669995</v>
      </c>
      <c r="M117">
        <v>29.199473217468299</v>
      </c>
      <c r="N117">
        <v>0.63511928565738496</v>
      </c>
      <c r="O117">
        <v>40.0207630417856</v>
      </c>
      <c r="P117">
        <v>29.512605042016801</v>
      </c>
      <c r="Q117">
        <v>4.2927040169119003E-2</v>
      </c>
    </row>
    <row r="118" spans="1:17" x14ac:dyDescent="0.3">
      <c r="A118" t="s">
        <v>307</v>
      </c>
      <c r="B118" t="s">
        <v>308</v>
      </c>
      <c r="C118" t="s">
        <v>3120</v>
      </c>
      <c r="D118" t="s">
        <v>48</v>
      </c>
      <c r="E118">
        <v>81146.728475652199</v>
      </c>
      <c r="F118">
        <v>76.81</v>
      </c>
      <c r="G118">
        <v>11.4001527764858</v>
      </c>
      <c r="H118">
        <v>-7.6380538157111602</v>
      </c>
      <c r="I118">
        <v>-14.204556528586499</v>
      </c>
      <c r="J118">
        <v>-1.38844113143729</v>
      </c>
      <c r="K118">
        <v>85.303209340528795</v>
      </c>
      <c r="L118">
        <v>84.833377738906606</v>
      </c>
      <c r="M118">
        <v>34.449906685700597</v>
      </c>
      <c r="N118">
        <v>0.51112062680770798</v>
      </c>
      <c r="O118">
        <v>35.073558130451701</v>
      </c>
      <c r="P118">
        <v>36.187943262411302</v>
      </c>
      <c r="Q118">
        <v>9.9361696301327004E-2</v>
      </c>
    </row>
    <row r="119" spans="1:17" x14ac:dyDescent="0.3">
      <c r="A119" t="s">
        <v>309</v>
      </c>
      <c r="B119" t="s">
        <v>310</v>
      </c>
      <c r="C119" t="s">
        <v>3107</v>
      </c>
      <c r="D119" t="s">
        <v>18</v>
      </c>
      <c r="E119">
        <v>79282.351399432198</v>
      </c>
      <c r="F119">
        <v>372.4</v>
      </c>
      <c r="G119">
        <v>57.094118293727199</v>
      </c>
      <c r="H119">
        <v>-3.8516363485584799</v>
      </c>
      <c r="I119">
        <v>4.3247578232775696</v>
      </c>
      <c r="J119">
        <v>-3.03824249614983</v>
      </c>
      <c r="K119">
        <v>393.95176405217001</v>
      </c>
      <c r="L119">
        <v>355.14914042393201</v>
      </c>
      <c r="M119">
        <v>38.291499606515401</v>
      </c>
      <c r="N119">
        <v>0.70698307801422999</v>
      </c>
      <c r="O119">
        <v>22.757787325456501</v>
      </c>
      <c r="P119">
        <v>86.013986013985999</v>
      </c>
      <c r="Q119">
        <v>6.0971689982236003E-2</v>
      </c>
    </row>
    <row r="120" spans="1:17" x14ac:dyDescent="0.3">
      <c r="A120" t="s">
        <v>311</v>
      </c>
      <c r="B120" t="s">
        <v>312</v>
      </c>
      <c r="C120" t="s">
        <v>3109</v>
      </c>
      <c r="D120" t="s">
        <v>24</v>
      </c>
      <c r="E120">
        <v>79280.207454574105</v>
      </c>
      <c r="F120">
        <v>1017.15</v>
      </c>
      <c r="G120">
        <v>-52.9462737876677</v>
      </c>
      <c r="H120">
        <v>-19.4611196744079</v>
      </c>
      <c r="I120">
        <v>-34.141121112343299</v>
      </c>
      <c r="J120">
        <v>-0.84198940835055103</v>
      </c>
      <c r="K120">
        <v>1236.6296618291699</v>
      </c>
      <c r="L120">
        <v>1375.1379013179701</v>
      </c>
      <c r="M120">
        <v>19.5936648163296</v>
      </c>
      <c r="N120">
        <v>0.86928352912332796</v>
      </c>
      <c r="O120">
        <v>66.592931229415498</v>
      </c>
      <c r="P120">
        <v>0.211822660098515</v>
      </c>
      <c r="Q120">
        <v>-2.4954961454723E-2</v>
      </c>
    </row>
    <row r="121" spans="1:17" x14ac:dyDescent="0.3">
      <c r="A121" t="s">
        <v>313</v>
      </c>
      <c r="B121" t="s">
        <v>314</v>
      </c>
      <c r="C121" t="s">
        <v>3119</v>
      </c>
      <c r="D121" t="s">
        <v>315</v>
      </c>
      <c r="E121">
        <v>79227.722660691099</v>
      </c>
      <c r="F121">
        <v>3926.1</v>
      </c>
      <c r="G121">
        <v>75.401799536534995</v>
      </c>
      <c r="H121">
        <v>-2.0026244083982698</v>
      </c>
      <c r="I121">
        <v>58.209764492036598</v>
      </c>
      <c r="J121">
        <v>-5.1912466252648199</v>
      </c>
      <c r="K121">
        <v>4213.9883903260798</v>
      </c>
      <c r="L121">
        <v>3643.2069188186301</v>
      </c>
      <c r="M121">
        <v>34.514555222054298</v>
      </c>
      <c r="N121">
        <v>0.59776785211807504</v>
      </c>
      <c r="O121">
        <v>49.257532920710098</v>
      </c>
      <c r="P121">
        <v>118.675504065946</v>
      </c>
      <c r="Q121">
        <v>0.241881282338783</v>
      </c>
    </row>
    <row r="122" spans="1:17" x14ac:dyDescent="0.3">
      <c r="A122" t="s">
        <v>316</v>
      </c>
      <c r="B122" t="s">
        <v>317</v>
      </c>
      <c r="C122" t="s">
        <v>3114</v>
      </c>
      <c r="D122" t="s">
        <v>111</v>
      </c>
      <c r="E122">
        <v>78774.953331182303</v>
      </c>
      <c r="F122">
        <v>78.38</v>
      </c>
      <c r="G122">
        <v>30.574534154462199</v>
      </c>
      <c r="H122">
        <v>-7.6802291889632901</v>
      </c>
      <c r="I122">
        <v>-25.4457101036271</v>
      </c>
      <c r="J122">
        <v>-1.06159313316134</v>
      </c>
      <c r="K122">
        <v>87.129551748625005</v>
      </c>
      <c r="L122">
        <v>88.1022096986854</v>
      </c>
      <c r="M122">
        <v>34.256166610546202</v>
      </c>
      <c r="N122">
        <v>0.895594751592386</v>
      </c>
      <c r="O122">
        <v>51.058943608063203</v>
      </c>
      <c r="P122">
        <v>51.899224806201502</v>
      </c>
      <c r="Q122">
        <v>0.10646922397349699</v>
      </c>
    </row>
    <row r="123" spans="1:17" x14ac:dyDescent="0.3">
      <c r="A123" t="s">
        <v>318</v>
      </c>
      <c r="B123" t="s">
        <v>319</v>
      </c>
      <c r="C123" t="s">
        <v>3109</v>
      </c>
      <c r="D123" t="s">
        <v>114</v>
      </c>
      <c r="E123">
        <v>78273.613845086307</v>
      </c>
      <c r="F123">
        <v>1724.5</v>
      </c>
      <c r="G123">
        <v>104.49713764898701</v>
      </c>
      <c r="H123">
        <v>10.6771329146406</v>
      </c>
      <c r="I123">
        <v>29.693224412968299</v>
      </c>
      <c r="J123">
        <v>2.2557348093415501</v>
      </c>
      <c r="K123">
        <v>1674.5884920907299</v>
      </c>
      <c r="L123">
        <v>1419.6576764126401</v>
      </c>
      <c r="M123">
        <v>57.966056897419897</v>
      </c>
      <c r="N123">
        <v>0.664028819583242</v>
      </c>
      <c r="O123">
        <v>14.0330530588576</v>
      </c>
      <c r="P123">
        <v>137.78007583591801</v>
      </c>
      <c r="Q123">
        <v>3.0781839139598002E-2</v>
      </c>
    </row>
    <row r="124" spans="1:17" x14ac:dyDescent="0.3">
      <c r="A124" t="s">
        <v>320</v>
      </c>
      <c r="B124" t="s">
        <v>321</v>
      </c>
      <c r="C124" t="s">
        <v>3119</v>
      </c>
      <c r="D124" t="s">
        <v>175</v>
      </c>
      <c r="E124">
        <v>77938.764330924198</v>
      </c>
      <c r="F124">
        <v>223.71</v>
      </c>
      <c r="G124">
        <v>41.785712180190103</v>
      </c>
      <c r="H124">
        <v>-10.749879658984799</v>
      </c>
      <c r="I124">
        <v>-29.134052518689199</v>
      </c>
      <c r="J124">
        <v>-5.93496985898972</v>
      </c>
      <c r="K124">
        <v>253.911920468045</v>
      </c>
      <c r="L124">
        <v>252.485933521493</v>
      </c>
      <c r="M124">
        <v>33.057364135813998</v>
      </c>
      <c r="N124">
        <v>0.77638256957697405</v>
      </c>
      <c r="O124">
        <v>49.903893433462898</v>
      </c>
      <c r="P124">
        <v>65.343680709534297</v>
      </c>
      <c r="Q124">
        <v>0.14633226306321301</v>
      </c>
    </row>
    <row r="125" spans="1:17" x14ac:dyDescent="0.3">
      <c r="A125" t="s">
        <v>322</v>
      </c>
      <c r="B125" t="s">
        <v>323</v>
      </c>
      <c r="C125" t="s">
        <v>3119</v>
      </c>
      <c r="D125" t="s">
        <v>303</v>
      </c>
      <c r="E125">
        <v>77458.826495412504</v>
      </c>
      <c r="F125">
        <v>56.73</v>
      </c>
      <c r="G125">
        <v>19.043192367801201</v>
      </c>
      <c r="H125">
        <v>-17.041093286181798</v>
      </c>
      <c r="I125">
        <v>28.5132902564456</v>
      </c>
      <c r="J125">
        <v>-11.212416888757</v>
      </c>
      <c r="K125">
        <v>69.444863440974103</v>
      </c>
      <c r="L125">
        <v>58.613596495355303</v>
      </c>
      <c r="M125">
        <v>28.099306968465399</v>
      </c>
      <c r="N125">
        <v>1.0777972004129801</v>
      </c>
      <c r="O125">
        <v>51.665785298783703</v>
      </c>
      <c r="P125">
        <v>67.345132743362797</v>
      </c>
      <c r="Q125">
        <v>0.195564738813929</v>
      </c>
    </row>
    <row r="126" spans="1:17" x14ac:dyDescent="0.3">
      <c r="A126" t="s">
        <v>324</v>
      </c>
      <c r="B126" t="s">
        <v>325</v>
      </c>
      <c r="C126" t="s">
        <v>3107</v>
      </c>
      <c r="D126" t="s">
        <v>72</v>
      </c>
      <c r="E126">
        <v>77378.293826075998</v>
      </c>
      <c r="F126">
        <v>475.45</v>
      </c>
      <c r="G126">
        <v>106.348362674406</v>
      </c>
      <c r="H126">
        <v>-11.6490770399221</v>
      </c>
      <c r="I126">
        <v>6.7300915074927099</v>
      </c>
      <c r="J126">
        <v>-6.3803865540958604</v>
      </c>
      <c r="K126">
        <v>536.16370386225503</v>
      </c>
      <c r="L126">
        <v>481.22182960621899</v>
      </c>
      <c r="M126">
        <v>33.213658748725599</v>
      </c>
      <c r="N126">
        <v>0.404113945785606</v>
      </c>
      <c r="O126">
        <v>61.510148280576303</v>
      </c>
      <c r="P126">
        <v>143.23840381991801</v>
      </c>
      <c r="Q126">
        <v>0.12555764013081699</v>
      </c>
    </row>
    <row r="127" spans="1:17" x14ac:dyDescent="0.3">
      <c r="A127" t="s">
        <v>326</v>
      </c>
      <c r="B127" t="s">
        <v>327</v>
      </c>
      <c r="C127" t="s">
        <v>3111</v>
      </c>
      <c r="D127" t="s">
        <v>206</v>
      </c>
      <c r="E127">
        <v>76642.868059129105</v>
      </c>
      <c r="F127">
        <v>592.25</v>
      </c>
      <c r="G127">
        <v>-6.9391845380970896</v>
      </c>
      <c r="H127">
        <v>-7.5686428284458698</v>
      </c>
      <c r="I127">
        <v>-5.8081178295866298</v>
      </c>
      <c r="J127">
        <v>-3.6384092812261399</v>
      </c>
      <c r="K127">
        <v>651.34335719788896</v>
      </c>
      <c r="L127">
        <v>619.35143028271204</v>
      </c>
      <c r="M127">
        <v>22.929424852012001</v>
      </c>
      <c r="N127">
        <v>0.80394498654341895</v>
      </c>
      <c r="O127">
        <v>21.544955677501001</v>
      </c>
      <c r="P127">
        <v>21.7869627801768</v>
      </c>
      <c r="Q127">
        <v>-2.6695546635709E-2</v>
      </c>
    </row>
    <row r="128" spans="1:17" x14ac:dyDescent="0.3">
      <c r="A128" t="s">
        <v>328</v>
      </c>
      <c r="B128" t="s">
        <v>329</v>
      </c>
      <c r="C128" t="s">
        <v>3107</v>
      </c>
      <c r="D128" t="s">
        <v>196</v>
      </c>
      <c r="E128">
        <v>75256.107298992894</v>
      </c>
      <c r="F128">
        <v>683.9</v>
      </c>
      <c r="G128">
        <v>5.6759270014622798</v>
      </c>
      <c r="H128">
        <v>-2.59230785632157</v>
      </c>
      <c r="I128">
        <v>-31.305290259017902</v>
      </c>
      <c r="J128">
        <v>-2.25906282951127</v>
      </c>
      <c r="K128">
        <v>754.83845870285495</v>
      </c>
      <c r="L128">
        <v>861.31033080773</v>
      </c>
      <c r="M128">
        <v>32.830116086761798</v>
      </c>
      <c r="N128">
        <v>0.22862562574480799</v>
      </c>
      <c r="O128">
        <v>84.149729492615904</v>
      </c>
      <c r="P128">
        <v>29.772296015180199</v>
      </c>
      <c r="Q128">
        <v>-3.3687199402187E-2</v>
      </c>
    </row>
    <row r="129" spans="1:17" x14ac:dyDescent="0.3">
      <c r="A129" t="s">
        <v>330</v>
      </c>
      <c r="B129" t="s">
        <v>331</v>
      </c>
      <c r="C129" t="s">
        <v>3114</v>
      </c>
      <c r="D129" t="s">
        <v>80</v>
      </c>
      <c r="E129">
        <v>74968.098900146899</v>
      </c>
      <c r="F129">
        <v>1559</v>
      </c>
      <c r="G129">
        <v>67.630097297781106</v>
      </c>
      <c r="H129">
        <v>-13.334137656227201</v>
      </c>
      <c r="I129">
        <v>8.2275663538529002</v>
      </c>
      <c r="J129">
        <v>-8.3119166673765097</v>
      </c>
      <c r="K129">
        <v>1788.4114099578901</v>
      </c>
      <c r="L129">
        <v>1532.29271473937</v>
      </c>
      <c r="M129">
        <v>16.1921741213852</v>
      </c>
      <c r="N129">
        <v>0.51442794223653299</v>
      </c>
      <c r="O129">
        <v>30.660679923027502</v>
      </c>
      <c r="P129">
        <v>98.801326192297793</v>
      </c>
      <c r="Q129">
        <v>0.13598779933163699</v>
      </c>
    </row>
    <row r="130" spans="1:17" x14ac:dyDescent="0.3">
      <c r="A130" t="s">
        <v>332</v>
      </c>
      <c r="B130" t="s">
        <v>333</v>
      </c>
      <c r="C130" t="s">
        <v>3111</v>
      </c>
      <c r="D130" t="s">
        <v>206</v>
      </c>
      <c r="E130">
        <v>73718.824995981297</v>
      </c>
      <c r="F130">
        <v>2708.95</v>
      </c>
      <c r="G130">
        <v>5.7540386129184604</v>
      </c>
      <c r="H130">
        <v>-17.103694327499198</v>
      </c>
      <c r="I130">
        <v>-4.5559942660931201</v>
      </c>
      <c r="J130">
        <v>-4.4411314603209098</v>
      </c>
      <c r="K130">
        <v>3251.8051976475599</v>
      </c>
      <c r="L130">
        <v>3028.0646009808102</v>
      </c>
      <c r="M130">
        <v>4.1474533791010897</v>
      </c>
      <c r="N130">
        <v>0.87452040120836305</v>
      </c>
      <c r="O130">
        <v>43.598073054135298</v>
      </c>
      <c r="P130">
        <v>28.155454631469301</v>
      </c>
      <c r="Q130">
        <v>8.3989411571800995E-2</v>
      </c>
    </row>
    <row r="131" spans="1:17" x14ac:dyDescent="0.3">
      <c r="A131" t="s">
        <v>334</v>
      </c>
      <c r="B131" t="s">
        <v>335</v>
      </c>
      <c r="C131" t="s">
        <v>3113</v>
      </c>
      <c r="D131" t="s">
        <v>51</v>
      </c>
      <c r="E131">
        <v>72580.793053892106</v>
      </c>
      <c r="F131">
        <v>1249</v>
      </c>
      <c r="G131">
        <v>8.1448345001601492</v>
      </c>
      <c r="H131">
        <v>-10.3264975030747</v>
      </c>
      <c r="I131">
        <v>1.9031432322776101</v>
      </c>
      <c r="J131">
        <v>-5.0748544070086101</v>
      </c>
      <c r="K131">
        <v>1416.6522336642299</v>
      </c>
      <c r="L131">
        <v>1291.4782386950001</v>
      </c>
      <c r="M131">
        <v>6.8270350610150103</v>
      </c>
      <c r="N131">
        <v>1.0613304750783099</v>
      </c>
      <c r="O131">
        <v>27.4619695756605</v>
      </c>
      <c r="P131">
        <v>30.3077725612936</v>
      </c>
      <c r="Q131">
        <v>8.1660041196950001E-2</v>
      </c>
    </row>
    <row r="132" spans="1:17" x14ac:dyDescent="0.3">
      <c r="A132" t="s">
        <v>336</v>
      </c>
      <c r="B132" t="s">
        <v>337</v>
      </c>
      <c r="C132" t="s">
        <v>3109</v>
      </c>
      <c r="D132" t="s">
        <v>34</v>
      </c>
      <c r="E132">
        <v>72363.785681567999</v>
      </c>
      <c r="F132">
        <v>536.95000000000005</v>
      </c>
      <c r="G132">
        <v>-0.719432008759888</v>
      </c>
      <c r="H132">
        <v>8.5857512894095596</v>
      </c>
      <c r="I132">
        <v>-5.6659355929361999</v>
      </c>
      <c r="J132">
        <v>-4.0893793535300702</v>
      </c>
      <c r="K132">
        <v>544.28544109707605</v>
      </c>
      <c r="L132">
        <v>519.57595200745004</v>
      </c>
      <c r="M132">
        <v>34.032492389822998</v>
      </c>
      <c r="N132">
        <v>0.61977994683215898</v>
      </c>
      <c r="O132">
        <v>17.8322003910978</v>
      </c>
      <c r="P132">
        <v>37.362496802251201</v>
      </c>
      <c r="Q132">
        <v>0.154751573073107</v>
      </c>
    </row>
    <row r="133" spans="1:17" x14ac:dyDescent="0.3">
      <c r="A133" t="s">
        <v>338</v>
      </c>
      <c r="B133" t="s">
        <v>339</v>
      </c>
      <c r="C133" t="s">
        <v>3122</v>
      </c>
      <c r="D133" t="s">
        <v>138</v>
      </c>
      <c r="E133">
        <v>72203.929479301994</v>
      </c>
      <c r="F133">
        <v>2595.3000000000002</v>
      </c>
      <c r="G133">
        <v>18.2206273480531</v>
      </c>
      <c r="H133">
        <v>-9.9091752240502107</v>
      </c>
      <c r="I133">
        <v>-13.9268506847441</v>
      </c>
      <c r="J133">
        <v>-3.7478038130915698</v>
      </c>
      <c r="K133">
        <v>2908.5318547295501</v>
      </c>
      <c r="L133">
        <v>2732.0395294519799</v>
      </c>
      <c r="M133">
        <v>24.6042364744577</v>
      </c>
      <c r="N133">
        <v>0.66148632121031203</v>
      </c>
      <c r="O133">
        <v>31.110083612684399</v>
      </c>
      <c r="P133">
        <v>42.352521734360799</v>
      </c>
      <c r="Q133">
        <v>1.0477498096843001E-2</v>
      </c>
    </row>
    <row r="134" spans="1:17" x14ac:dyDescent="0.3">
      <c r="A134" t="s">
        <v>340</v>
      </c>
      <c r="B134" t="s">
        <v>341</v>
      </c>
      <c r="C134" t="s">
        <v>3122</v>
      </c>
      <c r="D134" t="s">
        <v>138</v>
      </c>
      <c r="E134">
        <v>72042.534555404898</v>
      </c>
      <c r="F134">
        <v>1980.3</v>
      </c>
      <c r="G134">
        <v>30.9841639680958</v>
      </c>
      <c r="H134">
        <v>5.3461837411486304</v>
      </c>
      <c r="I134">
        <v>19.883236694100201</v>
      </c>
      <c r="J134">
        <v>-1.91330922327499E-2</v>
      </c>
      <c r="K134">
        <v>1913.65360505798</v>
      </c>
      <c r="L134">
        <v>1702.01780293958</v>
      </c>
      <c r="M134">
        <v>50.622539946827899</v>
      </c>
      <c r="N134">
        <v>1.2759793797454599</v>
      </c>
      <c r="O134">
        <v>5.5345149724789202</v>
      </c>
      <c r="P134">
        <v>58.684242157137703</v>
      </c>
      <c r="Q134">
        <v>0.106423320925972</v>
      </c>
    </row>
    <row r="135" spans="1:17" x14ac:dyDescent="0.3">
      <c r="A135" t="s">
        <v>342</v>
      </c>
      <c r="B135" t="s">
        <v>343</v>
      </c>
      <c r="C135" t="s">
        <v>3109</v>
      </c>
      <c r="D135" t="s">
        <v>54</v>
      </c>
      <c r="E135">
        <v>71293.965083235002</v>
      </c>
      <c r="F135">
        <v>1775.85</v>
      </c>
      <c r="G135">
        <v>15.039151241394</v>
      </c>
      <c r="H135">
        <v>-3.0052765668853301</v>
      </c>
      <c r="I135">
        <v>0.32490623834455501</v>
      </c>
      <c r="J135">
        <v>-9.8018579572057604E-2</v>
      </c>
      <c r="K135">
        <v>1903.8488052636501</v>
      </c>
      <c r="L135">
        <v>1750.58677047227</v>
      </c>
      <c r="M135">
        <v>21.669789805367699</v>
      </c>
      <c r="N135">
        <v>0.60654803919124101</v>
      </c>
      <c r="O135">
        <v>17.056620773150801</v>
      </c>
      <c r="P135">
        <v>40.7282668991203</v>
      </c>
      <c r="Q135">
        <v>-1.9826199998622E-2</v>
      </c>
    </row>
    <row r="136" spans="1:17" hidden="1" x14ac:dyDescent="0.3">
      <c r="A136" t="s">
        <v>344</v>
      </c>
      <c r="B136" t="s">
        <v>345</v>
      </c>
      <c r="C136" t="s">
        <v>3110</v>
      </c>
      <c r="D136" t="s">
        <v>27</v>
      </c>
      <c r="E136">
        <v>71127.896251895305</v>
      </c>
      <c r="F136">
        <v>1421.8</v>
      </c>
      <c r="G136">
        <v>53.787758401928301</v>
      </c>
      <c r="H136">
        <v>0.89565556136969204</v>
      </c>
      <c r="I136">
        <v>43.1098393657429</v>
      </c>
      <c r="J136">
        <v>2.8815866227578901</v>
      </c>
      <c r="K136">
        <v>1380.17969385421</v>
      </c>
      <c r="M136">
        <v>51.803779923372701</v>
      </c>
      <c r="N136">
        <v>1.04232620320505</v>
      </c>
      <c r="O136">
        <v>10.282740188493401</v>
      </c>
      <c r="P136">
        <v>88.317880794701907</v>
      </c>
    </row>
    <row r="137" spans="1:17" x14ac:dyDescent="0.3">
      <c r="A137" t="s">
        <v>346</v>
      </c>
      <c r="B137" t="s">
        <v>347</v>
      </c>
      <c r="C137" t="s">
        <v>3118</v>
      </c>
      <c r="D137" t="s">
        <v>85</v>
      </c>
      <c r="E137">
        <v>67481.512665406393</v>
      </c>
      <c r="F137">
        <v>653.9</v>
      </c>
      <c r="G137">
        <v>77.240798099670201</v>
      </c>
      <c r="H137">
        <v>-7.3793101233370901</v>
      </c>
      <c r="I137">
        <v>53.901147871325101</v>
      </c>
      <c r="J137">
        <v>-4.7557821442998902</v>
      </c>
      <c r="K137">
        <v>675.862159413217</v>
      </c>
      <c r="L137">
        <v>534.664679515432</v>
      </c>
      <c r="M137">
        <v>35.047080860694699</v>
      </c>
      <c r="N137">
        <v>0.74299844885614097</v>
      </c>
      <c r="O137">
        <v>20.240097874292701</v>
      </c>
      <c r="P137">
        <v>115.02795133179799</v>
      </c>
      <c r="Q137">
        <v>0.24361005441589001</v>
      </c>
    </row>
    <row r="138" spans="1:17" x14ac:dyDescent="0.3">
      <c r="A138" t="s">
        <v>348</v>
      </c>
      <c r="B138" t="s">
        <v>349</v>
      </c>
      <c r="C138" t="s">
        <v>3111</v>
      </c>
      <c r="D138" t="s">
        <v>350</v>
      </c>
      <c r="E138">
        <v>66780.190832839493</v>
      </c>
      <c r="F138">
        <v>1843.8</v>
      </c>
      <c r="G138">
        <v>6.2154951053214198</v>
      </c>
      <c r="H138">
        <v>12.754325508859999</v>
      </c>
      <c r="I138">
        <v>27.816688230428198</v>
      </c>
      <c r="J138">
        <v>0.714660295909332</v>
      </c>
      <c r="K138">
        <v>1786.7007733688199</v>
      </c>
      <c r="L138">
        <v>1639.5796582191299</v>
      </c>
      <c r="M138">
        <v>54.674243749291698</v>
      </c>
      <c r="N138">
        <v>0.68025351084261698</v>
      </c>
      <c r="O138">
        <v>8.0485952923310595</v>
      </c>
      <c r="P138">
        <v>57.596478481986303</v>
      </c>
      <c r="Q138">
        <v>7.1187763650645997E-2</v>
      </c>
    </row>
    <row r="139" spans="1:17" x14ac:dyDescent="0.3">
      <c r="A139" t="s">
        <v>351</v>
      </c>
      <c r="B139" t="s">
        <v>352</v>
      </c>
      <c r="C139" t="s">
        <v>3122</v>
      </c>
      <c r="D139" t="s">
        <v>138</v>
      </c>
      <c r="E139">
        <v>66678.106942434795</v>
      </c>
      <c r="F139">
        <v>1547.2</v>
      </c>
      <c r="G139">
        <v>56.268149978824297</v>
      </c>
      <c r="H139">
        <v>-10.6828086969722</v>
      </c>
      <c r="I139">
        <v>-5.7788352917237198</v>
      </c>
      <c r="J139">
        <v>-3.66264203473717</v>
      </c>
      <c r="K139">
        <v>1713.1571741968701</v>
      </c>
      <c r="L139">
        <v>1558.06515409485</v>
      </c>
      <c r="M139">
        <v>35.637402317620896</v>
      </c>
      <c r="N139">
        <v>0.43978400331846501</v>
      </c>
      <c r="O139">
        <v>34.100310237849001</v>
      </c>
      <c r="P139">
        <v>81.596244131455407</v>
      </c>
      <c r="Q139">
        <v>0.14680463624311199</v>
      </c>
    </row>
    <row r="140" spans="1:17" x14ac:dyDescent="0.3">
      <c r="A140" t="s">
        <v>353</v>
      </c>
      <c r="B140" t="s">
        <v>354</v>
      </c>
      <c r="C140" t="s">
        <v>3115</v>
      </c>
      <c r="D140" t="s">
        <v>355</v>
      </c>
      <c r="E140">
        <v>66581.375817791602</v>
      </c>
      <c r="F140">
        <v>3440.5</v>
      </c>
      <c r="G140">
        <v>-13.0597535091913</v>
      </c>
      <c r="H140">
        <v>-11.7932951393644</v>
      </c>
      <c r="I140">
        <v>-15.0629138388977</v>
      </c>
      <c r="J140">
        <v>-10.886158390728401</v>
      </c>
      <c r="K140">
        <v>4142.0992759204701</v>
      </c>
      <c r="L140">
        <v>3933.3808884365199</v>
      </c>
      <c r="M140">
        <v>9.6066430703067898</v>
      </c>
      <c r="N140">
        <v>1.0007665831704899</v>
      </c>
      <c r="O140">
        <v>39.828513297485799</v>
      </c>
      <c r="P140">
        <v>9.9253957857405393</v>
      </c>
      <c r="Q140">
        <v>7.8476273451146994E-2</v>
      </c>
    </row>
    <row r="141" spans="1:17" x14ac:dyDescent="0.3">
      <c r="A141" t="s">
        <v>356</v>
      </c>
      <c r="B141" t="s">
        <v>357</v>
      </c>
      <c r="C141" t="s">
        <v>3123</v>
      </c>
      <c r="D141" t="s">
        <v>160</v>
      </c>
      <c r="E141">
        <v>66292.196722179695</v>
      </c>
      <c r="F141">
        <v>2235.1999999999998</v>
      </c>
      <c r="G141">
        <v>-26.351112136635301</v>
      </c>
      <c r="H141">
        <v>1.7068701090888401</v>
      </c>
      <c r="I141">
        <v>-8.2342204630876399</v>
      </c>
      <c r="J141">
        <v>-3.4218482328128599</v>
      </c>
      <c r="K141">
        <v>2338.44346970877</v>
      </c>
      <c r="L141">
        <v>2393.4614913888299</v>
      </c>
      <c r="M141">
        <v>42.347661228709697</v>
      </c>
      <c r="N141">
        <v>0.48397303697380301</v>
      </c>
      <c r="O141">
        <v>20.5238904795991</v>
      </c>
      <c r="P141">
        <v>6.9934421521229098</v>
      </c>
      <c r="Q141">
        <v>-3.9616067754102001E-2</v>
      </c>
    </row>
    <row r="142" spans="1:17" x14ac:dyDescent="0.3">
      <c r="A142" t="s">
        <v>358</v>
      </c>
      <c r="B142" t="s">
        <v>359</v>
      </c>
      <c r="C142" t="s">
        <v>3113</v>
      </c>
      <c r="D142" t="s">
        <v>51</v>
      </c>
      <c r="E142">
        <v>66094.279064575094</v>
      </c>
      <c r="F142">
        <v>5524.95</v>
      </c>
      <c r="G142">
        <v>6.12708328757064</v>
      </c>
      <c r="H142">
        <v>-5.5019312208348996</v>
      </c>
      <c r="I142">
        <v>-0.61967319977848301</v>
      </c>
      <c r="J142">
        <v>-0.82454933874282199</v>
      </c>
      <c r="K142">
        <v>5878.9551952410702</v>
      </c>
      <c r="L142">
        <v>5405.3092969834297</v>
      </c>
      <c r="M142">
        <v>31.490502337769399</v>
      </c>
      <c r="N142">
        <v>1.17852891236944</v>
      </c>
      <c r="O142">
        <v>16.560330862722701</v>
      </c>
      <c r="P142">
        <v>28.478245703788001</v>
      </c>
      <c r="Q142">
        <v>5.0017706698894E-2</v>
      </c>
    </row>
    <row r="143" spans="1:17" x14ac:dyDescent="0.3">
      <c r="A143" t="s">
        <v>360</v>
      </c>
      <c r="B143" t="s">
        <v>361</v>
      </c>
      <c r="C143" t="s">
        <v>3109</v>
      </c>
      <c r="D143" t="s">
        <v>362</v>
      </c>
      <c r="E143">
        <v>65042.0313259959</v>
      </c>
      <c r="F143">
        <v>683.35</v>
      </c>
      <c r="G143">
        <v>-31.890521674965701</v>
      </c>
      <c r="H143">
        <v>-1.40039480436594</v>
      </c>
      <c r="I143">
        <v>-10.1369255197091</v>
      </c>
      <c r="J143">
        <v>0.27177218852496399</v>
      </c>
      <c r="K143">
        <v>719.12077150764298</v>
      </c>
      <c r="L143">
        <v>735.42585697720301</v>
      </c>
      <c r="M143">
        <v>36.948402443837203</v>
      </c>
      <c r="N143">
        <v>0.48929855224865298</v>
      </c>
      <c r="O143">
        <v>19.616594717201998</v>
      </c>
      <c r="P143">
        <v>5.4633845204105302</v>
      </c>
      <c r="Q143">
        <v>-0.13073891601871701</v>
      </c>
    </row>
    <row r="144" spans="1:17" x14ac:dyDescent="0.3">
      <c r="A144" t="s">
        <v>363</v>
      </c>
      <c r="B144" t="s">
        <v>364</v>
      </c>
      <c r="C144" t="s">
        <v>3123</v>
      </c>
      <c r="D144" t="s">
        <v>160</v>
      </c>
      <c r="E144">
        <v>64704.249404850001</v>
      </c>
      <c r="F144">
        <v>4265.25</v>
      </c>
      <c r="G144">
        <v>-6.2749088263760999</v>
      </c>
      <c r="H144">
        <v>0.198555091592195</v>
      </c>
      <c r="I144">
        <v>10.4789651165444</v>
      </c>
      <c r="J144">
        <v>-6.3985285732102399</v>
      </c>
      <c r="K144">
        <v>4479.7403692975504</v>
      </c>
      <c r="L144">
        <v>4113.5668710944901</v>
      </c>
      <c r="M144">
        <v>28.9623838575869</v>
      </c>
      <c r="N144">
        <v>1.3128323221356799</v>
      </c>
      <c r="O144">
        <v>12.6323193247757</v>
      </c>
      <c r="P144">
        <v>32.461180124223603</v>
      </c>
      <c r="Q144">
        <v>4.2684652395746002E-2</v>
      </c>
    </row>
    <row r="145" spans="1:17" x14ac:dyDescent="0.3">
      <c r="A145" t="s">
        <v>365</v>
      </c>
      <c r="B145" t="s">
        <v>366</v>
      </c>
      <c r="C145" t="s">
        <v>3116</v>
      </c>
      <c r="D145" t="s">
        <v>367</v>
      </c>
      <c r="E145">
        <v>64155.837604803201</v>
      </c>
      <c r="F145">
        <v>218.8</v>
      </c>
      <c r="G145">
        <v>7.8265976812419398</v>
      </c>
      <c r="H145">
        <v>-1.72258111567827</v>
      </c>
      <c r="I145">
        <v>-24.062396397703299</v>
      </c>
      <c r="J145">
        <v>-6.0747085045625404</v>
      </c>
      <c r="K145">
        <v>227.31174896652999</v>
      </c>
      <c r="L145">
        <v>222.67425448323499</v>
      </c>
      <c r="M145">
        <v>33.889247743076801</v>
      </c>
      <c r="N145">
        <v>1.24122306065675</v>
      </c>
      <c r="O145">
        <v>30.872943327239401</v>
      </c>
      <c r="P145">
        <v>31.214392803598201</v>
      </c>
      <c r="Q145">
        <v>0.104001416889774</v>
      </c>
    </row>
    <row r="146" spans="1:17" x14ac:dyDescent="0.3">
      <c r="A146" t="s">
        <v>368</v>
      </c>
      <c r="B146" t="s">
        <v>369</v>
      </c>
      <c r="C146" t="s">
        <v>3121</v>
      </c>
      <c r="D146" t="s">
        <v>114</v>
      </c>
      <c r="E146">
        <v>64002.099696739999</v>
      </c>
      <c r="F146">
        <v>799.6</v>
      </c>
      <c r="G146">
        <v>-2.98260533512049</v>
      </c>
      <c r="H146">
        <v>-3.3012091797794598</v>
      </c>
      <c r="I146">
        <v>-28.185038409272</v>
      </c>
      <c r="J146">
        <v>-1.66783710103356</v>
      </c>
      <c r="K146">
        <v>868.69514497126499</v>
      </c>
      <c r="L146">
        <v>903.86120728661797</v>
      </c>
      <c r="M146">
        <v>32.5959591874879</v>
      </c>
      <c r="N146">
        <v>1.0356986670833499</v>
      </c>
      <c r="O146">
        <v>42.4337168584292</v>
      </c>
      <c r="P146">
        <v>18.6350148367952</v>
      </c>
      <c r="Q146">
        <v>-5.8822045063343001E-2</v>
      </c>
    </row>
    <row r="147" spans="1:17" x14ac:dyDescent="0.3">
      <c r="A147" t="s">
        <v>370</v>
      </c>
      <c r="B147" t="s">
        <v>371</v>
      </c>
      <c r="C147" t="s">
        <v>3119</v>
      </c>
      <c r="D147" t="s">
        <v>183</v>
      </c>
      <c r="E147">
        <v>63921.905213830702</v>
      </c>
      <c r="F147">
        <v>217.57</v>
      </c>
      <c r="G147">
        <v>3.4726948316385098</v>
      </c>
      <c r="H147">
        <v>1.23293921092571</v>
      </c>
      <c r="I147">
        <v>2.1108090467146701</v>
      </c>
      <c r="J147">
        <v>4.1624233560450499</v>
      </c>
      <c r="K147">
        <v>224.66808614166499</v>
      </c>
      <c r="L147">
        <v>215.78171623006</v>
      </c>
      <c r="M147">
        <v>51.022408156360598</v>
      </c>
      <c r="N147">
        <v>1.03597275302587</v>
      </c>
      <c r="O147">
        <v>21.639012731534599</v>
      </c>
      <c r="P147">
        <v>38.095842589653998</v>
      </c>
      <c r="Q147">
        <v>5.1384895772476E-2</v>
      </c>
    </row>
    <row r="148" spans="1:17" x14ac:dyDescent="0.3">
      <c r="A148" t="s">
        <v>372</v>
      </c>
      <c r="B148" t="s">
        <v>373</v>
      </c>
      <c r="C148" t="s">
        <v>3109</v>
      </c>
      <c r="D148" t="s">
        <v>40</v>
      </c>
      <c r="E148">
        <v>62173.973688968799</v>
      </c>
      <c r="F148">
        <v>354.2</v>
      </c>
      <c r="G148">
        <v>36.531395873798303</v>
      </c>
      <c r="H148">
        <v>-5.2782381726412098</v>
      </c>
      <c r="I148">
        <v>-2.0470216224719699</v>
      </c>
      <c r="J148">
        <v>-3.14315481203576</v>
      </c>
      <c r="K148">
        <v>378.08536876416701</v>
      </c>
      <c r="L148">
        <v>361.01166232759402</v>
      </c>
      <c r="M148">
        <v>38.029884236517603</v>
      </c>
      <c r="N148">
        <v>0.29182117198548702</v>
      </c>
      <c r="O148">
        <v>32.072275550536403</v>
      </c>
      <c r="P148">
        <v>58.337058560572203</v>
      </c>
      <c r="Q148">
        <v>0.105323309063333</v>
      </c>
    </row>
    <row r="149" spans="1:17" x14ac:dyDescent="0.3">
      <c r="A149" t="s">
        <v>374</v>
      </c>
      <c r="B149" t="s">
        <v>375</v>
      </c>
      <c r="C149" t="s">
        <v>3115</v>
      </c>
      <c r="D149" t="s">
        <v>120</v>
      </c>
      <c r="E149">
        <v>61865.089477000001</v>
      </c>
      <c r="F149">
        <v>1328.75</v>
      </c>
      <c r="G149">
        <v>4.1103878360139001</v>
      </c>
      <c r="H149">
        <v>-5.36245512080467</v>
      </c>
      <c r="I149">
        <v>-15.075711385327599</v>
      </c>
      <c r="J149">
        <v>-5.6767086384378196</v>
      </c>
      <c r="K149">
        <v>1467.7471687811701</v>
      </c>
      <c r="L149">
        <v>1423.7789163258999</v>
      </c>
      <c r="M149">
        <v>26.6771886161617</v>
      </c>
      <c r="N149">
        <v>0.88706856931674205</v>
      </c>
      <c r="O149">
        <v>35.804327375352699</v>
      </c>
      <c r="P149">
        <v>28.164938509765999</v>
      </c>
      <c r="Q149">
        <v>6.789657034952E-2</v>
      </c>
    </row>
    <row r="150" spans="1:17" x14ac:dyDescent="0.3">
      <c r="A150" t="s">
        <v>376</v>
      </c>
      <c r="B150" t="s">
        <v>377</v>
      </c>
      <c r="C150" t="s">
        <v>3109</v>
      </c>
      <c r="D150" t="s">
        <v>378</v>
      </c>
      <c r="E150">
        <v>61599.280043799597</v>
      </c>
      <c r="F150">
        <v>4547.8</v>
      </c>
      <c r="G150">
        <v>76.497730364003203</v>
      </c>
      <c r="H150">
        <v>-0.27997041079185198</v>
      </c>
      <c r="I150">
        <v>54.165082901423702</v>
      </c>
      <c r="J150">
        <v>-4.2431289508473196</v>
      </c>
      <c r="K150">
        <v>4048.8090647743802</v>
      </c>
      <c r="L150">
        <v>3030.6677297742599</v>
      </c>
      <c r="M150">
        <v>51.325151372520303</v>
      </c>
      <c r="N150">
        <v>0.75282118539365295</v>
      </c>
      <c r="O150">
        <v>9.7189850037380605</v>
      </c>
      <c r="P150">
        <v>134.295870791581</v>
      </c>
      <c r="Q150">
        <v>0.19769005792365099</v>
      </c>
    </row>
    <row r="151" spans="1:17" x14ac:dyDescent="0.3">
      <c r="A151" t="s">
        <v>379</v>
      </c>
      <c r="B151" t="s">
        <v>380</v>
      </c>
      <c r="C151" t="s">
        <v>3109</v>
      </c>
      <c r="D151" t="s">
        <v>24</v>
      </c>
      <c r="E151">
        <v>60568.9005130941</v>
      </c>
      <c r="F151">
        <v>19.309999999999999</v>
      </c>
      <c r="G151">
        <v>-26.141446816837899</v>
      </c>
      <c r="H151">
        <v>-2.5236011512615999</v>
      </c>
      <c r="I151">
        <v>-20.475511488301201</v>
      </c>
      <c r="J151">
        <v>-4.0501932456416796</v>
      </c>
      <c r="K151">
        <v>21.3759871120293</v>
      </c>
      <c r="L151">
        <v>22.452000444605499</v>
      </c>
      <c r="M151">
        <v>31.2435166822798</v>
      </c>
      <c r="N151">
        <v>0.69888505736002704</v>
      </c>
      <c r="O151">
        <v>70.119109269808405</v>
      </c>
      <c r="P151">
        <v>1.5247108307045101</v>
      </c>
      <c r="Q151">
        <v>4.3951056522530001E-2</v>
      </c>
    </row>
    <row r="152" spans="1:17" x14ac:dyDescent="0.3">
      <c r="A152" t="s">
        <v>381</v>
      </c>
      <c r="B152" t="s">
        <v>382</v>
      </c>
      <c r="C152" t="s">
        <v>3120</v>
      </c>
      <c r="D152" t="s">
        <v>91</v>
      </c>
      <c r="E152">
        <v>60228.799216833599</v>
      </c>
      <c r="F152">
        <v>290.60000000000002</v>
      </c>
      <c r="G152">
        <v>25.848066992236198</v>
      </c>
      <c r="H152">
        <v>-4.5923436423637201</v>
      </c>
      <c r="I152">
        <v>6.8706774316337</v>
      </c>
      <c r="J152">
        <v>-5.1228090650477904</v>
      </c>
      <c r="K152">
        <v>313.97057450483999</v>
      </c>
      <c r="L152">
        <v>284.139673603944</v>
      </c>
      <c r="M152">
        <v>31.540673039278399</v>
      </c>
      <c r="N152">
        <v>0.59333247008482903</v>
      </c>
      <c r="O152">
        <v>24.2085340674466</v>
      </c>
      <c r="P152">
        <v>47.888040712468197</v>
      </c>
    </row>
    <row r="153" spans="1:17" x14ac:dyDescent="0.3">
      <c r="A153" t="s">
        <v>383</v>
      </c>
      <c r="B153" t="s">
        <v>384</v>
      </c>
      <c r="C153" t="s">
        <v>3123</v>
      </c>
      <c r="D153" t="s">
        <v>280</v>
      </c>
      <c r="E153">
        <v>58168.820180086797</v>
      </c>
      <c r="F153">
        <v>6816.95</v>
      </c>
      <c r="G153">
        <v>-6.7129457160662502</v>
      </c>
      <c r="H153">
        <v>-9.9858620823908808</v>
      </c>
      <c r="I153">
        <v>-28.234605320557101</v>
      </c>
      <c r="J153">
        <v>-9.7479816494677891</v>
      </c>
      <c r="K153">
        <v>7793.3963259694001</v>
      </c>
      <c r="L153">
        <v>7461.2163901199001</v>
      </c>
      <c r="M153">
        <v>24.553481643111098</v>
      </c>
      <c r="N153">
        <v>0.66019813334767297</v>
      </c>
      <c r="O153">
        <v>45.740397098409098</v>
      </c>
      <c r="P153">
        <v>28.0178403755868</v>
      </c>
      <c r="Q153">
        <v>0.11617588071939799</v>
      </c>
    </row>
    <row r="154" spans="1:17" x14ac:dyDescent="0.3">
      <c r="A154" t="s">
        <v>385</v>
      </c>
      <c r="B154" t="s">
        <v>386</v>
      </c>
      <c r="C154" t="s">
        <v>3113</v>
      </c>
      <c r="D154" t="s">
        <v>51</v>
      </c>
      <c r="E154">
        <v>58150.372839778101</v>
      </c>
      <c r="F154">
        <v>27351.200000000001</v>
      </c>
      <c r="G154">
        <v>-1.73008022325658</v>
      </c>
      <c r="H154">
        <v>0.69113122013662598</v>
      </c>
      <c r="I154">
        <v>-2.3579129567053498</v>
      </c>
      <c r="J154">
        <v>-0.66607789542463802</v>
      </c>
      <c r="K154">
        <v>28628.5096432846</v>
      </c>
      <c r="L154">
        <v>27445.904173921899</v>
      </c>
      <c r="M154">
        <v>25.277469116909401</v>
      </c>
      <c r="N154">
        <v>0.88617557567690197</v>
      </c>
      <c r="O154">
        <v>11.589253853578599</v>
      </c>
      <c r="P154">
        <v>24.3236363636363</v>
      </c>
      <c r="Q154">
        <v>2.5343815549486001E-2</v>
      </c>
    </row>
    <row r="155" spans="1:17" x14ac:dyDescent="0.3">
      <c r="A155" t="s">
        <v>387</v>
      </c>
      <c r="B155" t="s">
        <v>388</v>
      </c>
      <c r="C155" t="s">
        <v>3119</v>
      </c>
      <c r="D155" t="s">
        <v>389</v>
      </c>
      <c r="E155">
        <v>57742.247220924597</v>
      </c>
      <c r="F155">
        <v>4543.25</v>
      </c>
      <c r="G155">
        <v>-11.6037588574222</v>
      </c>
      <c r="H155">
        <v>-8.0751119331255108</v>
      </c>
      <c r="I155">
        <v>-21.6862396540945</v>
      </c>
      <c r="J155">
        <v>0.83139626672377398</v>
      </c>
      <c r="K155">
        <v>4887.9376381764996</v>
      </c>
      <c r="L155">
        <v>4906.7981867063099</v>
      </c>
      <c r="M155">
        <v>47.586141606915803</v>
      </c>
      <c r="N155">
        <v>1.4174708151934401</v>
      </c>
      <c r="O155">
        <v>42.188961646398397</v>
      </c>
      <c r="P155">
        <v>26.166342682588098</v>
      </c>
      <c r="Q155">
        <v>8.4192367627794001E-2</v>
      </c>
    </row>
    <row r="156" spans="1:17" x14ac:dyDescent="0.3">
      <c r="A156" t="s">
        <v>390</v>
      </c>
      <c r="B156" t="s">
        <v>391</v>
      </c>
      <c r="C156" t="s">
        <v>3118</v>
      </c>
      <c r="D156" t="s">
        <v>108</v>
      </c>
      <c r="E156">
        <v>57376.077066584898</v>
      </c>
      <c r="F156">
        <v>491.9</v>
      </c>
      <c r="G156">
        <v>-35.527665992731997</v>
      </c>
      <c r="H156">
        <v>-7.7601000120843802</v>
      </c>
      <c r="I156">
        <v>-4.5162165340631999</v>
      </c>
      <c r="J156">
        <v>-2.0080006589186099</v>
      </c>
      <c r="K156">
        <v>547.56019734418203</v>
      </c>
      <c r="L156">
        <v>549.78856827573395</v>
      </c>
      <c r="M156">
        <v>26.711170387365101</v>
      </c>
      <c r="N156">
        <v>0.72874179800323202</v>
      </c>
      <c r="O156">
        <v>27.973165277495401</v>
      </c>
      <c r="P156">
        <v>12.050113895216301</v>
      </c>
      <c r="Q156">
        <v>-0.10007906912603901</v>
      </c>
    </row>
    <row r="157" spans="1:17" x14ac:dyDescent="0.3">
      <c r="A157" t="s">
        <v>392</v>
      </c>
      <c r="B157" t="s">
        <v>393</v>
      </c>
      <c r="C157" t="s">
        <v>3116</v>
      </c>
      <c r="D157" t="s">
        <v>120</v>
      </c>
      <c r="E157">
        <v>57222.136707887803</v>
      </c>
      <c r="F157">
        <v>694.55</v>
      </c>
      <c r="G157">
        <v>26.3693729626576</v>
      </c>
      <c r="H157">
        <v>-2.01011417522108</v>
      </c>
      <c r="I157">
        <v>-4.2045823204007302</v>
      </c>
      <c r="J157">
        <v>-0.105313800762247</v>
      </c>
      <c r="K157">
        <v>719.19767846377397</v>
      </c>
      <c r="L157">
        <v>689.27151156025604</v>
      </c>
      <c r="M157">
        <v>45.6846713453346</v>
      </c>
      <c r="N157">
        <v>0.53802813097524305</v>
      </c>
      <c r="O157">
        <v>22.0934417968468</v>
      </c>
      <c r="P157">
        <v>50.563624539345298</v>
      </c>
      <c r="Q157">
        <v>0.166665428348616</v>
      </c>
    </row>
    <row r="158" spans="1:17" x14ac:dyDescent="0.3">
      <c r="A158" t="s">
        <v>394</v>
      </c>
      <c r="B158" t="s">
        <v>395</v>
      </c>
      <c r="C158" t="s">
        <v>3115</v>
      </c>
      <c r="D158" t="s">
        <v>211</v>
      </c>
      <c r="E158">
        <v>57168.373789162099</v>
      </c>
      <c r="F158">
        <v>995.15</v>
      </c>
      <c r="G158">
        <v>34.158202114389901</v>
      </c>
      <c r="H158">
        <v>3.0260232709553101</v>
      </c>
      <c r="I158">
        <v>30.394591965638401</v>
      </c>
      <c r="J158">
        <v>7.2928795285724197</v>
      </c>
      <c r="K158">
        <v>999.86578119966498</v>
      </c>
      <c r="L158">
        <v>915.38140642733595</v>
      </c>
      <c r="M158">
        <v>57.902236522259997</v>
      </c>
      <c r="N158">
        <v>1.5743811436591799</v>
      </c>
      <c r="O158">
        <v>26.111641461086201</v>
      </c>
      <c r="P158">
        <v>64.610040526011005</v>
      </c>
      <c r="Q158">
        <v>9.8628448045639999E-2</v>
      </c>
    </row>
    <row r="159" spans="1:17" x14ac:dyDescent="0.3">
      <c r="A159" t="s">
        <v>396</v>
      </c>
      <c r="B159" t="s">
        <v>397</v>
      </c>
      <c r="C159" t="s">
        <v>3118</v>
      </c>
      <c r="D159" t="s">
        <v>287</v>
      </c>
      <c r="E159">
        <v>56565.104014113698</v>
      </c>
      <c r="F159">
        <v>1708.6</v>
      </c>
      <c r="G159">
        <v>86.210309390822204</v>
      </c>
      <c r="H159">
        <v>1.39217524206022</v>
      </c>
      <c r="I159">
        <v>25.164906028588</v>
      </c>
      <c r="J159">
        <v>-1.0835350392266101</v>
      </c>
      <c r="K159">
        <v>1745.9309264547601</v>
      </c>
      <c r="L159">
        <v>1496.1801692244701</v>
      </c>
      <c r="M159">
        <v>44.269646172525597</v>
      </c>
      <c r="N159">
        <v>0.94680607371107905</v>
      </c>
      <c r="O159">
        <v>13.830036287018601</v>
      </c>
      <c r="P159">
        <v>110.639215928003</v>
      </c>
      <c r="Q159">
        <v>3.0933442905135999E-2</v>
      </c>
    </row>
    <row r="160" spans="1:17" x14ac:dyDescent="0.3">
      <c r="A160" t="s">
        <v>398</v>
      </c>
      <c r="B160" t="s">
        <v>399</v>
      </c>
      <c r="C160" t="s">
        <v>3119</v>
      </c>
      <c r="D160" t="s">
        <v>266</v>
      </c>
      <c r="E160">
        <v>56390.443397184397</v>
      </c>
      <c r="F160">
        <v>5003.8500000000004</v>
      </c>
      <c r="G160">
        <v>51.909257921846297</v>
      </c>
      <c r="H160">
        <v>3.8571312078565301</v>
      </c>
      <c r="I160">
        <v>-7.5680149157262901</v>
      </c>
      <c r="J160">
        <v>1.12026738039197</v>
      </c>
      <c r="K160">
        <v>5022.0051998646204</v>
      </c>
      <c r="L160">
        <v>4543.0712022672797</v>
      </c>
      <c r="M160">
        <v>44.818595290379598</v>
      </c>
      <c r="N160">
        <v>0.60790722202962499</v>
      </c>
      <c r="O160">
        <v>16.709133966845499</v>
      </c>
      <c r="P160">
        <v>100.133986601339</v>
      </c>
      <c r="Q160">
        <v>0.129341686847189</v>
      </c>
    </row>
    <row r="161" spans="1:17" x14ac:dyDescent="0.3">
      <c r="A161" t="s">
        <v>400</v>
      </c>
      <c r="B161" t="s">
        <v>401</v>
      </c>
      <c r="C161" t="s">
        <v>3108</v>
      </c>
      <c r="D161" t="s">
        <v>239</v>
      </c>
      <c r="E161">
        <v>54749.195870501899</v>
      </c>
      <c r="F161">
        <v>5170</v>
      </c>
      <c r="G161">
        <v>-3.2900481831573098</v>
      </c>
      <c r="H161">
        <v>3.80282073479344</v>
      </c>
      <c r="I161">
        <v>10.0884280118729</v>
      </c>
      <c r="J161">
        <v>2.6620688513695701</v>
      </c>
      <c r="K161">
        <v>5222.3597607627798</v>
      </c>
      <c r="L161">
        <v>5093.4330946105902</v>
      </c>
      <c r="M161">
        <v>52.331577595200201</v>
      </c>
      <c r="N161">
        <v>0.78203227964083499</v>
      </c>
      <c r="O161">
        <v>16.054158607350001</v>
      </c>
      <c r="P161">
        <v>23.095238095238098</v>
      </c>
      <c r="Q161">
        <v>-4.2958900474422003E-2</v>
      </c>
    </row>
    <row r="162" spans="1:17" x14ac:dyDescent="0.3">
      <c r="A162" t="s">
        <v>402</v>
      </c>
      <c r="B162" t="s">
        <v>403</v>
      </c>
      <c r="C162" t="s">
        <v>3109</v>
      </c>
      <c r="D162" t="s">
        <v>404</v>
      </c>
      <c r="E162">
        <v>53954.3028530671</v>
      </c>
      <c r="F162">
        <v>900.9</v>
      </c>
      <c r="G162">
        <v>173.41696729482999</v>
      </c>
      <c r="H162">
        <v>13.394610995941701</v>
      </c>
      <c r="I162">
        <v>51.768091237701597</v>
      </c>
      <c r="J162">
        <v>-1.32821892332134</v>
      </c>
      <c r="K162">
        <v>854.94014774133302</v>
      </c>
      <c r="L162">
        <v>644.88636388386703</v>
      </c>
      <c r="M162">
        <v>41.260624889515498</v>
      </c>
      <c r="N162">
        <v>1.1109474409062099</v>
      </c>
      <c r="O162">
        <v>18.104118104118101</v>
      </c>
      <c r="P162">
        <v>224.897443988639</v>
      </c>
      <c r="Q162">
        <v>0.14533880302282801</v>
      </c>
    </row>
    <row r="163" spans="1:17" x14ac:dyDescent="0.3">
      <c r="A163" t="s">
        <v>405</v>
      </c>
      <c r="B163" t="s">
        <v>406</v>
      </c>
      <c r="C163" t="s">
        <v>3108</v>
      </c>
      <c r="D163" t="s">
        <v>21</v>
      </c>
      <c r="E163">
        <v>53872.609610599997</v>
      </c>
      <c r="F163">
        <v>8074</v>
      </c>
      <c r="G163">
        <v>30.075654577823901</v>
      </c>
      <c r="H163">
        <v>14.002559361351601</v>
      </c>
      <c r="I163">
        <v>69.035152056409601</v>
      </c>
      <c r="J163">
        <v>5.0434614296576603</v>
      </c>
      <c r="K163">
        <v>7290.72556574585</v>
      </c>
      <c r="L163">
        <v>6301.31418822051</v>
      </c>
      <c r="M163">
        <v>74.390766597726696</v>
      </c>
      <c r="N163">
        <v>0.89949852675724995</v>
      </c>
      <c r="O163">
        <v>1.06452811493682</v>
      </c>
      <c r="P163">
        <v>88.325849903784402</v>
      </c>
      <c r="Q163">
        <v>3.7917696390483001E-2</v>
      </c>
    </row>
    <row r="164" spans="1:17" x14ac:dyDescent="0.3">
      <c r="A164" t="s">
        <v>407</v>
      </c>
      <c r="B164" t="s">
        <v>408</v>
      </c>
      <c r="C164" t="s">
        <v>3108</v>
      </c>
      <c r="D164" t="s">
        <v>21</v>
      </c>
      <c r="E164">
        <v>53776.621388159299</v>
      </c>
      <c r="F164">
        <v>2839.3</v>
      </c>
      <c r="G164">
        <v>4.1007813245110203</v>
      </c>
      <c r="H164">
        <v>1.7118347823606801</v>
      </c>
      <c r="I164">
        <v>18.9220748297579</v>
      </c>
      <c r="J164">
        <v>2.4510988169751999</v>
      </c>
      <c r="K164">
        <v>2930.2057954090901</v>
      </c>
      <c r="L164">
        <v>2721.0801582323402</v>
      </c>
      <c r="M164">
        <v>34.832014949586203</v>
      </c>
      <c r="N164">
        <v>0.81731490276996399</v>
      </c>
      <c r="O164">
        <v>12.274152079737901</v>
      </c>
      <c r="P164">
        <v>29.826245999085501</v>
      </c>
      <c r="Q164">
        <v>-5.1699788698120003E-2</v>
      </c>
    </row>
    <row r="165" spans="1:17" x14ac:dyDescent="0.3">
      <c r="A165" t="s">
        <v>409</v>
      </c>
      <c r="B165" t="s">
        <v>410</v>
      </c>
      <c r="C165" t="s">
        <v>3115</v>
      </c>
      <c r="D165" t="s">
        <v>211</v>
      </c>
      <c r="E165">
        <v>53546.905879078498</v>
      </c>
      <c r="F165">
        <v>3424</v>
      </c>
      <c r="G165">
        <v>3.2747999056350001</v>
      </c>
      <c r="H165">
        <v>-9.52372753789105</v>
      </c>
      <c r="I165">
        <v>-18.733409627692598</v>
      </c>
      <c r="J165">
        <v>0.357516974687903</v>
      </c>
      <c r="K165">
        <v>3728.5602634950201</v>
      </c>
      <c r="L165">
        <v>3717.5251091506302</v>
      </c>
      <c r="M165">
        <v>36.081239924442698</v>
      </c>
      <c r="N165">
        <v>0.87325872847730801</v>
      </c>
      <c r="O165">
        <v>44.596962616822402</v>
      </c>
      <c r="P165">
        <v>26.706879325019401</v>
      </c>
      <c r="Q165">
        <v>9.1728402033378995E-2</v>
      </c>
    </row>
    <row r="166" spans="1:17" x14ac:dyDescent="0.3">
      <c r="A166" t="s">
        <v>411</v>
      </c>
      <c r="B166" t="s">
        <v>412</v>
      </c>
      <c r="C166" t="s">
        <v>3123</v>
      </c>
      <c r="D166" t="s">
        <v>413</v>
      </c>
      <c r="E166">
        <v>53004.022539490899</v>
      </c>
      <c r="F166">
        <v>818.7</v>
      </c>
      <c r="G166">
        <v>-9.4381603813903308</v>
      </c>
      <c r="H166">
        <v>-4.68653649043104</v>
      </c>
      <c r="I166">
        <v>11.9568936533738</v>
      </c>
      <c r="J166">
        <v>-6.9058635957947896</v>
      </c>
      <c r="K166">
        <v>896.38764502599997</v>
      </c>
      <c r="L166">
        <v>845.10549383724799</v>
      </c>
      <c r="M166">
        <v>33.219254243425702</v>
      </c>
      <c r="N166">
        <v>0.48042897555710801</v>
      </c>
      <c r="O166">
        <v>44.985953340662</v>
      </c>
      <c r="P166">
        <v>42.979392245895902</v>
      </c>
      <c r="Q166">
        <v>0.14928238121082499</v>
      </c>
    </row>
    <row r="167" spans="1:17" x14ac:dyDescent="0.3">
      <c r="A167" t="s">
        <v>414</v>
      </c>
      <c r="B167" t="s">
        <v>415</v>
      </c>
      <c r="C167" t="s">
        <v>3115</v>
      </c>
      <c r="D167" t="s">
        <v>416</v>
      </c>
      <c r="E167">
        <v>52972.001793068397</v>
      </c>
      <c r="F167">
        <v>2738.7</v>
      </c>
      <c r="G167">
        <v>-17.0875083952055</v>
      </c>
      <c r="H167">
        <v>-2.83976675020986</v>
      </c>
      <c r="I167">
        <v>2.9074099839196399</v>
      </c>
      <c r="J167">
        <v>-1.7052391758354499</v>
      </c>
      <c r="K167">
        <v>2916.3774540935301</v>
      </c>
      <c r="L167">
        <v>2832.6468908123302</v>
      </c>
      <c r="M167">
        <v>38.395543667469397</v>
      </c>
      <c r="N167">
        <v>0.81202794240337595</v>
      </c>
      <c r="O167">
        <v>23.233651002300299</v>
      </c>
      <c r="P167">
        <v>24.8381803263743</v>
      </c>
      <c r="Q167">
        <v>2.3972214200680001E-3</v>
      </c>
    </row>
    <row r="168" spans="1:17" x14ac:dyDescent="0.3">
      <c r="A168" t="s">
        <v>417</v>
      </c>
      <c r="B168" t="s">
        <v>418</v>
      </c>
      <c r="C168" t="s">
        <v>3110</v>
      </c>
      <c r="D168" t="s">
        <v>27</v>
      </c>
      <c r="E168">
        <v>51186.937316522701</v>
      </c>
      <c r="F168">
        <v>7.34</v>
      </c>
      <c r="G168">
        <v>-68.788888823710494</v>
      </c>
      <c r="H168">
        <v>-13.169035525304199</v>
      </c>
      <c r="I168">
        <v>-50.311928758346802</v>
      </c>
      <c r="J168">
        <v>-5.9516416023139103</v>
      </c>
      <c r="K168">
        <v>9.8208572606667293</v>
      </c>
      <c r="L168">
        <v>12.496820427600801</v>
      </c>
      <c r="M168">
        <v>27.791667567786501</v>
      </c>
      <c r="N168">
        <v>0.72043515469951902</v>
      </c>
      <c r="O168">
        <v>161.30790190735601</v>
      </c>
      <c r="P168">
        <v>0.27322404371583597</v>
      </c>
      <c r="Q168">
        <v>-1.6696332187192998E-2</v>
      </c>
    </row>
    <row r="169" spans="1:17" x14ac:dyDescent="0.3">
      <c r="A169" t="s">
        <v>419</v>
      </c>
      <c r="B169" t="s">
        <v>420</v>
      </c>
      <c r="C169" t="s">
        <v>3115</v>
      </c>
      <c r="D169" t="s">
        <v>416</v>
      </c>
      <c r="E169">
        <v>51154.975939076401</v>
      </c>
      <c r="F169">
        <v>120551.75</v>
      </c>
      <c r="G169">
        <v>-10.816673376558301</v>
      </c>
      <c r="H169">
        <v>-2.3833177900052198</v>
      </c>
      <c r="I169">
        <v>-11.3271271563019</v>
      </c>
      <c r="J169">
        <v>2.9632199179515801</v>
      </c>
      <c r="K169">
        <v>127854.86053015001</v>
      </c>
      <c r="L169">
        <v>128797.133747796</v>
      </c>
      <c r="M169">
        <v>40.326322825177201</v>
      </c>
      <c r="N169">
        <v>1.31277677089168</v>
      </c>
      <c r="O169">
        <v>25.626546275769499</v>
      </c>
      <c r="P169">
        <v>11.816012228626301</v>
      </c>
      <c r="Q169">
        <v>4.9447544213214997E-2</v>
      </c>
    </row>
    <row r="170" spans="1:17" x14ac:dyDescent="0.3">
      <c r="A170" t="s">
        <v>421</v>
      </c>
      <c r="B170" t="s">
        <v>422</v>
      </c>
      <c r="C170" t="s">
        <v>3109</v>
      </c>
      <c r="D170" t="s">
        <v>144</v>
      </c>
      <c r="E170">
        <v>51057.103436649297</v>
      </c>
      <c r="F170">
        <v>189.86</v>
      </c>
      <c r="G170">
        <v>195.40245162706</v>
      </c>
      <c r="H170">
        <v>-8.3977871304059502</v>
      </c>
      <c r="I170">
        <v>4.4657315658250996</v>
      </c>
      <c r="J170">
        <v>-4.6576385851166702</v>
      </c>
      <c r="K170">
        <v>214.257554342042</v>
      </c>
      <c r="L170">
        <v>188.88522997155201</v>
      </c>
      <c r="M170">
        <v>29.861897189401599</v>
      </c>
      <c r="N170">
        <v>0.395032011561602</v>
      </c>
      <c r="O170">
        <v>63.278204993152798</v>
      </c>
      <c r="P170">
        <v>305.68376068376</v>
      </c>
    </row>
    <row r="171" spans="1:17" x14ac:dyDescent="0.3">
      <c r="A171" t="s">
        <v>423</v>
      </c>
      <c r="B171" t="s">
        <v>424</v>
      </c>
      <c r="C171" t="s">
        <v>3111</v>
      </c>
      <c r="D171" t="s">
        <v>206</v>
      </c>
      <c r="E171">
        <v>51003.513990997402</v>
      </c>
      <c r="F171">
        <v>15704</v>
      </c>
      <c r="G171">
        <v>-34.679217523187802</v>
      </c>
      <c r="H171">
        <v>1.5562903458699</v>
      </c>
      <c r="I171">
        <v>-6.42766819388837</v>
      </c>
      <c r="J171">
        <v>3.4224606840695202</v>
      </c>
      <c r="K171">
        <v>16231.6796041243</v>
      </c>
      <c r="L171">
        <v>16399.8590424178</v>
      </c>
      <c r="M171">
        <v>44.425348109338103</v>
      </c>
      <c r="N171">
        <v>1.6151873386390101</v>
      </c>
      <c r="O171">
        <v>22.580234335201201</v>
      </c>
      <c r="P171">
        <v>2.3368566475947299</v>
      </c>
      <c r="Q171">
        <v>-5.2888069017660001E-2</v>
      </c>
    </row>
    <row r="172" spans="1:17" x14ac:dyDescent="0.3">
      <c r="A172" t="s">
        <v>425</v>
      </c>
      <c r="B172" t="s">
        <v>426</v>
      </c>
      <c r="C172" t="s">
        <v>582</v>
      </c>
      <c r="D172" t="s">
        <v>427</v>
      </c>
      <c r="E172">
        <v>50640.1934996204</v>
      </c>
      <c r="F172">
        <v>45377.25</v>
      </c>
      <c r="G172">
        <v>1.62442329497736</v>
      </c>
      <c r="H172">
        <v>5.7575604078655296</v>
      </c>
      <c r="I172">
        <v>23.692228127177199</v>
      </c>
      <c r="J172">
        <v>3.0280639896196302</v>
      </c>
      <c r="K172">
        <v>43685.503387127399</v>
      </c>
      <c r="L172">
        <v>40617.331200054403</v>
      </c>
      <c r="M172">
        <v>51.876131946218003</v>
      </c>
      <c r="N172">
        <v>1.51988533633142</v>
      </c>
      <c r="O172">
        <v>6.6474940636552304</v>
      </c>
      <c r="P172">
        <v>37.215546997963401</v>
      </c>
      <c r="Q172">
        <v>-1.7594715851134E-2</v>
      </c>
    </row>
    <row r="173" spans="1:17" x14ac:dyDescent="0.3">
      <c r="A173" t="s">
        <v>428</v>
      </c>
      <c r="B173" t="s">
        <v>429</v>
      </c>
      <c r="C173" t="s">
        <v>3123</v>
      </c>
      <c r="D173" t="s">
        <v>413</v>
      </c>
      <c r="E173">
        <v>50567.077650361498</v>
      </c>
      <c r="F173">
        <v>1715.95</v>
      </c>
      <c r="G173">
        <v>32.831480992673598</v>
      </c>
      <c r="H173">
        <v>11.4763992824226</v>
      </c>
      <c r="I173">
        <v>32.974721793470202</v>
      </c>
      <c r="J173">
        <v>-0.85431898050554</v>
      </c>
      <c r="K173">
        <v>1662.4410140243699</v>
      </c>
      <c r="L173">
        <v>1482.92402610113</v>
      </c>
      <c r="M173">
        <v>55.347370559103297</v>
      </c>
      <c r="N173">
        <v>1.0661949466482401</v>
      </c>
      <c r="O173">
        <v>4.8398846120224901</v>
      </c>
      <c r="P173">
        <v>67.475112238922506</v>
      </c>
      <c r="Q173">
        <v>0.12812817930057899</v>
      </c>
    </row>
    <row r="174" spans="1:17" x14ac:dyDescent="0.3">
      <c r="A174" t="s">
        <v>430</v>
      </c>
      <c r="B174" t="s">
        <v>431</v>
      </c>
      <c r="C174" t="s">
        <v>3122</v>
      </c>
      <c r="D174" t="s">
        <v>138</v>
      </c>
      <c r="E174">
        <v>50003.380376176799</v>
      </c>
      <c r="F174">
        <v>1397.95</v>
      </c>
      <c r="G174">
        <v>4.4555301785592398</v>
      </c>
      <c r="H174">
        <v>-6.82229911907132</v>
      </c>
      <c r="I174">
        <v>-10.9195183644414</v>
      </c>
      <c r="J174">
        <v>-4.42597202839874</v>
      </c>
      <c r="K174">
        <v>1608.0095044111499</v>
      </c>
      <c r="L174">
        <v>1555.95090251478</v>
      </c>
      <c r="M174">
        <v>27.139959895588898</v>
      </c>
      <c r="N174">
        <v>0.71889966613869305</v>
      </c>
      <c r="O174">
        <v>47.966665474444703</v>
      </c>
      <c r="P174">
        <v>32.234492870149197</v>
      </c>
      <c r="Q174">
        <v>0.12782182986850901</v>
      </c>
    </row>
    <row r="175" spans="1:17" x14ac:dyDescent="0.3">
      <c r="A175" t="s">
        <v>432</v>
      </c>
      <c r="B175" t="s">
        <v>433</v>
      </c>
      <c r="C175" t="s">
        <v>3119</v>
      </c>
      <c r="D175" t="s">
        <v>175</v>
      </c>
      <c r="E175">
        <v>49962.192214099399</v>
      </c>
      <c r="F175">
        <v>11782.35</v>
      </c>
      <c r="G175">
        <v>148.350784331657</v>
      </c>
      <c r="H175">
        <v>-20.038258921172702</v>
      </c>
      <c r="I175">
        <v>3.7296354884399698</v>
      </c>
      <c r="J175">
        <v>-14.1638085189874</v>
      </c>
      <c r="K175">
        <v>13543.9134624487</v>
      </c>
      <c r="L175">
        <v>10919.8821157939</v>
      </c>
      <c r="M175">
        <v>20.8239938802677</v>
      </c>
      <c r="N175">
        <v>1.3063037814874301</v>
      </c>
      <c r="O175">
        <v>40.463914244611601</v>
      </c>
      <c r="P175">
        <v>174.024071166928</v>
      </c>
      <c r="Q175">
        <v>0.15807000517832501</v>
      </c>
    </row>
    <row r="176" spans="1:17" x14ac:dyDescent="0.3">
      <c r="A176" t="s">
        <v>434</v>
      </c>
      <c r="B176" t="s">
        <v>435</v>
      </c>
      <c r="C176" t="s">
        <v>3110</v>
      </c>
      <c r="D176" t="s">
        <v>27</v>
      </c>
      <c r="E176">
        <v>49898.7355613865</v>
      </c>
      <c r="F176">
        <v>1749.9</v>
      </c>
      <c r="G176">
        <v>-17.1360886171556</v>
      </c>
      <c r="H176">
        <v>-3.9590262632974</v>
      </c>
      <c r="I176">
        <v>-6.9893068870916704</v>
      </c>
      <c r="J176">
        <v>-0.34075484659202598</v>
      </c>
      <c r="K176">
        <v>1865.8066189032299</v>
      </c>
      <c r="L176">
        <v>1848.6256362534</v>
      </c>
      <c r="M176">
        <v>35.013878059569301</v>
      </c>
      <c r="N176">
        <v>0.56763727465981495</v>
      </c>
      <c r="O176">
        <v>24.292816732384701</v>
      </c>
      <c r="P176">
        <v>10.3654883163571</v>
      </c>
      <c r="Q176">
        <v>3.1373136187328003E-2</v>
      </c>
    </row>
    <row r="177" spans="1:17" x14ac:dyDescent="0.3">
      <c r="A177" t="s">
        <v>436</v>
      </c>
      <c r="B177" t="s">
        <v>437</v>
      </c>
      <c r="C177" t="s">
        <v>3111</v>
      </c>
      <c r="D177" t="s">
        <v>232</v>
      </c>
      <c r="E177">
        <v>49828.5800230924</v>
      </c>
      <c r="F177">
        <v>1883.55</v>
      </c>
      <c r="G177">
        <v>2.7669614506180499E-2</v>
      </c>
      <c r="H177">
        <v>-3.1679809890284698</v>
      </c>
      <c r="I177">
        <v>-6.1113975882311102</v>
      </c>
      <c r="J177">
        <v>9.5911330695446204E-2</v>
      </c>
      <c r="K177">
        <v>1991.2028846005001</v>
      </c>
      <c r="L177">
        <v>1932.1842163592601</v>
      </c>
      <c r="M177">
        <v>36.220590603525899</v>
      </c>
      <c r="N177">
        <v>0.69720782974889906</v>
      </c>
      <c r="O177">
        <v>17.060869103554399</v>
      </c>
      <c r="P177">
        <v>21.7550096961861</v>
      </c>
      <c r="Q177">
        <v>-1.2762391394806999E-2</v>
      </c>
    </row>
    <row r="178" spans="1:17" x14ac:dyDescent="0.3">
      <c r="A178" t="s">
        <v>438</v>
      </c>
      <c r="B178" t="s">
        <v>439</v>
      </c>
      <c r="C178" t="s">
        <v>3109</v>
      </c>
      <c r="D178" t="s">
        <v>34</v>
      </c>
      <c r="E178">
        <v>49368.542472012901</v>
      </c>
      <c r="F178">
        <v>41.27</v>
      </c>
      <c r="G178">
        <v>-17.3374143695893</v>
      </c>
      <c r="H178">
        <v>-2.5879435632721099</v>
      </c>
      <c r="I178">
        <v>-27.6810225397629</v>
      </c>
      <c r="J178">
        <v>-8.4542961437204696</v>
      </c>
      <c r="K178">
        <v>46.5828837811748</v>
      </c>
      <c r="L178">
        <v>48.4382912299886</v>
      </c>
      <c r="M178">
        <v>22.6581046140988</v>
      </c>
      <c r="N178">
        <v>0.84992513048189899</v>
      </c>
      <c r="O178">
        <v>71.189726193360798</v>
      </c>
      <c r="P178">
        <v>12.299319727891101</v>
      </c>
      <c r="Q178">
        <v>0.107477769703996</v>
      </c>
    </row>
    <row r="179" spans="1:17" x14ac:dyDescent="0.3">
      <c r="A179" t="s">
        <v>440</v>
      </c>
      <c r="B179" t="s">
        <v>441</v>
      </c>
      <c r="C179" t="s">
        <v>3109</v>
      </c>
      <c r="D179" t="s">
        <v>404</v>
      </c>
      <c r="E179">
        <v>49245.817633503597</v>
      </c>
      <c r="F179">
        <v>188.92</v>
      </c>
      <c r="G179">
        <v>-17.057298877434</v>
      </c>
      <c r="H179">
        <v>-9.9845297524576608</v>
      </c>
      <c r="I179">
        <v>-20.220552303849502</v>
      </c>
      <c r="J179">
        <v>-4.4097931052415502</v>
      </c>
      <c r="K179">
        <v>212.71054907245801</v>
      </c>
      <c r="L179">
        <v>209.56312806105601</v>
      </c>
      <c r="M179">
        <v>28.2771859572224</v>
      </c>
      <c r="N179">
        <v>1.0031221177921199</v>
      </c>
      <c r="O179">
        <v>30.6902392547109</v>
      </c>
      <c r="P179">
        <v>21.883870967741899</v>
      </c>
      <c r="Q179">
        <v>8.0523843787851004E-2</v>
      </c>
    </row>
    <row r="180" spans="1:17" x14ac:dyDescent="0.3">
      <c r="A180" t="s">
        <v>442</v>
      </c>
      <c r="B180" t="s">
        <v>443</v>
      </c>
      <c r="C180" t="s">
        <v>3109</v>
      </c>
      <c r="D180" t="s">
        <v>444</v>
      </c>
      <c r="E180">
        <v>49028.392279333901</v>
      </c>
      <c r="F180">
        <v>769.1</v>
      </c>
      <c r="G180">
        <v>-37.3511950562891</v>
      </c>
      <c r="H180">
        <v>12.9606513895153</v>
      </c>
      <c r="I180">
        <v>118.146103862103</v>
      </c>
      <c r="J180">
        <v>-0.76395961458587003</v>
      </c>
      <c r="K180">
        <v>709.34018467910698</v>
      </c>
      <c r="L180">
        <v>600.65873206766503</v>
      </c>
      <c r="M180">
        <v>48.502737993481503</v>
      </c>
      <c r="N180">
        <v>0.64690969177673197</v>
      </c>
      <c r="O180">
        <v>20.523989078143199</v>
      </c>
      <c r="P180">
        <v>148.09677419354799</v>
      </c>
      <c r="Q180">
        <v>-3.8481466493525997E-2</v>
      </c>
    </row>
    <row r="181" spans="1:17" x14ac:dyDescent="0.3">
      <c r="A181" t="s">
        <v>445</v>
      </c>
      <c r="B181" t="s">
        <v>446</v>
      </c>
      <c r="C181" t="s">
        <v>3121</v>
      </c>
      <c r="D181" t="s">
        <v>447</v>
      </c>
      <c r="E181">
        <v>48916.367401642703</v>
      </c>
      <c r="F181">
        <v>171.05</v>
      </c>
      <c r="G181">
        <v>-10.031530635539401</v>
      </c>
      <c r="H181">
        <v>-5.1620969424270298</v>
      </c>
      <c r="I181">
        <v>-5.1521572583691597</v>
      </c>
      <c r="J181">
        <v>-7.9706436692236204</v>
      </c>
      <c r="K181">
        <v>187.545727041954</v>
      </c>
      <c r="L181">
        <v>181.159352651479</v>
      </c>
      <c r="M181">
        <v>28.748512253549102</v>
      </c>
      <c r="N181">
        <v>0.58126005285941895</v>
      </c>
      <c r="O181">
        <v>34.346682256650098</v>
      </c>
      <c r="P181">
        <v>22.3533619456366</v>
      </c>
      <c r="Q181">
        <v>-7.3492890604159006E-2</v>
      </c>
    </row>
    <row r="182" spans="1:17" x14ac:dyDescent="0.3">
      <c r="A182" t="s">
        <v>448</v>
      </c>
      <c r="B182" t="s">
        <v>449</v>
      </c>
      <c r="C182" t="s">
        <v>3109</v>
      </c>
      <c r="D182" t="s">
        <v>24</v>
      </c>
      <c r="E182">
        <v>48346.655224696297</v>
      </c>
      <c r="F182">
        <v>196.98</v>
      </c>
      <c r="G182">
        <v>10.1579294825383</v>
      </c>
      <c r="H182">
        <v>5.5377927897554597</v>
      </c>
      <c r="I182">
        <v>15.1142687001086</v>
      </c>
      <c r="J182">
        <v>-1.77674957189268</v>
      </c>
      <c r="K182">
        <v>195.756113262849</v>
      </c>
      <c r="L182">
        <v>178.84123669450699</v>
      </c>
      <c r="M182">
        <v>35.827963532814401</v>
      </c>
      <c r="N182">
        <v>0.99433036567439403</v>
      </c>
      <c r="O182">
        <v>6.4930449791857203</v>
      </c>
      <c r="P182">
        <v>41.305595408895201</v>
      </c>
      <c r="Q182">
        <v>0.10817287004001799</v>
      </c>
    </row>
    <row r="183" spans="1:17" x14ac:dyDescent="0.3">
      <c r="A183" t="s">
        <v>450</v>
      </c>
      <c r="B183" t="s">
        <v>451</v>
      </c>
      <c r="C183" t="s">
        <v>3116</v>
      </c>
      <c r="D183" t="s">
        <v>120</v>
      </c>
      <c r="E183">
        <v>48334.974807628598</v>
      </c>
      <c r="F183">
        <v>924.25</v>
      </c>
      <c r="G183">
        <v>48.914875395869302</v>
      </c>
      <c r="H183">
        <v>-1.8689693220603401</v>
      </c>
      <c r="I183">
        <v>27.566990416066201</v>
      </c>
      <c r="J183">
        <v>-4.2950054888699798</v>
      </c>
      <c r="K183">
        <v>925.34182442819701</v>
      </c>
      <c r="L183">
        <v>766.250474334552</v>
      </c>
      <c r="M183">
        <v>30.136520496070101</v>
      </c>
      <c r="N183">
        <v>0.51232682711284006</v>
      </c>
      <c r="O183">
        <v>12.523667838788199</v>
      </c>
      <c r="P183">
        <v>78.478323838949507</v>
      </c>
    </row>
    <row r="184" spans="1:17" x14ac:dyDescent="0.3">
      <c r="A184" t="s">
        <v>452</v>
      </c>
      <c r="B184" t="s">
        <v>453</v>
      </c>
      <c r="C184" t="s">
        <v>3113</v>
      </c>
      <c r="D184" t="s">
        <v>253</v>
      </c>
      <c r="E184">
        <v>48275.095740548597</v>
      </c>
      <c r="F184">
        <v>639.1</v>
      </c>
      <c r="G184">
        <v>56.941827845384097</v>
      </c>
      <c r="H184">
        <v>10.913298910261</v>
      </c>
      <c r="I184">
        <v>38.120775566852402</v>
      </c>
      <c r="J184">
        <v>6.2611828494010897</v>
      </c>
      <c r="K184">
        <v>596.33178677688898</v>
      </c>
      <c r="L184">
        <v>508.52822902633199</v>
      </c>
      <c r="M184">
        <v>60.781889651393499</v>
      </c>
      <c r="N184">
        <v>0.90782229512880797</v>
      </c>
      <c r="O184">
        <v>3.0902832107651399</v>
      </c>
      <c r="P184">
        <v>80.894424002264302</v>
      </c>
      <c r="Q184">
        <v>0.114224686062572</v>
      </c>
    </row>
    <row r="185" spans="1:17" x14ac:dyDescent="0.3">
      <c r="A185" t="s">
        <v>454</v>
      </c>
      <c r="B185" t="s">
        <v>455</v>
      </c>
      <c r="C185" t="s">
        <v>3120</v>
      </c>
      <c r="D185" t="s">
        <v>456</v>
      </c>
      <c r="E185">
        <v>47894.7282964107</v>
      </c>
      <c r="F185">
        <v>785.65</v>
      </c>
      <c r="G185">
        <v>-17.047028883825501</v>
      </c>
      <c r="H185">
        <v>-4.7720301576513302</v>
      </c>
      <c r="I185">
        <v>-29.4333709843451</v>
      </c>
      <c r="J185">
        <v>-4.1586810496271198</v>
      </c>
      <c r="K185">
        <v>873.66657473512601</v>
      </c>
      <c r="L185">
        <v>917.23789739578899</v>
      </c>
      <c r="M185">
        <v>26.9812195732185</v>
      </c>
      <c r="N185">
        <v>0.67594019786766402</v>
      </c>
      <c r="O185">
        <v>50.194106790555601</v>
      </c>
      <c r="P185">
        <v>6.47828149352849</v>
      </c>
      <c r="Q185">
        <v>6.8367120776020003E-3</v>
      </c>
    </row>
    <row r="186" spans="1:17" x14ac:dyDescent="0.3">
      <c r="A186" t="s">
        <v>457</v>
      </c>
      <c r="B186" t="s">
        <v>458</v>
      </c>
      <c r="C186" t="s">
        <v>3109</v>
      </c>
      <c r="D186" t="s">
        <v>34</v>
      </c>
      <c r="E186">
        <v>47509.638516078201</v>
      </c>
      <c r="F186">
        <v>104.3</v>
      </c>
      <c r="G186">
        <v>-24.4568076321987</v>
      </c>
      <c r="H186">
        <v>5.5967717276267601</v>
      </c>
      <c r="I186">
        <v>-22.210124195868101</v>
      </c>
      <c r="J186">
        <v>-4.9361200420472802</v>
      </c>
      <c r="K186">
        <v>109.21681464627601</v>
      </c>
      <c r="L186">
        <v>115.695965338113</v>
      </c>
      <c r="M186">
        <v>36.552850451993102</v>
      </c>
      <c r="N186">
        <v>1.2263303437909501</v>
      </c>
      <c r="O186">
        <v>51.438159156279902</v>
      </c>
      <c r="P186">
        <v>8.6458333333333304</v>
      </c>
      <c r="Q186">
        <v>6.5909446472024999E-2</v>
      </c>
    </row>
    <row r="187" spans="1:17" x14ac:dyDescent="0.3">
      <c r="A187" t="s">
        <v>459</v>
      </c>
      <c r="B187" t="s">
        <v>460</v>
      </c>
      <c r="C187" t="s">
        <v>3107</v>
      </c>
      <c r="D187" t="s">
        <v>461</v>
      </c>
      <c r="E187">
        <v>47102.598568649897</v>
      </c>
      <c r="F187">
        <v>313.85000000000002</v>
      </c>
      <c r="G187">
        <v>37.5993937549352</v>
      </c>
      <c r="H187">
        <v>-4.8176394154428896</v>
      </c>
      <c r="I187">
        <v>-3.7532758227407799</v>
      </c>
      <c r="J187">
        <v>-5.20705077346694</v>
      </c>
      <c r="K187">
        <v>339.63979086001399</v>
      </c>
      <c r="L187">
        <v>317.16427480004199</v>
      </c>
      <c r="M187">
        <v>23.749533462708001</v>
      </c>
      <c r="N187">
        <v>0.73912346562219999</v>
      </c>
      <c r="O187">
        <v>22.415166480802899</v>
      </c>
      <c r="P187">
        <v>61.445473251028801</v>
      </c>
      <c r="Q187">
        <v>3.0799472390325999E-2</v>
      </c>
    </row>
    <row r="188" spans="1:17" x14ac:dyDescent="0.3">
      <c r="A188" t="s">
        <v>462</v>
      </c>
      <c r="B188" t="s">
        <v>463</v>
      </c>
      <c r="C188" t="s">
        <v>3119</v>
      </c>
      <c r="D188" t="s">
        <v>464</v>
      </c>
      <c r="E188">
        <v>46529.4912253519</v>
      </c>
      <c r="F188">
        <v>1731.15</v>
      </c>
      <c r="G188">
        <v>-29.119546426208998</v>
      </c>
      <c r="H188">
        <v>-3.0153660112049101</v>
      </c>
      <c r="I188">
        <v>-27.673921567797201</v>
      </c>
      <c r="J188">
        <v>1.1323904169385599</v>
      </c>
      <c r="K188">
        <v>1859.7336322388701</v>
      </c>
      <c r="L188">
        <v>1967.7238090682699</v>
      </c>
      <c r="M188">
        <v>36.395658543350997</v>
      </c>
      <c r="N188">
        <v>1.08490030667972</v>
      </c>
      <c r="O188">
        <v>41.755480460965202</v>
      </c>
      <c r="P188">
        <v>1.23684210526315</v>
      </c>
      <c r="Q188">
        <v>-2.2616958038632999E-2</v>
      </c>
    </row>
    <row r="189" spans="1:17" x14ac:dyDescent="0.3">
      <c r="A189" t="s">
        <v>465</v>
      </c>
      <c r="B189" t="s">
        <v>466</v>
      </c>
      <c r="C189" t="s">
        <v>3109</v>
      </c>
      <c r="D189" t="s">
        <v>24</v>
      </c>
      <c r="E189">
        <v>46409.897919114002</v>
      </c>
      <c r="F189">
        <v>63.41</v>
      </c>
      <c r="G189">
        <v>-48.019943306733303</v>
      </c>
      <c r="H189">
        <v>-6.7884779670250399</v>
      </c>
      <c r="I189">
        <v>-23.460252043211099</v>
      </c>
      <c r="J189">
        <v>-1.6906230063246099</v>
      </c>
      <c r="K189">
        <v>69.7644697186862</v>
      </c>
      <c r="L189">
        <v>75.180108056033205</v>
      </c>
      <c r="M189">
        <v>28.842519553920202</v>
      </c>
      <c r="N189">
        <v>1.13826340055984</v>
      </c>
      <c r="O189">
        <v>45.797192871786798</v>
      </c>
      <c r="P189">
        <v>6.9308600337268</v>
      </c>
      <c r="Q189">
        <v>1.9975796971510001E-2</v>
      </c>
    </row>
    <row r="190" spans="1:17" x14ac:dyDescent="0.3">
      <c r="A190" t="s">
        <v>467</v>
      </c>
      <c r="B190" t="s">
        <v>468</v>
      </c>
      <c r="C190" t="s">
        <v>3116</v>
      </c>
      <c r="D190" t="s">
        <v>120</v>
      </c>
      <c r="E190">
        <v>46220.420623109603</v>
      </c>
      <c r="F190">
        <v>111.84</v>
      </c>
      <c r="G190">
        <v>5.4849553977996104</v>
      </c>
      <c r="H190">
        <v>-10.7271941940158</v>
      </c>
      <c r="I190">
        <v>-38.706450902869001</v>
      </c>
      <c r="J190">
        <v>-4.5472874922179001</v>
      </c>
      <c r="K190">
        <v>125.18354759109199</v>
      </c>
      <c r="L190">
        <v>130.42344693876001</v>
      </c>
      <c r="M190">
        <v>32.843382013620598</v>
      </c>
      <c r="N190">
        <v>1.07617355102177</v>
      </c>
      <c r="O190">
        <v>56.786480686695199</v>
      </c>
      <c r="P190">
        <v>27.380410022778999</v>
      </c>
      <c r="Q190">
        <v>-1.1829442545374999E-2</v>
      </c>
    </row>
    <row r="191" spans="1:17" x14ac:dyDescent="0.3">
      <c r="A191" t="s">
        <v>469</v>
      </c>
      <c r="B191" t="s">
        <v>470</v>
      </c>
      <c r="C191" t="s">
        <v>3109</v>
      </c>
      <c r="D191" t="s">
        <v>54</v>
      </c>
      <c r="E191">
        <v>46064.076064572102</v>
      </c>
      <c r="F191">
        <v>4178.2</v>
      </c>
      <c r="G191">
        <v>8.5859943601146806</v>
      </c>
      <c r="H191">
        <v>-12.130409972876199</v>
      </c>
      <c r="I191">
        <v>-17.843705276253001</v>
      </c>
      <c r="J191">
        <v>-8.7239874999444105</v>
      </c>
      <c r="K191">
        <v>4760.1796618512599</v>
      </c>
      <c r="L191">
        <v>4396.2319547738998</v>
      </c>
      <c r="M191">
        <v>20.506119164705201</v>
      </c>
      <c r="N191">
        <v>0.71541015415387599</v>
      </c>
      <c r="O191">
        <v>32.493657555885299</v>
      </c>
      <c r="P191">
        <v>34.539775563104698</v>
      </c>
      <c r="Q191">
        <v>6.5879057201635005E-2</v>
      </c>
    </row>
    <row r="192" spans="1:17" x14ac:dyDescent="0.3">
      <c r="A192" t="s">
        <v>471</v>
      </c>
      <c r="B192" t="s">
        <v>472</v>
      </c>
      <c r="C192" t="s">
        <v>3119</v>
      </c>
      <c r="D192" t="s">
        <v>175</v>
      </c>
      <c r="E192">
        <v>45256.012604138297</v>
      </c>
      <c r="F192">
        <v>1766.55</v>
      </c>
      <c r="G192">
        <v>338.23078474374603</v>
      </c>
      <c r="H192">
        <v>3.4170285827101101</v>
      </c>
      <c r="I192">
        <v>49.938025457596098</v>
      </c>
      <c r="J192">
        <v>3.7005403450919001</v>
      </c>
      <c r="K192">
        <v>1722.8392520355901</v>
      </c>
      <c r="L192">
        <v>1379.9464807944801</v>
      </c>
      <c r="M192">
        <v>50.286816931258102</v>
      </c>
      <c r="N192">
        <v>0.86378174660803797</v>
      </c>
      <c r="O192">
        <v>11.460190767314799</v>
      </c>
      <c r="P192">
        <v>372.59229534510399</v>
      </c>
      <c r="Q192">
        <v>0.24998340054814</v>
      </c>
    </row>
    <row r="193" spans="1:17" x14ac:dyDescent="0.3">
      <c r="A193" t="s">
        <v>473</v>
      </c>
      <c r="B193" t="s">
        <v>474</v>
      </c>
      <c r="C193" t="s">
        <v>3123</v>
      </c>
      <c r="D193" t="s">
        <v>475</v>
      </c>
      <c r="E193">
        <v>45105.3732045051</v>
      </c>
      <c r="F193">
        <v>4103.8999999999996</v>
      </c>
      <c r="G193">
        <v>25.075175932974499</v>
      </c>
      <c r="H193">
        <v>-4.2000056754855004</v>
      </c>
      <c r="I193">
        <v>21.843790129078201</v>
      </c>
      <c r="J193">
        <v>-1.9031982878020099</v>
      </c>
      <c r="K193">
        <v>4154.9147411375698</v>
      </c>
      <c r="L193">
        <v>3666.3732437246799</v>
      </c>
      <c r="M193">
        <v>38.3650687523523</v>
      </c>
      <c r="N193">
        <v>0.30358711242123299</v>
      </c>
      <c r="O193">
        <v>18.934428226808599</v>
      </c>
      <c r="P193">
        <v>65.7471728594507</v>
      </c>
      <c r="Q193">
        <v>7.4866609287927002E-2</v>
      </c>
    </row>
    <row r="194" spans="1:17" x14ac:dyDescent="0.3">
      <c r="A194" t="s">
        <v>476</v>
      </c>
      <c r="B194" t="s">
        <v>477</v>
      </c>
      <c r="C194" t="s">
        <v>3109</v>
      </c>
      <c r="D194" t="s">
        <v>34</v>
      </c>
      <c r="E194">
        <v>45095.4639558977</v>
      </c>
      <c r="F194">
        <v>51.92</v>
      </c>
      <c r="G194">
        <v>-11.3793505552696</v>
      </c>
      <c r="H194">
        <v>-2.8505123022413899</v>
      </c>
      <c r="I194">
        <v>-20.382569265560601</v>
      </c>
      <c r="J194">
        <v>-6.9966079750391996</v>
      </c>
      <c r="K194">
        <v>56.961468747925103</v>
      </c>
      <c r="L194">
        <v>57.407919833563298</v>
      </c>
      <c r="M194">
        <v>30.495380322525001</v>
      </c>
      <c r="N194">
        <v>0.96179298157772297</v>
      </c>
      <c r="O194">
        <v>48.112480739599299</v>
      </c>
      <c r="P194">
        <v>19.082568807339399</v>
      </c>
      <c r="Q194">
        <v>0.10048029765349201</v>
      </c>
    </row>
    <row r="195" spans="1:17" hidden="1" x14ac:dyDescent="0.3">
      <c r="A195" t="s">
        <v>478</v>
      </c>
      <c r="B195" t="s">
        <v>479</v>
      </c>
      <c r="C195" t="s">
        <v>3124</v>
      </c>
      <c r="D195" t="s">
        <v>111</v>
      </c>
      <c r="E195">
        <v>43701.065890575403</v>
      </c>
      <c r="F195">
        <v>968.95</v>
      </c>
      <c r="G195">
        <v>-5.6659573105113701</v>
      </c>
      <c r="H195">
        <v>-9.0898125628057507</v>
      </c>
      <c r="I195">
        <v>9.4469350313539504</v>
      </c>
      <c r="J195">
        <v>-9.7158153137027696</v>
      </c>
      <c r="K195">
        <v>1058.9872456747401</v>
      </c>
      <c r="M195">
        <v>34.910780752685604</v>
      </c>
      <c r="O195">
        <v>30.858145415140001</v>
      </c>
      <c r="P195">
        <v>20.801645680089699</v>
      </c>
    </row>
    <row r="196" spans="1:17" x14ac:dyDescent="0.3">
      <c r="A196" t="s">
        <v>480</v>
      </c>
      <c r="B196" t="s">
        <v>481</v>
      </c>
      <c r="C196" t="s">
        <v>3113</v>
      </c>
      <c r="D196" t="s">
        <v>51</v>
      </c>
      <c r="E196">
        <v>43279.197485719997</v>
      </c>
      <c r="F196">
        <v>1533.7</v>
      </c>
      <c r="G196">
        <v>83.176561206982001</v>
      </c>
      <c r="H196">
        <v>-9.5670618410937696</v>
      </c>
      <c r="I196">
        <v>47.084803931681897</v>
      </c>
      <c r="J196">
        <v>-5.4727948118526299</v>
      </c>
      <c r="K196">
        <v>1657.0588326428999</v>
      </c>
      <c r="L196">
        <v>1363.4254816581299</v>
      </c>
      <c r="M196">
        <v>23.7263591738458</v>
      </c>
      <c r="N196">
        <v>0.71714844726404503</v>
      </c>
      <c r="O196">
        <v>19.381234922083799</v>
      </c>
      <c r="P196">
        <v>110.081501267036</v>
      </c>
      <c r="Q196">
        <v>0.16406863178618</v>
      </c>
    </row>
    <row r="197" spans="1:17" x14ac:dyDescent="0.3">
      <c r="A197" t="s">
        <v>482</v>
      </c>
      <c r="B197" t="s">
        <v>483</v>
      </c>
      <c r="C197" t="s">
        <v>3109</v>
      </c>
      <c r="D197" t="s">
        <v>203</v>
      </c>
      <c r="E197">
        <v>43086.178727025203</v>
      </c>
      <c r="F197">
        <v>679.95</v>
      </c>
      <c r="G197">
        <v>46.858007182616099</v>
      </c>
      <c r="H197">
        <v>3.2212822337607001</v>
      </c>
      <c r="I197">
        <v>15.0372716869133</v>
      </c>
      <c r="J197">
        <v>-3.0692736636140601</v>
      </c>
      <c r="K197">
        <v>684.07691322186702</v>
      </c>
      <c r="L197">
        <v>606.91583713787099</v>
      </c>
      <c r="M197">
        <v>41.470548099119704</v>
      </c>
      <c r="N197">
        <v>0.77836871258321305</v>
      </c>
      <c r="O197">
        <v>10.096330612545</v>
      </c>
      <c r="P197">
        <v>69.860104921309002</v>
      </c>
      <c r="Q197">
        <v>6.2969351311295996E-2</v>
      </c>
    </row>
    <row r="198" spans="1:17" x14ac:dyDescent="0.3">
      <c r="A198" t="s">
        <v>484</v>
      </c>
      <c r="B198" t="s">
        <v>485</v>
      </c>
      <c r="C198" t="s">
        <v>3111</v>
      </c>
      <c r="D198" t="s">
        <v>125</v>
      </c>
      <c r="E198">
        <v>43048.7961987874</v>
      </c>
      <c r="F198">
        <v>331.05</v>
      </c>
      <c r="G198">
        <v>-9.3970931377345899</v>
      </c>
      <c r="H198">
        <v>4.3647925682456403</v>
      </c>
      <c r="I198">
        <v>-7.03806104899527</v>
      </c>
      <c r="J198">
        <v>-0.48936508485735503</v>
      </c>
      <c r="K198">
        <v>339.89205403825099</v>
      </c>
      <c r="L198">
        <v>350.9380660086</v>
      </c>
      <c r="M198">
        <v>47.194603560630902</v>
      </c>
      <c r="N198">
        <v>0.58405192881326096</v>
      </c>
      <c r="O198">
        <v>23.9993958616523</v>
      </c>
      <c r="P198">
        <v>15.832750174947501</v>
      </c>
      <c r="Q198">
        <v>-8.7947909248070003E-3</v>
      </c>
    </row>
    <row r="199" spans="1:17" x14ac:dyDescent="0.3">
      <c r="A199" t="s">
        <v>486</v>
      </c>
      <c r="B199" t="s">
        <v>487</v>
      </c>
      <c r="C199" t="s">
        <v>3109</v>
      </c>
      <c r="D199" t="s">
        <v>54</v>
      </c>
      <c r="E199">
        <v>42707.247898116999</v>
      </c>
      <c r="F199">
        <v>573.9</v>
      </c>
      <c r="G199">
        <v>-42.041135646125497</v>
      </c>
      <c r="H199">
        <v>-12.009838632011199</v>
      </c>
      <c r="I199">
        <v>-13.791815514178699</v>
      </c>
      <c r="J199">
        <v>-1.99206190742736</v>
      </c>
      <c r="K199">
        <v>647.03844298926094</v>
      </c>
      <c r="L199">
        <v>659.49860275464505</v>
      </c>
      <c r="M199">
        <v>31.098632259150701</v>
      </c>
      <c r="N199">
        <v>0.85252776327270896</v>
      </c>
      <c r="O199">
        <v>41.732009060811897</v>
      </c>
      <c r="P199">
        <v>3.64818493769187</v>
      </c>
      <c r="Q199">
        <v>-3.1754567261849997E-2</v>
      </c>
    </row>
    <row r="200" spans="1:17" x14ac:dyDescent="0.3">
      <c r="A200" t="s">
        <v>488</v>
      </c>
      <c r="B200" t="s">
        <v>489</v>
      </c>
      <c r="C200" t="s">
        <v>3109</v>
      </c>
      <c r="D200" t="s">
        <v>40</v>
      </c>
      <c r="E200">
        <v>42563.249533032496</v>
      </c>
      <c r="F200">
        <v>1232.6500000000001</v>
      </c>
      <c r="G200">
        <v>10.011482616270101</v>
      </c>
      <c r="H200">
        <v>8.6643414947515502</v>
      </c>
      <c r="I200">
        <v>17.285408936442099</v>
      </c>
      <c r="J200">
        <v>1.92216314706869</v>
      </c>
      <c r="K200">
        <v>1192.1292539482099</v>
      </c>
      <c r="L200">
        <v>1069.0115870065199</v>
      </c>
      <c r="M200">
        <v>51.139907579551199</v>
      </c>
      <c r="N200">
        <v>0.41380184935184</v>
      </c>
      <c r="O200">
        <v>5.98710096134345</v>
      </c>
      <c r="P200">
        <v>44.296166227685099</v>
      </c>
      <c r="Q200">
        <v>1.5190386642586999E-2</v>
      </c>
    </row>
    <row r="201" spans="1:17" x14ac:dyDescent="0.3">
      <c r="A201" t="s">
        <v>490</v>
      </c>
      <c r="B201" t="s">
        <v>491</v>
      </c>
      <c r="C201" t="s">
        <v>3113</v>
      </c>
      <c r="D201" t="s">
        <v>51</v>
      </c>
      <c r="E201">
        <v>41647.793183781097</v>
      </c>
      <c r="F201">
        <v>2457.15</v>
      </c>
      <c r="G201">
        <v>37.219263202595599</v>
      </c>
      <c r="H201">
        <v>-3.3963905618699699</v>
      </c>
      <c r="I201">
        <v>17.6096480686669</v>
      </c>
      <c r="J201">
        <v>-3.4590329837338798</v>
      </c>
      <c r="K201">
        <v>2660.5165706615799</v>
      </c>
      <c r="L201">
        <v>2448.5203873438099</v>
      </c>
      <c r="M201">
        <v>26.106187398084099</v>
      </c>
      <c r="N201">
        <v>0.84717292673759304</v>
      </c>
      <c r="O201">
        <v>25.674053273100899</v>
      </c>
      <c r="P201">
        <v>65.816378175928705</v>
      </c>
      <c r="Q201">
        <v>4.4519348193109001E-2</v>
      </c>
    </row>
    <row r="202" spans="1:17" x14ac:dyDescent="0.3">
      <c r="A202" t="s">
        <v>492</v>
      </c>
      <c r="B202" t="s">
        <v>493</v>
      </c>
      <c r="C202" t="s">
        <v>3115</v>
      </c>
      <c r="D202" t="s">
        <v>211</v>
      </c>
      <c r="E202">
        <v>41560.3585980235</v>
      </c>
      <c r="F202">
        <v>668.65</v>
      </c>
      <c r="G202">
        <v>-7.3632233977304899</v>
      </c>
      <c r="H202">
        <v>7.0943272284234604</v>
      </c>
      <c r="I202">
        <v>4.6849384331278996</v>
      </c>
      <c r="J202">
        <v>-2.5288342565087798</v>
      </c>
      <c r="K202">
        <v>688.91795194066697</v>
      </c>
      <c r="L202">
        <v>662.26433981902596</v>
      </c>
      <c r="M202">
        <v>36.619816419853201</v>
      </c>
      <c r="N202">
        <v>0.43780670781273001</v>
      </c>
      <c r="O202">
        <v>14.9555073655873</v>
      </c>
      <c r="P202">
        <v>25.780662151993901</v>
      </c>
      <c r="Q202">
        <v>-3.3073772419839997E-2</v>
      </c>
    </row>
    <row r="203" spans="1:17" x14ac:dyDescent="0.3">
      <c r="A203" t="s">
        <v>494</v>
      </c>
      <c r="B203" t="s">
        <v>495</v>
      </c>
      <c r="C203" t="s">
        <v>3117</v>
      </c>
      <c r="D203" t="s">
        <v>75</v>
      </c>
      <c r="E203">
        <v>41112.574333413999</v>
      </c>
      <c r="F203">
        <v>2188.15</v>
      </c>
      <c r="G203">
        <v>-1.87331370453018</v>
      </c>
      <c r="H203">
        <v>0.77317444002588798</v>
      </c>
      <c r="I203">
        <v>-18.0104707335495</v>
      </c>
      <c r="J203">
        <v>-3.1574995270175799</v>
      </c>
      <c r="K203">
        <v>2342.6085712096001</v>
      </c>
      <c r="L203">
        <v>2387.7051639326201</v>
      </c>
      <c r="M203">
        <v>25.8408468655254</v>
      </c>
      <c r="N203">
        <v>0.491135389441265</v>
      </c>
      <c r="O203">
        <v>29.9728080798848</v>
      </c>
      <c r="P203">
        <v>21.3616195230172</v>
      </c>
      <c r="Q203">
        <v>-4.8254830450852E-2</v>
      </c>
    </row>
    <row r="204" spans="1:17" x14ac:dyDescent="0.3">
      <c r="A204" t="s">
        <v>496</v>
      </c>
      <c r="B204" t="s">
        <v>497</v>
      </c>
      <c r="C204" t="s">
        <v>3119</v>
      </c>
      <c r="D204" t="s">
        <v>464</v>
      </c>
      <c r="E204">
        <v>40831.741891473001</v>
      </c>
      <c r="F204">
        <v>1470.5</v>
      </c>
      <c r="G204">
        <v>-32.569111869299903</v>
      </c>
      <c r="H204">
        <v>0.91442473305864802</v>
      </c>
      <c r="I204">
        <v>-12.860148584759299</v>
      </c>
      <c r="J204">
        <v>-1.1026437019823001</v>
      </c>
      <c r="K204">
        <v>1510.0696781065801</v>
      </c>
      <c r="L204">
        <v>1508.6017982583301</v>
      </c>
      <c r="M204">
        <v>32.577192748472903</v>
      </c>
      <c r="N204">
        <v>0.65648720365969304</v>
      </c>
      <c r="O204">
        <v>20.639238354301199</v>
      </c>
      <c r="P204">
        <v>12.681992337164701</v>
      </c>
      <c r="Q204">
        <v>5.3076125044502001E-2</v>
      </c>
    </row>
    <row r="205" spans="1:17" x14ac:dyDescent="0.3">
      <c r="A205" t="s">
        <v>498</v>
      </c>
      <c r="B205" t="s">
        <v>499</v>
      </c>
      <c r="C205" t="s">
        <v>3114</v>
      </c>
      <c r="D205" t="s">
        <v>111</v>
      </c>
      <c r="E205">
        <v>40801.223026093197</v>
      </c>
      <c r="F205">
        <v>103.77</v>
      </c>
      <c r="G205">
        <v>16.231023055631901</v>
      </c>
      <c r="H205">
        <v>-7.0248951217032598</v>
      </c>
      <c r="I205">
        <v>-25.662768946774001</v>
      </c>
      <c r="J205">
        <v>-6.8138013916027704</v>
      </c>
      <c r="K205">
        <v>119.34030349009799</v>
      </c>
      <c r="L205">
        <v>120.11133454128399</v>
      </c>
      <c r="M205">
        <v>24.406244517038601</v>
      </c>
      <c r="N205">
        <v>0.543163361741683</v>
      </c>
      <c r="O205">
        <v>64.305676014262303</v>
      </c>
      <c r="P205">
        <v>38.3599999999999</v>
      </c>
      <c r="Q205">
        <v>0.15238090945893101</v>
      </c>
    </row>
    <row r="206" spans="1:17" x14ac:dyDescent="0.3">
      <c r="A206" t="s">
        <v>500</v>
      </c>
      <c r="B206" t="s">
        <v>501</v>
      </c>
      <c r="C206" t="s">
        <v>3109</v>
      </c>
      <c r="D206" t="s">
        <v>502</v>
      </c>
      <c r="E206">
        <v>40733.367589200003</v>
      </c>
      <c r="F206">
        <v>1050.4000000000001</v>
      </c>
      <c r="G206">
        <v>66.490317972384702</v>
      </c>
      <c r="H206">
        <v>4.8666100038252198</v>
      </c>
      <c r="I206">
        <v>33.226268153144503</v>
      </c>
      <c r="J206">
        <v>3.4353589837522098</v>
      </c>
      <c r="K206">
        <v>1044.13579706169</v>
      </c>
      <c r="L206">
        <v>908.48264348230498</v>
      </c>
      <c r="M206">
        <v>52.428425101360702</v>
      </c>
      <c r="N206">
        <v>0.46367663437074602</v>
      </c>
      <c r="O206">
        <v>15.6702208682406</v>
      </c>
      <c r="P206">
        <v>97.610760982033696</v>
      </c>
      <c r="Q206">
        <v>0.14842348038802</v>
      </c>
    </row>
    <row r="207" spans="1:17" x14ac:dyDescent="0.3">
      <c r="A207" t="s">
        <v>503</v>
      </c>
      <c r="B207" t="s">
        <v>504</v>
      </c>
      <c r="C207" t="s">
        <v>3109</v>
      </c>
      <c r="D207" t="s">
        <v>144</v>
      </c>
      <c r="E207">
        <v>40467.948529705202</v>
      </c>
      <c r="F207">
        <v>202.04</v>
      </c>
      <c r="G207">
        <v>126.112849180577</v>
      </c>
      <c r="H207">
        <v>-3.5757003147858102</v>
      </c>
      <c r="I207">
        <v>-17.940632517030998</v>
      </c>
      <c r="J207">
        <v>-7.9101898585565804</v>
      </c>
      <c r="K207">
        <v>229.29786003222</v>
      </c>
      <c r="L207">
        <v>223.73386280962501</v>
      </c>
      <c r="M207">
        <v>30.235846799935899</v>
      </c>
      <c r="N207">
        <v>0.48249284188574099</v>
      </c>
      <c r="O207">
        <v>75.064343694317898</v>
      </c>
      <c r="P207">
        <v>151.76323987538899</v>
      </c>
      <c r="Q207">
        <v>0.15976714327583699</v>
      </c>
    </row>
    <row r="208" spans="1:17" x14ac:dyDescent="0.3">
      <c r="A208" t="s">
        <v>505</v>
      </c>
      <c r="B208" t="s">
        <v>506</v>
      </c>
      <c r="C208" t="s">
        <v>3116</v>
      </c>
      <c r="D208" t="s">
        <v>178</v>
      </c>
      <c r="E208">
        <v>40403.549719413997</v>
      </c>
      <c r="F208">
        <v>219.87</v>
      </c>
      <c r="G208">
        <v>113.247221650147</v>
      </c>
      <c r="H208">
        <v>3.2502271532077498</v>
      </c>
      <c r="I208">
        <v>10.108395859866899</v>
      </c>
      <c r="J208">
        <v>-6.7971917118182299</v>
      </c>
      <c r="K208">
        <v>215.04261612125799</v>
      </c>
      <c r="L208">
        <v>182.214944153636</v>
      </c>
      <c r="M208">
        <v>35.290948207437303</v>
      </c>
      <c r="N208">
        <v>0.91168175000440999</v>
      </c>
      <c r="O208">
        <v>12.7893755400918</v>
      </c>
      <c r="P208">
        <v>144.02885682574899</v>
      </c>
      <c r="Q208">
        <v>0.10304541180372601</v>
      </c>
    </row>
    <row r="209" spans="1:17" x14ac:dyDescent="0.3">
      <c r="A209" t="s">
        <v>507</v>
      </c>
      <c r="B209" t="s">
        <v>508</v>
      </c>
      <c r="C209" t="s">
        <v>3113</v>
      </c>
      <c r="D209" t="s">
        <v>509</v>
      </c>
      <c r="E209">
        <v>40238.675407693998</v>
      </c>
      <c r="F209">
        <v>335.8</v>
      </c>
      <c r="G209">
        <v>25.5426669624308</v>
      </c>
      <c r="H209">
        <v>3.1208426282929498</v>
      </c>
      <c r="I209">
        <v>1.7447230434155701</v>
      </c>
      <c r="J209">
        <v>4.8372094003108899</v>
      </c>
      <c r="K209">
        <v>340.00921155921799</v>
      </c>
      <c r="L209">
        <v>323.41983827924997</v>
      </c>
      <c r="M209">
        <v>54.494809963213001</v>
      </c>
      <c r="N209">
        <v>1.2529313365639501</v>
      </c>
      <c r="O209">
        <v>17.867778439547301</v>
      </c>
      <c r="P209">
        <v>47.119386637458902</v>
      </c>
      <c r="Q209">
        <v>-3.5158203205947001E-2</v>
      </c>
    </row>
    <row r="210" spans="1:17" x14ac:dyDescent="0.3">
      <c r="A210" t="s">
        <v>510</v>
      </c>
      <c r="B210" t="s">
        <v>511</v>
      </c>
      <c r="C210" t="s">
        <v>3121</v>
      </c>
      <c r="D210" t="s">
        <v>512</v>
      </c>
      <c r="E210">
        <v>40008.2504322163</v>
      </c>
      <c r="F210">
        <v>608.15</v>
      </c>
      <c r="G210">
        <v>-3.1152248958025899</v>
      </c>
      <c r="H210">
        <v>3.9648807259980998</v>
      </c>
      <c r="I210">
        <v>24.0147101335094</v>
      </c>
      <c r="J210">
        <v>4.3841709791637102</v>
      </c>
      <c r="K210">
        <v>616.53307119067495</v>
      </c>
      <c r="L210">
        <v>575.40027038174799</v>
      </c>
      <c r="M210">
        <v>51.4741722848105</v>
      </c>
      <c r="N210">
        <v>1.5458818507224901</v>
      </c>
      <c r="O210">
        <v>17.643673435829999</v>
      </c>
      <c r="P210">
        <v>44.436527728298202</v>
      </c>
      <c r="Q210">
        <v>-7.0193989864619E-2</v>
      </c>
    </row>
    <row r="211" spans="1:17" x14ac:dyDescent="0.3">
      <c r="A211" t="s">
        <v>513</v>
      </c>
      <c r="B211" t="s">
        <v>514</v>
      </c>
      <c r="C211" t="s">
        <v>3108</v>
      </c>
      <c r="D211" t="s">
        <v>239</v>
      </c>
      <c r="E211">
        <v>39723.121103971098</v>
      </c>
      <c r="F211">
        <v>6374.55</v>
      </c>
      <c r="G211">
        <v>-43.242663639827697</v>
      </c>
      <c r="H211">
        <v>-9.9278582631492007</v>
      </c>
      <c r="I211">
        <v>-17.6553288361787</v>
      </c>
      <c r="J211">
        <v>-8.1647583424138901</v>
      </c>
      <c r="K211">
        <v>7205.0387274169098</v>
      </c>
      <c r="L211">
        <v>7372.1135710242097</v>
      </c>
      <c r="M211">
        <v>23.712642960629001</v>
      </c>
      <c r="N211">
        <v>0.50693280366532001</v>
      </c>
      <c r="O211">
        <v>44.323913060529698</v>
      </c>
      <c r="P211">
        <v>0.57350667381907905</v>
      </c>
      <c r="Q211">
        <v>-2.4757769479339001E-2</v>
      </c>
    </row>
    <row r="212" spans="1:17" x14ac:dyDescent="0.3">
      <c r="A212" t="s">
        <v>515</v>
      </c>
      <c r="B212" t="s">
        <v>516</v>
      </c>
      <c r="C212" t="s">
        <v>3123</v>
      </c>
      <c r="D212" t="s">
        <v>413</v>
      </c>
      <c r="E212">
        <v>39487.988580347599</v>
      </c>
      <c r="F212">
        <v>525.79999999999995</v>
      </c>
      <c r="G212">
        <v>-27.438856074375298</v>
      </c>
      <c r="H212">
        <v>-2.9415805123730201</v>
      </c>
      <c r="I212">
        <v>-3.7812372276553199</v>
      </c>
      <c r="J212">
        <v>-4.6176746012407204</v>
      </c>
      <c r="K212">
        <v>560.09244239646102</v>
      </c>
      <c r="L212">
        <v>560.02080082519797</v>
      </c>
      <c r="M212">
        <v>39.899408178237401</v>
      </c>
      <c r="N212">
        <v>1.3104980914703099</v>
      </c>
      <c r="O212">
        <v>18.866489159376201</v>
      </c>
      <c r="P212">
        <v>17.4184903974988</v>
      </c>
      <c r="Q212">
        <v>-0.10688139027011501</v>
      </c>
    </row>
    <row r="213" spans="1:17" x14ac:dyDescent="0.3">
      <c r="A213" t="s">
        <v>517</v>
      </c>
      <c r="B213" t="s">
        <v>518</v>
      </c>
      <c r="C213" t="s">
        <v>3108</v>
      </c>
      <c r="D213" t="s">
        <v>21</v>
      </c>
      <c r="E213">
        <v>39058.2925205828</v>
      </c>
      <c r="F213">
        <v>962.3</v>
      </c>
      <c r="G213">
        <v>-47.7407065349094</v>
      </c>
      <c r="H213">
        <v>-2.52459772626124</v>
      </c>
      <c r="I213">
        <v>-14.327069457683001</v>
      </c>
      <c r="J213">
        <v>-2.6423426390101201</v>
      </c>
      <c r="K213">
        <v>1031.08448228009</v>
      </c>
      <c r="L213">
        <v>1067.37273477652</v>
      </c>
      <c r="M213">
        <v>24.909003448929099</v>
      </c>
      <c r="N213">
        <v>0.21000275764432599</v>
      </c>
      <c r="O213">
        <v>45.484776057362502</v>
      </c>
      <c r="P213">
        <v>0.59060262373908901</v>
      </c>
    </row>
    <row r="214" spans="1:17" x14ac:dyDescent="0.3">
      <c r="A214" t="s">
        <v>519</v>
      </c>
      <c r="B214" t="s">
        <v>520</v>
      </c>
      <c r="C214" t="s">
        <v>3113</v>
      </c>
      <c r="D214" t="s">
        <v>51</v>
      </c>
      <c r="E214">
        <v>38982.921616790001</v>
      </c>
      <c r="F214">
        <v>1536.55</v>
      </c>
      <c r="G214">
        <v>24.289967586771098</v>
      </c>
      <c r="H214">
        <v>-3.0503536604073802</v>
      </c>
      <c r="I214">
        <v>14.472984544548099</v>
      </c>
      <c r="J214">
        <v>0.98714929170084498</v>
      </c>
      <c r="K214">
        <v>1525.0504138174499</v>
      </c>
      <c r="L214">
        <v>1333.70654507873</v>
      </c>
      <c r="M214">
        <v>42.747722036536203</v>
      </c>
      <c r="N214">
        <v>0.88360354341921599</v>
      </c>
      <c r="O214">
        <v>11.200416517522999</v>
      </c>
      <c r="P214">
        <v>47.603266090297701</v>
      </c>
      <c r="Q214">
        <v>3.4808258249194E-2</v>
      </c>
    </row>
    <row r="215" spans="1:17" x14ac:dyDescent="0.3">
      <c r="A215" t="s">
        <v>521</v>
      </c>
      <c r="B215" t="s">
        <v>522</v>
      </c>
      <c r="C215" t="s">
        <v>3109</v>
      </c>
      <c r="D215" t="s">
        <v>34</v>
      </c>
      <c r="E215">
        <v>38863.058357317903</v>
      </c>
      <c r="F215">
        <v>50.5</v>
      </c>
      <c r="G215">
        <v>-12.194674809721</v>
      </c>
      <c r="H215">
        <v>-1.17758578761086</v>
      </c>
      <c r="I215">
        <v>-27.6840621761812</v>
      </c>
      <c r="J215">
        <v>-5.3434450962183799</v>
      </c>
      <c r="K215">
        <v>55.772963127357997</v>
      </c>
      <c r="L215">
        <v>57.460074752784202</v>
      </c>
      <c r="M215">
        <v>31.696244382508699</v>
      </c>
      <c r="N215">
        <v>1.0297007763633701</v>
      </c>
      <c r="O215">
        <v>45.5445544554455</v>
      </c>
      <c r="P215">
        <v>17.852975495915899</v>
      </c>
      <c r="Q215">
        <v>0.11626298709798299</v>
      </c>
    </row>
    <row r="216" spans="1:17" x14ac:dyDescent="0.3">
      <c r="A216" t="s">
        <v>523</v>
      </c>
      <c r="B216" t="s">
        <v>524</v>
      </c>
      <c r="C216" t="s">
        <v>3119</v>
      </c>
      <c r="D216" t="s">
        <v>525</v>
      </c>
      <c r="E216">
        <v>38549.517025793502</v>
      </c>
      <c r="F216">
        <v>3503.25</v>
      </c>
      <c r="G216">
        <v>-9.4215343338274504</v>
      </c>
      <c r="H216">
        <v>-6.2123303028696997</v>
      </c>
      <c r="I216">
        <v>-9.9306479390848192</v>
      </c>
      <c r="J216">
        <v>-0.68769974578479298</v>
      </c>
      <c r="K216">
        <v>3774.9451281767601</v>
      </c>
      <c r="L216">
        <v>3610.4963564090399</v>
      </c>
      <c r="M216">
        <v>29.8900957408644</v>
      </c>
      <c r="N216">
        <v>0.77054423126268001</v>
      </c>
      <c r="O216">
        <v>26.168557767787</v>
      </c>
      <c r="P216">
        <v>32.277979157227001</v>
      </c>
      <c r="Q216">
        <v>8.2020594026417995E-2</v>
      </c>
    </row>
    <row r="217" spans="1:17" x14ac:dyDescent="0.3">
      <c r="A217" t="s">
        <v>526</v>
      </c>
      <c r="B217" t="s">
        <v>527</v>
      </c>
      <c r="C217" t="s">
        <v>3109</v>
      </c>
      <c r="D217" t="s">
        <v>378</v>
      </c>
      <c r="E217">
        <v>37978.910923657502</v>
      </c>
      <c r="F217">
        <v>5190.6000000000004</v>
      </c>
      <c r="G217">
        <v>3.6787034840735702</v>
      </c>
      <c r="H217">
        <v>15.721006121862199</v>
      </c>
      <c r="I217">
        <v>12.9144282180101</v>
      </c>
      <c r="J217">
        <v>-2.4950735426814399</v>
      </c>
      <c r="K217">
        <v>4960.6830303367497</v>
      </c>
      <c r="L217">
        <v>4551.5300522605303</v>
      </c>
      <c r="M217">
        <v>38.907593002876503</v>
      </c>
      <c r="N217">
        <v>0.77490387849808096</v>
      </c>
      <c r="O217">
        <v>8.5606673602280896</v>
      </c>
      <c r="P217">
        <v>41.792553336793503</v>
      </c>
      <c r="Q217">
        <v>5.2209205734625001E-2</v>
      </c>
    </row>
    <row r="218" spans="1:17" x14ac:dyDescent="0.3">
      <c r="A218" t="s">
        <v>528</v>
      </c>
      <c r="B218" t="s">
        <v>529</v>
      </c>
      <c r="C218" t="s">
        <v>3119</v>
      </c>
      <c r="D218" t="s">
        <v>131</v>
      </c>
      <c r="E218">
        <v>37246.944778863799</v>
      </c>
      <c r="F218">
        <v>42104.85</v>
      </c>
      <c r="G218">
        <v>-3.75256719983645</v>
      </c>
      <c r="H218">
        <v>-9.8740830938855098</v>
      </c>
      <c r="I218">
        <v>-20.487400823570301</v>
      </c>
      <c r="J218">
        <v>-2.5211019496212499</v>
      </c>
      <c r="K218">
        <v>47968.324814811698</v>
      </c>
      <c r="L218">
        <v>47555.959740468199</v>
      </c>
      <c r="M218">
        <v>15.5466278321994</v>
      </c>
      <c r="N218">
        <v>1.05902763351852</v>
      </c>
      <c r="O218">
        <v>42.487148155141199</v>
      </c>
      <c r="P218">
        <v>20.376268308093401</v>
      </c>
      <c r="Q218">
        <v>-2.6518037866989998E-2</v>
      </c>
    </row>
    <row r="219" spans="1:17" x14ac:dyDescent="0.3">
      <c r="A219" t="s">
        <v>530</v>
      </c>
      <c r="B219" t="s">
        <v>531</v>
      </c>
      <c r="C219" t="s">
        <v>3118</v>
      </c>
      <c r="D219" t="s">
        <v>287</v>
      </c>
      <c r="E219">
        <v>37204.228387190502</v>
      </c>
      <c r="F219">
        <v>1808.45</v>
      </c>
      <c r="G219">
        <v>65.966326441798699</v>
      </c>
      <c r="H219">
        <v>-5.1754642683948999</v>
      </c>
      <c r="I219">
        <v>15.6666549814309</v>
      </c>
      <c r="J219">
        <v>4.3531406661191898</v>
      </c>
      <c r="K219">
        <v>1863.80675617777</v>
      </c>
      <c r="L219">
        <v>1605.33800791212</v>
      </c>
      <c r="M219">
        <v>45.3937056843005</v>
      </c>
      <c r="N219">
        <v>1.0619947087275601</v>
      </c>
      <c r="O219">
        <v>21.626254527357599</v>
      </c>
      <c r="P219">
        <v>100.593422439132</v>
      </c>
      <c r="Q219">
        <v>0.16327195765173499</v>
      </c>
    </row>
    <row r="220" spans="1:17" x14ac:dyDescent="0.3">
      <c r="A220" t="s">
        <v>532</v>
      </c>
      <c r="B220" t="s">
        <v>533</v>
      </c>
      <c r="C220" t="s">
        <v>3108</v>
      </c>
      <c r="D220" t="s">
        <v>21</v>
      </c>
      <c r="E220">
        <v>36859.779260238</v>
      </c>
      <c r="F220">
        <v>1356.95</v>
      </c>
      <c r="G220">
        <v>-23.625813871946399</v>
      </c>
      <c r="H220">
        <v>-18.280036115345499</v>
      </c>
      <c r="I220">
        <v>-15.045730867839501</v>
      </c>
      <c r="J220">
        <v>-3.8074049614521202</v>
      </c>
      <c r="K220">
        <v>1574.6827972981</v>
      </c>
      <c r="L220">
        <v>1568.2352450846399</v>
      </c>
      <c r="M220">
        <v>30.058108426098801</v>
      </c>
      <c r="N220">
        <v>0.98193782880506797</v>
      </c>
      <c r="O220">
        <v>42.134934964442301</v>
      </c>
      <c r="P220">
        <v>4.9418042612427904</v>
      </c>
      <c r="Q220">
        <v>0.13004126536819099</v>
      </c>
    </row>
    <row r="221" spans="1:17" x14ac:dyDescent="0.3">
      <c r="A221" t="s">
        <v>534</v>
      </c>
      <c r="B221" t="s">
        <v>535</v>
      </c>
      <c r="C221" t="s">
        <v>3125</v>
      </c>
      <c r="D221" t="s">
        <v>536</v>
      </c>
      <c r="E221">
        <v>36592.785193038697</v>
      </c>
      <c r="F221">
        <v>32466.1</v>
      </c>
      <c r="G221">
        <v>-16.797810779459699</v>
      </c>
      <c r="H221">
        <v>1.33764632212962</v>
      </c>
      <c r="I221">
        <v>7.5242807319095002</v>
      </c>
      <c r="J221">
        <v>-7.2198573445260799</v>
      </c>
      <c r="K221">
        <v>34853.078542352203</v>
      </c>
      <c r="L221">
        <v>33974.952268506502</v>
      </c>
      <c r="M221">
        <v>23.165243027937102</v>
      </c>
      <c r="N221">
        <v>0.95616785745967603</v>
      </c>
      <c r="O221">
        <v>25.843572218406202</v>
      </c>
      <c r="P221">
        <v>13.9203374159398</v>
      </c>
      <c r="Q221">
        <v>2.2160176766475002E-2</v>
      </c>
    </row>
    <row r="222" spans="1:17" x14ac:dyDescent="0.3">
      <c r="A222" t="s">
        <v>537</v>
      </c>
      <c r="B222" t="s">
        <v>538</v>
      </c>
      <c r="C222" t="s">
        <v>3119</v>
      </c>
      <c r="D222" t="s">
        <v>88</v>
      </c>
      <c r="E222">
        <v>36292.528493987404</v>
      </c>
      <c r="F222">
        <v>989.55</v>
      </c>
      <c r="G222">
        <v>60.587912457258398</v>
      </c>
      <c r="H222">
        <v>-10.774607243544599</v>
      </c>
      <c r="I222">
        <v>-6.9263624624537297</v>
      </c>
      <c r="J222">
        <v>-4.79410653276513</v>
      </c>
      <c r="K222">
        <v>1134.9369063643001</v>
      </c>
      <c r="L222">
        <v>1125.8785801512099</v>
      </c>
      <c r="M222">
        <v>31.561037544365799</v>
      </c>
      <c r="N222">
        <v>0.650919665500863</v>
      </c>
      <c r="O222">
        <v>81.365267040573997</v>
      </c>
      <c r="P222">
        <v>85.274293203519903</v>
      </c>
      <c r="Q222">
        <v>0.160499087879383</v>
      </c>
    </row>
    <row r="223" spans="1:17" x14ac:dyDescent="0.3">
      <c r="A223" t="s">
        <v>539</v>
      </c>
      <c r="B223" t="s">
        <v>540</v>
      </c>
      <c r="C223" t="s">
        <v>3119</v>
      </c>
      <c r="D223" t="s">
        <v>242</v>
      </c>
      <c r="E223">
        <v>36007.383683628497</v>
      </c>
      <c r="F223">
        <v>8959.35</v>
      </c>
      <c r="G223">
        <v>38.347036802296998</v>
      </c>
      <c r="H223">
        <v>-8.4055354334953201</v>
      </c>
      <c r="I223">
        <v>4.5004232557552202</v>
      </c>
      <c r="J223">
        <v>-1.47446309080944</v>
      </c>
      <c r="K223">
        <v>9447.4235879975495</v>
      </c>
      <c r="L223">
        <v>8169.8694183836797</v>
      </c>
      <c r="M223">
        <v>39.5136176660776</v>
      </c>
      <c r="N223">
        <v>0.80963107603316498</v>
      </c>
      <c r="O223">
        <v>22.7767639393482</v>
      </c>
      <c r="P223">
        <v>73.9341875364007</v>
      </c>
      <c r="Q223">
        <v>0.272847714938177</v>
      </c>
    </row>
    <row r="224" spans="1:17" x14ac:dyDescent="0.3">
      <c r="A224" t="s">
        <v>541</v>
      </c>
      <c r="B224" t="s">
        <v>542</v>
      </c>
      <c r="C224" t="s">
        <v>3123</v>
      </c>
      <c r="D224" t="s">
        <v>280</v>
      </c>
      <c r="E224">
        <v>36006.487774621899</v>
      </c>
      <c r="F224">
        <v>2638.5</v>
      </c>
      <c r="G224">
        <v>3.45015245111541</v>
      </c>
      <c r="H224">
        <v>-1.2022975521303001</v>
      </c>
      <c r="I224">
        <v>2.9197955175147801</v>
      </c>
      <c r="J224">
        <v>-3.19106208092823</v>
      </c>
      <c r="K224">
        <v>2760.3222722209998</v>
      </c>
      <c r="L224">
        <v>2613.0322057479202</v>
      </c>
      <c r="M224">
        <v>46.907493369389897</v>
      </c>
      <c r="N224">
        <v>1.0307095443492</v>
      </c>
      <c r="O224">
        <v>20.106120902027602</v>
      </c>
      <c r="P224">
        <v>30.554181098466099</v>
      </c>
      <c r="Q224">
        <v>-2.6229959326469999E-3</v>
      </c>
    </row>
    <row r="225" spans="1:17" x14ac:dyDescent="0.3">
      <c r="A225" t="s">
        <v>543</v>
      </c>
      <c r="B225" t="s">
        <v>544</v>
      </c>
      <c r="C225" t="s">
        <v>3113</v>
      </c>
      <c r="D225" t="s">
        <v>51</v>
      </c>
      <c r="E225">
        <v>35742.029638562002</v>
      </c>
      <c r="F225">
        <v>2859.85</v>
      </c>
      <c r="G225">
        <v>25.680758369651901</v>
      </c>
      <c r="H225">
        <v>-6.3024896650748596</v>
      </c>
      <c r="I225">
        <v>13.4961824172953</v>
      </c>
      <c r="J225">
        <v>-0.85494154708692804</v>
      </c>
      <c r="K225">
        <v>3041.5307969488499</v>
      </c>
      <c r="L225">
        <v>2644.6121909782701</v>
      </c>
      <c r="M225">
        <v>35.769840879147601</v>
      </c>
      <c r="N225">
        <v>0.66058430265825097</v>
      </c>
      <c r="O225">
        <v>21.8595380876619</v>
      </c>
      <c r="P225">
        <v>54.565599243345403</v>
      </c>
      <c r="Q225">
        <v>8.5110025001714995E-2</v>
      </c>
    </row>
    <row r="226" spans="1:17" x14ac:dyDescent="0.3">
      <c r="A226" t="s">
        <v>545</v>
      </c>
      <c r="B226" t="s">
        <v>546</v>
      </c>
      <c r="C226" t="s">
        <v>3115</v>
      </c>
      <c r="D226" t="s">
        <v>547</v>
      </c>
      <c r="E226">
        <v>35557.4446609648</v>
      </c>
      <c r="F226">
        <v>418.1</v>
      </c>
      <c r="G226">
        <v>32.513003714219302</v>
      </c>
      <c r="H226">
        <v>-15.016923300035399</v>
      </c>
      <c r="I226">
        <v>-15.6351130957829</v>
      </c>
      <c r="J226">
        <v>-4.0441039450806899</v>
      </c>
      <c r="K226">
        <v>471.988472587128</v>
      </c>
      <c r="L226">
        <v>446.18344261519701</v>
      </c>
      <c r="M226">
        <v>20.567410869297898</v>
      </c>
      <c r="N226">
        <v>1.0746024811016901</v>
      </c>
      <c r="O226">
        <v>48.373594833771797</v>
      </c>
      <c r="P226">
        <v>54.394387001477099</v>
      </c>
      <c r="Q226">
        <v>0.121048493627829</v>
      </c>
    </row>
    <row r="227" spans="1:17" x14ac:dyDescent="0.3">
      <c r="A227" t="s">
        <v>548</v>
      </c>
      <c r="B227" t="s">
        <v>549</v>
      </c>
      <c r="C227" t="s">
        <v>3119</v>
      </c>
      <c r="D227" t="s">
        <v>242</v>
      </c>
      <c r="E227">
        <v>35469.022137853601</v>
      </c>
      <c r="F227">
        <v>5538.15</v>
      </c>
      <c r="G227">
        <v>105.325564863526</v>
      </c>
      <c r="H227">
        <v>3.0003407950778</v>
      </c>
      <c r="I227">
        <v>105.54249173524801</v>
      </c>
      <c r="J227">
        <v>-1.48327535418742</v>
      </c>
      <c r="K227">
        <v>5323.5826006258903</v>
      </c>
      <c r="L227">
        <v>4159.2996662829901</v>
      </c>
      <c r="M227">
        <v>49.807794464761798</v>
      </c>
      <c r="N227">
        <v>1.0503655665121401</v>
      </c>
      <c r="O227">
        <v>9.0246743045962994</v>
      </c>
      <c r="P227">
        <v>143.34424500735901</v>
      </c>
    </row>
    <row r="228" spans="1:17" x14ac:dyDescent="0.3">
      <c r="A228" t="s">
        <v>550</v>
      </c>
      <c r="B228" t="s">
        <v>551</v>
      </c>
      <c r="C228" t="s">
        <v>3113</v>
      </c>
      <c r="D228" t="s">
        <v>163</v>
      </c>
      <c r="E228">
        <v>34584.641846278901</v>
      </c>
      <c r="F228">
        <v>861.6</v>
      </c>
      <c r="G228">
        <v>-1.1977801763701299</v>
      </c>
      <c r="H228">
        <v>2.8646951832302201</v>
      </c>
      <c r="I228">
        <v>22.010741147841902</v>
      </c>
      <c r="J228">
        <v>-3.3889647902955802</v>
      </c>
      <c r="K228">
        <v>868.95358284039901</v>
      </c>
      <c r="L228">
        <v>797.86852002734702</v>
      </c>
      <c r="M228">
        <v>39.092363220156599</v>
      </c>
      <c r="N228">
        <v>0.75086691438145003</v>
      </c>
      <c r="O228">
        <v>9.7086815227483694</v>
      </c>
      <c r="P228">
        <v>41.792150086398401</v>
      </c>
      <c r="Q228">
        <v>3.1926829431613998E-2</v>
      </c>
    </row>
    <row r="229" spans="1:17" x14ac:dyDescent="0.3">
      <c r="A229" t="s">
        <v>552</v>
      </c>
      <c r="B229" t="s">
        <v>553</v>
      </c>
      <c r="C229" t="s">
        <v>3119</v>
      </c>
      <c r="D229" t="s">
        <v>315</v>
      </c>
      <c r="E229">
        <v>34545.1268750862</v>
      </c>
      <c r="F229">
        <v>1312.4</v>
      </c>
      <c r="G229">
        <v>117.967524849611</v>
      </c>
      <c r="H229">
        <v>-13.136154242342201</v>
      </c>
      <c r="I229">
        <v>-7.2783801949222902</v>
      </c>
      <c r="J229">
        <v>-8.5694982649467004</v>
      </c>
      <c r="K229">
        <v>1620.0916167391599</v>
      </c>
      <c r="L229">
        <v>1570.2608075969199</v>
      </c>
      <c r="M229">
        <v>23.854807381011199</v>
      </c>
      <c r="N229">
        <v>0.30560450635782699</v>
      </c>
      <c r="O229">
        <v>127.02301127704899</v>
      </c>
      <c r="P229">
        <v>149.790635706128</v>
      </c>
      <c r="Q229">
        <v>0.18438618617547001</v>
      </c>
    </row>
    <row r="230" spans="1:17" x14ac:dyDescent="0.3">
      <c r="A230" t="s">
        <v>554</v>
      </c>
      <c r="B230" t="s">
        <v>555</v>
      </c>
      <c r="C230" t="s">
        <v>3119</v>
      </c>
      <c r="D230" t="s">
        <v>556</v>
      </c>
      <c r="E230">
        <v>34436.229606890003</v>
      </c>
      <c r="F230">
        <v>3811.95</v>
      </c>
      <c r="G230">
        <v>28.269995624136101</v>
      </c>
      <c r="H230">
        <v>-10.411146209323</v>
      </c>
      <c r="I230">
        <v>-11.802738642238699</v>
      </c>
      <c r="J230">
        <v>-1.82953978878638</v>
      </c>
      <c r="K230">
        <v>4143.98567685124</v>
      </c>
      <c r="L230">
        <v>3936.6711284714902</v>
      </c>
      <c r="M230">
        <v>27.863649933345101</v>
      </c>
      <c r="N230">
        <v>0.77220871497546295</v>
      </c>
      <c r="O230">
        <v>32.207925077716098</v>
      </c>
      <c r="P230">
        <v>49.664310954063602</v>
      </c>
      <c r="Q230">
        <v>0.17550363596980201</v>
      </c>
    </row>
    <row r="231" spans="1:17" x14ac:dyDescent="0.3">
      <c r="A231" t="s">
        <v>557</v>
      </c>
      <c r="B231" t="s">
        <v>558</v>
      </c>
      <c r="C231" t="s">
        <v>3109</v>
      </c>
      <c r="D231" t="s">
        <v>54</v>
      </c>
      <c r="E231">
        <v>34316.9795499104</v>
      </c>
      <c r="F231">
        <v>137.51</v>
      </c>
      <c r="G231">
        <v>-29.631745780716098</v>
      </c>
      <c r="H231">
        <v>-10.864014242416101</v>
      </c>
      <c r="I231">
        <v>-19.133514766742501</v>
      </c>
      <c r="J231">
        <v>-2.0759580779329299</v>
      </c>
      <c r="K231">
        <v>157.282231727506</v>
      </c>
      <c r="L231">
        <v>161.331941111188</v>
      </c>
      <c r="M231">
        <v>32.0849842380524</v>
      </c>
      <c r="N231">
        <v>0.90234017908215902</v>
      </c>
      <c r="O231">
        <v>41.262453639735298</v>
      </c>
      <c r="P231">
        <v>2.5428784489187102</v>
      </c>
      <c r="Q231">
        <v>6.6543837041107001E-2</v>
      </c>
    </row>
    <row r="232" spans="1:17" x14ac:dyDescent="0.3">
      <c r="A232" t="s">
        <v>559</v>
      </c>
      <c r="B232" t="s">
        <v>560</v>
      </c>
      <c r="C232" t="s">
        <v>3113</v>
      </c>
      <c r="D232" t="s">
        <v>51</v>
      </c>
      <c r="E232">
        <v>34129.110535048101</v>
      </c>
      <c r="F232">
        <v>258.45</v>
      </c>
      <c r="G232">
        <v>97.531486158420606</v>
      </c>
      <c r="H232">
        <v>23.585977148134798</v>
      </c>
      <c r="I232">
        <v>66.9582648161945</v>
      </c>
      <c r="J232">
        <v>-8.7954819488359295</v>
      </c>
      <c r="K232">
        <v>237.72133937135101</v>
      </c>
      <c r="L232">
        <v>184.34288611342299</v>
      </c>
      <c r="M232">
        <v>46.229771731622897</v>
      </c>
      <c r="N232">
        <v>1.62509532727526</v>
      </c>
      <c r="O232">
        <v>19.133294641129801</v>
      </c>
      <c r="P232">
        <v>126.016615653694</v>
      </c>
      <c r="Q232">
        <v>5.3443734962396003E-2</v>
      </c>
    </row>
    <row r="233" spans="1:17" x14ac:dyDescent="0.3">
      <c r="A233" t="s">
        <v>561</v>
      </c>
      <c r="B233" t="s">
        <v>562</v>
      </c>
      <c r="C233" t="s">
        <v>3107</v>
      </c>
      <c r="D233" t="s">
        <v>196</v>
      </c>
      <c r="E233">
        <v>33473.594480839798</v>
      </c>
      <c r="F233">
        <v>486</v>
      </c>
      <c r="G233">
        <v>-5.8240546350389302</v>
      </c>
      <c r="H233">
        <v>-11.431901071846999</v>
      </c>
      <c r="I233">
        <v>-16.3409918526573</v>
      </c>
      <c r="J233">
        <v>-6.4634423631497002</v>
      </c>
      <c r="K233">
        <v>562.50895926858595</v>
      </c>
      <c r="L233">
        <v>570.34589898005697</v>
      </c>
      <c r="M233">
        <v>22.9980707270322</v>
      </c>
      <c r="N233">
        <v>0.48449954142878299</v>
      </c>
      <c r="O233">
        <v>41.9650205761316</v>
      </c>
      <c r="P233">
        <v>16.3653777086076</v>
      </c>
      <c r="Q233">
        <v>-6.6440598734907999E-2</v>
      </c>
    </row>
    <row r="234" spans="1:17" x14ac:dyDescent="0.3">
      <c r="A234" t="s">
        <v>563</v>
      </c>
      <c r="B234" t="s">
        <v>564</v>
      </c>
      <c r="C234" t="s">
        <v>3109</v>
      </c>
      <c r="D234" t="s">
        <v>565</v>
      </c>
      <c r="E234">
        <v>33469.913789803402</v>
      </c>
      <c r="F234">
        <v>608.15</v>
      </c>
      <c r="G234">
        <v>9.4314158374363295</v>
      </c>
      <c r="H234">
        <v>4.4926219468680202</v>
      </c>
      <c r="I234">
        <v>-9.5392254975294897</v>
      </c>
      <c r="J234">
        <v>-2.2143121545453499</v>
      </c>
      <c r="K234">
        <v>640.18579436841503</v>
      </c>
      <c r="L234">
        <v>638.40754394125202</v>
      </c>
      <c r="M234">
        <v>34.751872117250002</v>
      </c>
      <c r="N234">
        <v>0.622836690348605</v>
      </c>
      <c r="O234">
        <v>35.9450793389788</v>
      </c>
      <c r="P234">
        <v>34.516699845166897</v>
      </c>
      <c r="Q234">
        <v>4.5977584094776001E-2</v>
      </c>
    </row>
    <row r="235" spans="1:17" x14ac:dyDescent="0.3">
      <c r="A235" t="s">
        <v>566</v>
      </c>
      <c r="B235" t="s">
        <v>567</v>
      </c>
      <c r="C235" t="s">
        <v>3109</v>
      </c>
      <c r="D235" t="s">
        <v>203</v>
      </c>
      <c r="E235">
        <v>33467.393193374097</v>
      </c>
      <c r="F235">
        <v>6611.2</v>
      </c>
      <c r="G235">
        <v>82.694677975097804</v>
      </c>
      <c r="H235">
        <v>1.5024397380783201</v>
      </c>
      <c r="I235">
        <v>-5.7027400086396796</v>
      </c>
      <c r="J235">
        <v>1.4000066024990701</v>
      </c>
      <c r="K235">
        <v>6749.2717316541903</v>
      </c>
      <c r="L235">
        <v>6211.0000375583104</v>
      </c>
      <c r="M235">
        <v>39.280055878859599</v>
      </c>
      <c r="N235">
        <v>0.39229039922863801</v>
      </c>
      <c r="O235">
        <v>47.580620764762799</v>
      </c>
      <c r="P235">
        <v>104.807930607187</v>
      </c>
      <c r="Q235">
        <v>0.138307793974419</v>
      </c>
    </row>
    <row r="236" spans="1:17" x14ac:dyDescent="0.3">
      <c r="A236" t="s">
        <v>568</v>
      </c>
      <c r="B236" t="s">
        <v>569</v>
      </c>
      <c r="C236" t="s">
        <v>3115</v>
      </c>
      <c r="D236" t="s">
        <v>211</v>
      </c>
      <c r="E236">
        <v>33429.4571753524</v>
      </c>
      <c r="F236">
        <v>2375.3000000000002</v>
      </c>
      <c r="G236">
        <v>28.5095363244499</v>
      </c>
      <c r="H236">
        <v>7.8570553428918304</v>
      </c>
      <c r="I236">
        <v>9.90228027988638</v>
      </c>
      <c r="J236">
        <v>-0.973946282858833</v>
      </c>
      <c r="K236">
        <v>2407.5073265890901</v>
      </c>
      <c r="L236">
        <v>2262.3163199962701</v>
      </c>
      <c r="M236">
        <v>43.241632272822699</v>
      </c>
      <c r="N236">
        <v>1.2184760780755699</v>
      </c>
      <c r="O236">
        <v>28.880562455268699</v>
      </c>
      <c r="P236">
        <v>51.066874423633401</v>
      </c>
      <c r="Q236">
        <v>2.3369606385649E-2</v>
      </c>
    </row>
    <row r="237" spans="1:17" x14ac:dyDescent="0.3">
      <c r="A237" t="s">
        <v>570</v>
      </c>
      <c r="B237" t="s">
        <v>571</v>
      </c>
      <c r="C237" t="s">
        <v>3113</v>
      </c>
      <c r="D237" t="s">
        <v>51</v>
      </c>
      <c r="E237">
        <v>32466.692879771901</v>
      </c>
      <c r="F237">
        <v>1274.7</v>
      </c>
      <c r="G237">
        <v>102.522257543113</v>
      </c>
      <c r="H237">
        <v>12.053790696066301</v>
      </c>
      <c r="I237">
        <v>90.688781669756096</v>
      </c>
      <c r="J237">
        <v>2.51222158293373</v>
      </c>
      <c r="K237">
        <v>1207.09020303956</v>
      </c>
      <c r="L237">
        <v>942.04964156746803</v>
      </c>
      <c r="M237">
        <v>51.108972796687503</v>
      </c>
      <c r="N237">
        <v>0.64657068502844095</v>
      </c>
      <c r="O237">
        <v>6.21714913312936</v>
      </c>
      <c r="P237">
        <v>128.23634735899699</v>
      </c>
      <c r="Q237">
        <v>0.11969373903848</v>
      </c>
    </row>
    <row r="238" spans="1:17" x14ac:dyDescent="0.3">
      <c r="A238" t="s">
        <v>572</v>
      </c>
      <c r="B238" t="s">
        <v>573</v>
      </c>
      <c r="C238" t="s">
        <v>3114</v>
      </c>
      <c r="D238" t="s">
        <v>151</v>
      </c>
      <c r="E238">
        <v>32228.7395863196</v>
      </c>
      <c r="F238">
        <v>232.3</v>
      </c>
      <c r="G238">
        <v>22.497076279516499</v>
      </c>
      <c r="H238">
        <v>-6.7291343223436604</v>
      </c>
      <c r="I238">
        <v>-4.7199932851219</v>
      </c>
      <c r="J238">
        <v>-7.5540542495026797</v>
      </c>
      <c r="K238">
        <v>258.763716954519</v>
      </c>
      <c r="L238">
        <v>242.042119822648</v>
      </c>
      <c r="M238">
        <v>22.998216265866901</v>
      </c>
      <c r="N238">
        <v>0.34610290668211702</v>
      </c>
      <c r="O238">
        <v>34.222987516142901</v>
      </c>
      <c r="P238">
        <v>48.292371528886001</v>
      </c>
      <c r="Q238">
        <v>0.148453240902784</v>
      </c>
    </row>
    <row r="239" spans="1:17" hidden="1" x14ac:dyDescent="0.3">
      <c r="A239" t="s">
        <v>574</v>
      </c>
      <c r="B239" t="s">
        <v>575</v>
      </c>
      <c r="C239" t="s">
        <v>3124</v>
      </c>
      <c r="D239" t="s">
        <v>138</v>
      </c>
      <c r="E239">
        <v>32216.064643341</v>
      </c>
      <c r="F239">
        <v>380.07</v>
      </c>
      <c r="G239">
        <v>-0.17422945493725001</v>
      </c>
      <c r="H239">
        <v>3.5531119149074799</v>
      </c>
      <c r="I239">
        <v>4.8863603630057302</v>
      </c>
      <c r="J239">
        <v>0.208672213223771</v>
      </c>
      <c r="K239">
        <v>387.92927490126601</v>
      </c>
      <c r="L239">
        <v>369.227380192927</v>
      </c>
      <c r="M239">
        <v>56.330526885428</v>
      </c>
      <c r="N239">
        <v>0.54222807318794397</v>
      </c>
      <c r="O239">
        <v>6.5593180203646604</v>
      </c>
      <c r="P239">
        <v>33.827464788732399</v>
      </c>
      <c r="Q239">
        <v>-0.123824141917355</v>
      </c>
    </row>
    <row r="240" spans="1:17" hidden="1" x14ac:dyDescent="0.3">
      <c r="A240" t="s">
        <v>576</v>
      </c>
      <c r="B240" t="s">
        <v>577</v>
      </c>
      <c r="C240" t="s">
        <v>3124</v>
      </c>
      <c r="D240" t="s">
        <v>34</v>
      </c>
      <c r="E240">
        <v>32164.177879520601</v>
      </c>
      <c r="F240">
        <v>47.43</v>
      </c>
      <c r="G240">
        <v>-8.2365891973548102</v>
      </c>
      <c r="H240">
        <v>-3.1362244900826499</v>
      </c>
      <c r="I240">
        <v>-22.634407274855199</v>
      </c>
      <c r="J240">
        <v>-9.8971076422798294</v>
      </c>
      <c r="K240">
        <v>53.220701144864002</v>
      </c>
      <c r="L240">
        <v>54.759238989785601</v>
      </c>
      <c r="M240">
        <v>29.1455906728538</v>
      </c>
      <c r="N240">
        <v>1.00490090286337</v>
      </c>
      <c r="O240">
        <v>63.398692810457497</v>
      </c>
      <c r="P240">
        <v>18.132004981320001</v>
      </c>
      <c r="Q240">
        <v>0.103822076044644</v>
      </c>
    </row>
    <row r="241" spans="1:17" x14ac:dyDescent="0.3">
      <c r="A241" t="s">
        <v>578</v>
      </c>
      <c r="B241" t="s">
        <v>579</v>
      </c>
      <c r="C241" t="s">
        <v>3117</v>
      </c>
      <c r="D241" t="s">
        <v>75</v>
      </c>
      <c r="E241">
        <v>32161.917116106801</v>
      </c>
      <c r="F241">
        <v>1713.8</v>
      </c>
      <c r="G241">
        <v>-40.275062273608498</v>
      </c>
      <c r="H241">
        <v>-3.3564442473200802</v>
      </c>
      <c r="I241">
        <v>-8.5955213783771907</v>
      </c>
      <c r="J241">
        <v>-2.0314180029574498</v>
      </c>
      <c r="K241">
        <v>1823.89809736448</v>
      </c>
      <c r="L241">
        <v>1891.56944987667</v>
      </c>
      <c r="M241">
        <v>30.3312146666748</v>
      </c>
      <c r="N241">
        <v>0.63205035542529497</v>
      </c>
      <c r="O241">
        <v>41.831018788656699</v>
      </c>
      <c r="P241">
        <v>3.7786120867142801</v>
      </c>
      <c r="Q241">
        <v>-4.7871173357254999E-2</v>
      </c>
    </row>
    <row r="242" spans="1:17" x14ac:dyDescent="0.3">
      <c r="A242" t="s">
        <v>580</v>
      </c>
      <c r="B242" t="s">
        <v>581</v>
      </c>
      <c r="C242" t="s">
        <v>3121</v>
      </c>
      <c r="D242" t="s">
        <v>582</v>
      </c>
      <c r="E242">
        <v>32114.370854020501</v>
      </c>
      <c r="F242">
        <v>1321.35</v>
      </c>
      <c r="G242">
        <v>-23.004248670922799</v>
      </c>
      <c r="H242">
        <v>7.2149205480852698</v>
      </c>
      <c r="I242">
        <v>21.0067500813444</v>
      </c>
      <c r="J242">
        <v>-3.2591151882217901</v>
      </c>
      <c r="K242">
        <v>1307.3939979771701</v>
      </c>
      <c r="L242">
        <v>1194.3289823724499</v>
      </c>
      <c r="M242">
        <v>40.116626154193398</v>
      </c>
      <c r="N242">
        <v>0.76599031105770399</v>
      </c>
      <c r="O242">
        <v>12.6045332425171</v>
      </c>
      <c r="P242">
        <v>49.128153038767501</v>
      </c>
      <c r="Q242">
        <v>3.3140852342143E-2</v>
      </c>
    </row>
    <row r="243" spans="1:17" x14ac:dyDescent="0.3">
      <c r="A243" t="s">
        <v>583</v>
      </c>
      <c r="B243" t="s">
        <v>584</v>
      </c>
      <c r="C243" t="s">
        <v>3119</v>
      </c>
      <c r="D243" t="s">
        <v>266</v>
      </c>
      <c r="E243">
        <v>32034.353335444299</v>
      </c>
      <c r="F243">
        <v>3430.9</v>
      </c>
      <c r="G243">
        <v>-25.3333516168762</v>
      </c>
      <c r="H243">
        <v>-10.1746060208863</v>
      </c>
      <c r="I243">
        <v>-14.560096169184501</v>
      </c>
      <c r="J243">
        <v>-3.9368613445848899</v>
      </c>
      <c r="K243">
        <v>3992.51231938712</v>
      </c>
      <c r="L243">
        <v>3993.6581469238899</v>
      </c>
      <c r="M243">
        <v>6.7008996032922701</v>
      </c>
      <c r="N243">
        <v>1.4867384437662901</v>
      </c>
      <c r="O243">
        <v>44.275554519222297</v>
      </c>
      <c r="P243">
        <v>0.772484285966057</v>
      </c>
      <c r="Q243">
        <v>7.0268172596825995E-2</v>
      </c>
    </row>
    <row r="244" spans="1:17" x14ac:dyDescent="0.3">
      <c r="A244" t="s">
        <v>585</v>
      </c>
      <c r="B244" t="s">
        <v>586</v>
      </c>
      <c r="C244" t="s">
        <v>3111</v>
      </c>
      <c r="D244" t="s">
        <v>37</v>
      </c>
      <c r="E244">
        <v>31812.8695877559</v>
      </c>
      <c r="F244">
        <v>6114.6</v>
      </c>
      <c r="G244">
        <v>170.87029981896799</v>
      </c>
      <c r="H244">
        <v>-5.73930895738025</v>
      </c>
      <c r="I244">
        <v>66.550173158333607</v>
      </c>
      <c r="J244">
        <v>-8.3701739406223705</v>
      </c>
      <c r="K244">
        <v>6497.4425445090801</v>
      </c>
      <c r="L244">
        <v>4891.1429564132904</v>
      </c>
      <c r="M244">
        <v>28.222213670933201</v>
      </c>
      <c r="N244">
        <v>0.32036359450303997</v>
      </c>
      <c r="O244">
        <v>38.684460144572</v>
      </c>
      <c r="P244">
        <v>204.20895522388</v>
      </c>
      <c r="Q244">
        <v>0.17427812156150599</v>
      </c>
    </row>
    <row r="245" spans="1:17" x14ac:dyDescent="0.3">
      <c r="A245" t="s">
        <v>587</v>
      </c>
      <c r="B245" t="s">
        <v>588</v>
      </c>
      <c r="C245" t="s">
        <v>3109</v>
      </c>
      <c r="D245" t="s">
        <v>54</v>
      </c>
      <c r="E245">
        <v>31728.1011444531</v>
      </c>
      <c r="F245">
        <v>256.85000000000002</v>
      </c>
      <c r="G245">
        <v>-28.1039641954189</v>
      </c>
      <c r="H245">
        <v>-3.4337185711697402</v>
      </c>
      <c r="I245">
        <v>-9.6834445910841005</v>
      </c>
      <c r="J245">
        <v>-3.76018758939398</v>
      </c>
      <c r="K245">
        <v>287.876312779861</v>
      </c>
      <c r="L245">
        <v>290.56291691017799</v>
      </c>
      <c r="M245">
        <v>24.139796515163301</v>
      </c>
      <c r="N245">
        <v>0.387524055861868</v>
      </c>
      <c r="O245">
        <v>33.540977224060697</v>
      </c>
      <c r="P245">
        <v>4.3257514216084703</v>
      </c>
      <c r="Q245">
        <v>4.2139322460180997E-2</v>
      </c>
    </row>
    <row r="246" spans="1:17" x14ac:dyDescent="0.3">
      <c r="A246" t="s">
        <v>589</v>
      </c>
      <c r="B246" t="s">
        <v>590</v>
      </c>
      <c r="C246" t="s">
        <v>582</v>
      </c>
      <c r="D246" t="s">
        <v>582</v>
      </c>
      <c r="E246">
        <v>31461.941546705999</v>
      </c>
      <c r="F246">
        <v>919.95</v>
      </c>
      <c r="G246">
        <v>-3.1943247701897701</v>
      </c>
      <c r="H246">
        <v>4.9445106922034601</v>
      </c>
      <c r="I246">
        <v>5.7535328497221903</v>
      </c>
      <c r="J246">
        <v>1.8873691628258999</v>
      </c>
      <c r="K246">
        <v>912.381163673581</v>
      </c>
      <c r="L246">
        <v>856.99641457524206</v>
      </c>
      <c r="M246">
        <v>51.2288147485569</v>
      </c>
      <c r="N246">
        <v>0.64174205514690197</v>
      </c>
      <c r="O246">
        <v>14.4627425403554</v>
      </c>
      <c r="P246">
        <v>29.5704225352112</v>
      </c>
      <c r="Q246">
        <v>7.1567892251580001E-2</v>
      </c>
    </row>
    <row r="247" spans="1:17" x14ac:dyDescent="0.3">
      <c r="A247" t="s">
        <v>591</v>
      </c>
      <c r="B247" t="s">
        <v>592</v>
      </c>
      <c r="C247" t="s">
        <v>3125</v>
      </c>
      <c r="D247" t="s">
        <v>160</v>
      </c>
      <c r="E247">
        <v>31400.3407307448</v>
      </c>
      <c r="F247">
        <v>931.95</v>
      </c>
      <c r="G247">
        <v>18.034999066688499</v>
      </c>
      <c r="H247">
        <v>-9.6920322061957105</v>
      </c>
      <c r="I247">
        <v>10.648614763172199</v>
      </c>
      <c r="J247">
        <v>-4.8860242453644496</v>
      </c>
      <c r="K247">
        <v>1039.87145742849</v>
      </c>
      <c r="L247">
        <v>925.45763422770597</v>
      </c>
      <c r="M247">
        <v>18.395628050903898</v>
      </c>
      <c r="N247">
        <v>0.39118702748441803</v>
      </c>
      <c r="O247">
        <v>40.994688556253003</v>
      </c>
      <c r="P247">
        <v>45.039296552797403</v>
      </c>
      <c r="Q247">
        <v>4.5063866507657001E-2</v>
      </c>
    </row>
    <row r="248" spans="1:17" x14ac:dyDescent="0.3">
      <c r="A248" t="s">
        <v>593</v>
      </c>
      <c r="B248" t="s">
        <v>594</v>
      </c>
      <c r="C248" t="s">
        <v>3117</v>
      </c>
      <c r="D248" t="s">
        <v>75</v>
      </c>
      <c r="E248">
        <v>30918.364626635499</v>
      </c>
      <c r="F248">
        <v>3999.3</v>
      </c>
      <c r="G248">
        <v>-5.3120697677880901</v>
      </c>
      <c r="H248">
        <v>-1.30383424306759</v>
      </c>
      <c r="I248">
        <v>-3.10425618703557</v>
      </c>
      <c r="J248">
        <v>1.28766171479726</v>
      </c>
      <c r="K248">
        <v>4299.1548438987202</v>
      </c>
      <c r="L248">
        <v>4190.8065262070404</v>
      </c>
      <c r="M248">
        <v>28.436604165575002</v>
      </c>
      <c r="N248">
        <v>0.73668652924203104</v>
      </c>
      <c r="O248">
        <v>22.4089215612732</v>
      </c>
      <c r="P248">
        <v>16.597667638483902</v>
      </c>
      <c r="Q248">
        <v>-3.6742743205399999E-3</v>
      </c>
    </row>
    <row r="249" spans="1:17" x14ac:dyDescent="0.3">
      <c r="A249" t="s">
        <v>595</v>
      </c>
      <c r="B249" t="s">
        <v>596</v>
      </c>
      <c r="C249" t="s">
        <v>3121</v>
      </c>
      <c r="D249" t="s">
        <v>117</v>
      </c>
      <c r="E249">
        <v>30812.1454462084</v>
      </c>
      <c r="F249">
        <v>288.7</v>
      </c>
      <c r="G249">
        <v>13.1545703039526</v>
      </c>
      <c r="H249">
        <v>-10.775074269358299</v>
      </c>
      <c r="I249">
        <v>3.83300854473528</v>
      </c>
      <c r="J249">
        <v>-1.49061340994245</v>
      </c>
      <c r="K249">
        <v>315.24504618942899</v>
      </c>
      <c r="L249">
        <v>294.84895838993702</v>
      </c>
      <c r="M249">
        <v>24.390412318164799</v>
      </c>
      <c r="N249">
        <v>0.95897380674096999</v>
      </c>
      <c r="O249">
        <v>26.220990647731199</v>
      </c>
      <c r="P249">
        <v>45.257861635220102</v>
      </c>
      <c r="Q249">
        <v>-2.0594903220649E-2</v>
      </c>
    </row>
    <row r="250" spans="1:17" x14ac:dyDescent="0.3">
      <c r="A250" t="s">
        <v>597</v>
      </c>
      <c r="B250" t="s">
        <v>598</v>
      </c>
      <c r="C250" t="s">
        <v>3109</v>
      </c>
      <c r="D250" t="s">
        <v>378</v>
      </c>
      <c r="E250">
        <v>30796.883280124599</v>
      </c>
      <c r="F250">
        <v>1472.75</v>
      </c>
      <c r="G250">
        <v>41.533277463659303</v>
      </c>
      <c r="H250">
        <v>-2.0625613173964701</v>
      </c>
      <c r="I250">
        <v>32.909366058130999</v>
      </c>
      <c r="J250">
        <v>-5.80409608143946</v>
      </c>
      <c r="K250">
        <v>1471.6582188321199</v>
      </c>
      <c r="L250">
        <v>1219.95733977549</v>
      </c>
      <c r="M250">
        <v>40.777352783894699</v>
      </c>
      <c r="N250">
        <v>0.89268576067008798</v>
      </c>
      <c r="O250">
        <v>13.9942284841283</v>
      </c>
      <c r="P250">
        <v>81.596794081381006</v>
      </c>
      <c r="Q250">
        <v>8.2118567853976004E-2</v>
      </c>
    </row>
    <row r="251" spans="1:17" x14ac:dyDescent="0.3">
      <c r="A251" t="s">
        <v>599</v>
      </c>
      <c r="B251" t="s">
        <v>600</v>
      </c>
      <c r="C251" t="s">
        <v>3111</v>
      </c>
      <c r="D251" t="s">
        <v>206</v>
      </c>
      <c r="E251">
        <v>30734.948125831299</v>
      </c>
      <c r="F251">
        <v>9427.15</v>
      </c>
      <c r="G251">
        <v>24.972556529385699</v>
      </c>
      <c r="H251">
        <v>10.023313129241901</v>
      </c>
      <c r="I251">
        <v>34.416056023488601</v>
      </c>
      <c r="J251">
        <v>-3.30621784520017</v>
      </c>
      <c r="K251">
        <v>9078.2059067984701</v>
      </c>
      <c r="L251">
        <v>7870.0184692888797</v>
      </c>
      <c r="M251">
        <v>44.040866866642901</v>
      </c>
      <c r="N251">
        <v>1.1851249026812101</v>
      </c>
      <c r="O251">
        <v>12.7912465591403</v>
      </c>
      <c r="P251">
        <v>58.278557097405098</v>
      </c>
      <c r="Q251">
        <v>6.0581536689951997E-2</v>
      </c>
    </row>
    <row r="252" spans="1:17" x14ac:dyDescent="0.3">
      <c r="A252" t="s">
        <v>601</v>
      </c>
      <c r="B252" t="s">
        <v>602</v>
      </c>
      <c r="C252" t="s">
        <v>3118</v>
      </c>
      <c r="D252" t="s">
        <v>603</v>
      </c>
      <c r="E252">
        <v>30729.006414940501</v>
      </c>
      <c r="F252">
        <v>1128.95</v>
      </c>
      <c r="G252">
        <v>-31.310624216008101</v>
      </c>
      <c r="H252">
        <v>0.26332407346803499</v>
      </c>
      <c r="I252">
        <v>-3.9719897256138901</v>
      </c>
      <c r="J252">
        <v>-2.1076017837100598</v>
      </c>
      <c r="K252">
        <v>1212.36347251247</v>
      </c>
      <c r="L252">
        <v>1201.7108584213199</v>
      </c>
      <c r="M252">
        <v>28.986002666277599</v>
      </c>
      <c r="N252">
        <v>0.484154605323323</v>
      </c>
      <c r="O252">
        <v>27.658443686611399</v>
      </c>
      <c r="P252">
        <v>14.029594464925999</v>
      </c>
      <c r="Q252">
        <v>0.10033567386653899</v>
      </c>
    </row>
    <row r="253" spans="1:17" hidden="1" x14ac:dyDescent="0.3">
      <c r="A253" t="s">
        <v>604</v>
      </c>
      <c r="B253" t="s">
        <v>605</v>
      </c>
      <c r="C253" t="s">
        <v>3109</v>
      </c>
      <c r="D253" t="s">
        <v>40</v>
      </c>
      <c r="E253">
        <v>30468.4864456576</v>
      </c>
      <c r="F253">
        <v>330.65</v>
      </c>
      <c r="G253">
        <v>-12.9753261507172</v>
      </c>
      <c r="H253">
        <v>-4.3107729409861797</v>
      </c>
      <c r="I253">
        <v>2.1375661911480899</v>
      </c>
      <c r="J253">
        <v>-1.12598789411075</v>
      </c>
      <c r="K253">
        <v>349.56292870994099</v>
      </c>
      <c r="M253">
        <v>45.147222399010197</v>
      </c>
      <c r="N253">
        <v>0.35625805082412298</v>
      </c>
      <c r="O253">
        <v>23.211855436261899</v>
      </c>
      <c r="P253">
        <v>18.7040028720157</v>
      </c>
    </row>
    <row r="254" spans="1:17" x14ac:dyDescent="0.3">
      <c r="A254" t="s">
        <v>606</v>
      </c>
      <c r="B254" t="s">
        <v>607</v>
      </c>
      <c r="C254" t="s">
        <v>3109</v>
      </c>
      <c r="D254" t="s">
        <v>378</v>
      </c>
      <c r="E254">
        <v>30306.632472428599</v>
      </c>
      <c r="F254">
        <v>5950.65</v>
      </c>
      <c r="G254">
        <v>83.669840687947996</v>
      </c>
      <c r="H254">
        <v>-2.3698533775741799</v>
      </c>
      <c r="I254">
        <v>46.645176424155302</v>
      </c>
      <c r="J254">
        <v>-4.6129149722306604</v>
      </c>
      <c r="K254">
        <v>5987.8050999296001</v>
      </c>
      <c r="L254">
        <v>4621.6448837569396</v>
      </c>
      <c r="M254">
        <v>24.606402796714502</v>
      </c>
      <c r="N254">
        <v>0.78398770081124103</v>
      </c>
      <c r="O254">
        <v>15.4495727357515</v>
      </c>
      <c r="P254">
        <v>118.35645090268601</v>
      </c>
      <c r="Q254">
        <v>0.14714098179664201</v>
      </c>
    </row>
    <row r="255" spans="1:17" x14ac:dyDescent="0.3">
      <c r="A255" t="s">
        <v>608</v>
      </c>
      <c r="B255" t="s">
        <v>609</v>
      </c>
      <c r="C255" t="s">
        <v>3115</v>
      </c>
      <c r="D255" t="s">
        <v>416</v>
      </c>
      <c r="E255">
        <v>30202.439529651201</v>
      </c>
      <c r="F255">
        <v>475.3</v>
      </c>
      <c r="G255">
        <v>-10.057265082411</v>
      </c>
      <c r="H255">
        <v>-0.19887664402718</v>
      </c>
      <c r="I255">
        <v>-5.6648782064239098</v>
      </c>
      <c r="J255">
        <v>-2.0804927913581799</v>
      </c>
      <c r="K255">
        <v>500.65751229455202</v>
      </c>
      <c r="L255">
        <v>491.31586641201898</v>
      </c>
      <c r="M255">
        <v>42.789163011747497</v>
      </c>
      <c r="N255">
        <v>0.78333025194922201</v>
      </c>
      <c r="O255">
        <v>23.0591205554386</v>
      </c>
      <c r="P255">
        <v>14.820630510931201</v>
      </c>
      <c r="Q255">
        <v>0.109634160840223</v>
      </c>
    </row>
    <row r="256" spans="1:17" x14ac:dyDescent="0.3">
      <c r="A256" t="s">
        <v>610</v>
      </c>
      <c r="B256" t="s">
        <v>611</v>
      </c>
      <c r="C256" t="s">
        <v>3111</v>
      </c>
      <c r="D256" t="s">
        <v>232</v>
      </c>
      <c r="E256">
        <v>30104.533392702899</v>
      </c>
      <c r="F256">
        <v>2249.15</v>
      </c>
      <c r="G256">
        <v>38.772308460340597</v>
      </c>
      <c r="H256">
        <v>9.9076859939437902</v>
      </c>
      <c r="I256">
        <v>33.1244191420218</v>
      </c>
      <c r="J256">
        <v>-2.54611497344274</v>
      </c>
      <c r="K256">
        <v>2174.6378714582502</v>
      </c>
      <c r="L256">
        <v>1858.0373250862899</v>
      </c>
      <c r="M256">
        <v>36.451019554730102</v>
      </c>
      <c r="N256">
        <v>0.393203589917486</v>
      </c>
      <c r="O256">
        <v>12.2201720650023</v>
      </c>
      <c r="P256">
        <v>63.088245957508498</v>
      </c>
      <c r="Q256">
        <v>8.9645776275156006E-2</v>
      </c>
    </row>
    <row r="257" spans="1:17" x14ac:dyDescent="0.3">
      <c r="A257" t="s">
        <v>612</v>
      </c>
      <c r="B257" t="s">
        <v>613</v>
      </c>
      <c r="C257" t="s">
        <v>3109</v>
      </c>
      <c r="D257" t="s">
        <v>404</v>
      </c>
      <c r="E257">
        <v>29568.170603511298</v>
      </c>
      <c r="F257">
        <v>1573.8</v>
      </c>
      <c r="G257">
        <v>19.908535299951101</v>
      </c>
      <c r="H257">
        <v>-12.360169351605499</v>
      </c>
      <c r="I257">
        <v>40.2915981495278</v>
      </c>
      <c r="J257">
        <v>-5.1131050962247704</v>
      </c>
      <c r="K257">
        <v>1770.3102698851501</v>
      </c>
      <c r="L257">
        <v>1489.0707853679301</v>
      </c>
      <c r="M257">
        <v>21.496646638585201</v>
      </c>
      <c r="N257">
        <v>0.44144195854726298</v>
      </c>
      <c r="O257">
        <v>36.926547210573098</v>
      </c>
      <c r="P257">
        <v>63.749869940692903</v>
      </c>
      <c r="Q257">
        <v>0.102536387769796</v>
      </c>
    </row>
    <row r="258" spans="1:17" hidden="1" x14ac:dyDescent="0.3">
      <c r="A258" t="s">
        <v>614</v>
      </c>
      <c r="B258" t="s">
        <v>615</v>
      </c>
      <c r="C258" t="s">
        <v>3124</v>
      </c>
      <c r="D258" t="s">
        <v>94</v>
      </c>
      <c r="E258">
        <v>29247.909318022699</v>
      </c>
      <c r="F258">
        <v>70.12</v>
      </c>
      <c r="G258">
        <v>-44.144916793992003</v>
      </c>
      <c r="H258">
        <v>-15.243798497814399</v>
      </c>
      <c r="I258">
        <v>-29.032024452126699</v>
      </c>
      <c r="J258">
        <v>-3.6145156417840698</v>
      </c>
      <c r="K258">
        <v>92.2155050758942</v>
      </c>
      <c r="M258">
        <v>24.0795498546902</v>
      </c>
      <c r="N258">
        <v>0.71279737628615003</v>
      </c>
      <c r="O258">
        <v>124.47233314318299</v>
      </c>
      <c r="P258">
        <v>0.83405234397468897</v>
      </c>
    </row>
    <row r="259" spans="1:17" x14ac:dyDescent="0.3">
      <c r="A259" t="s">
        <v>616</v>
      </c>
      <c r="B259" t="s">
        <v>617</v>
      </c>
      <c r="C259" t="s">
        <v>3113</v>
      </c>
      <c r="D259" t="s">
        <v>51</v>
      </c>
      <c r="E259">
        <v>29242.535799091998</v>
      </c>
      <c r="F259">
        <v>1774</v>
      </c>
      <c r="G259">
        <v>-11.307972255505801</v>
      </c>
      <c r="H259">
        <v>11.6210360025049</v>
      </c>
      <c r="I259">
        <v>-5.98558738153229</v>
      </c>
      <c r="J259">
        <v>1.63999885759389</v>
      </c>
      <c r="K259">
        <v>1758.4309176440399</v>
      </c>
      <c r="L259">
        <v>1801.28251158837</v>
      </c>
      <c r="M259">
        <v>55.5738215641152</v>
      </c>
      <c r="N259">
        <v>1.9440764465981999</v>
      </c>
      <c r="O259">
        <v>25.194475760992098</v>
      </c>
      <c r="P259">
        <v>11.874881755691399</v>
      </c>
      <c r="Q259">
        <v>-9.1293646401479994E-2</v>
      </c>
    </row>
    <row r="260" spans="1:17" x14ac:dyDescent="0.3">
      <c r="A260" t="s">
        <v>618</v>
      </c>
      <c r="B260" t="s">
        <v>619</v>
      </c>
      <c r="C260" t="s">
        <v>3109</v>
      </c>
      <c r="D260" t="s">
        <v>40</v>
      </c>
      <c r="E260">
        <v>29028.506105951499</v>
      </c>
      <c r="F260">
        <v>176.05</v>
      </c>
      <c r="G260">
        <v>1.7804193052375199</v>
      </c>
      <c r="H260">
        <v>-12.556093443719501</v>
      </c>
      <c r="I260">
        <v>-30.586367627137399</v>
      </c>
      <c r="J260">
        <v>-6.4743567196891396</v>
      </c>
      <c r="K260">
        <v>211.04133206408</v>
      </c>
      <c r="L260">
        <v>223.99483867542699</v>
      </c>
      <c r="M260">
        <v>25.359642843477001</v>
      </c>
      <c r="N260">
        <v>0.81976134979489201</v>
      </c>
      <c r="O260">
        <v>84.436239704629301</v>
      </c>
      <c r="P260">
        <v>25.124378109452699</v>
      </c>
      <c r="Q260">
        <v>1.6794212561329999E-2</v>
      </c>
    </row>
    <row r="261" spans="1:17" x14ac:dyDescent="0.3">
      <c r="A261" t="s">
        <v>620</v>
      </c>
      <c r="B261" t="s">
        <v>621</v>
      </c>
      <c r="C261" t="s">
        <v>3112</v>
      </c>
      <c r="D261" t="s">
        <v>48</v>
      </c>
      <c r="E261">
        <v>28857.639069654899</v>
      </c>
      <c r="F261">
        <v>47.76</v>
      </c>
      <c r="G261">
        <v>13.8843725310153</v>
      </c>
      <c r="H261">
        <v>-12.5373612308725</v>
      </c>
      <c r="I261">
        <v>-33.223925437466796</v>
      </c>
      <c r="J261">
        <v>-5.3106214863394197</v>
      </c>
      <c r="K261">
        <v>56.207520990161498</v>
      </c>
      <c r="L261">
        <v>57.839294383672097</v>
      </c>
      <c r="M261">
        <v>24.343085475333201</v>
      </c>
      <c r="N261">
        <v>0.78895062368648805</v>
      </c>
      <c r="O261">
        <v>63.630653266331599</v>
      </c>
      <c r="P261">
        <v>36.068376068375997</v>
      </c>
      <c r="Q261">
        <v>8.8738265824936005E-2</v>
      </c>
    </row>
    <row r="262" spans="1:17" x14ac:dyDescent="0.3">
      <c r="A262" t="s">
        <v>622</v>
      </c>
      <c r="B262" t="s">
        <v>623</v>
      </c>
      <c r="C262" t="s">
        <v>3126</v>
      </c>
      <c r="D262" t="s">
        <v>624</v>
      </c>
      <c r="E262">
        <v>28813.0849381468</v>
      </c>
      <c r="F262">
        <v>730.75</v>
      </c>
      <c r="G262">
        <v>-11.3004214615096</v>
      </c>
      <c r="H262">
        <v>-1.26843224719752</v>
      </c>
      <c r="I262">
        <v>4.6592974631630897</v>
      </c>
      <c r="J262">
        <v>-1.4216753830561599</v>
      </c>
      <c r="K262">
        <v>771.37997086872303</v>
      </c>
      <c r="L262">
        <v>735.53487401373104</v>
      </c>
      <c r="M262">
        <v>35.751413036554801</v>
      </c>
      <c r="N262">
        <v>0.74725779298663997</v>
      </c>
      <c r="O262">
        <v>26.034895655148802</v>
      </c>
      <c r="P262">
        <v>28.743833685694099</v>
      </c>
      <c r="Q262">
        <v>2.437074323713E-2</v>
      </c>
    </row>
    <row r="263" spans="1:17" x14ac:dyDescent="0.3">
      <c r="A263" t="s">
        <v>625</v>
      </c>
      <c r="B263" t="s">
        <v>626</v>
      </c>
      <c r="C263" t="s">
        <v>3113</v>
      </c>
      <c r="D263" t="s">
        <v>253</v>
      </c>
      <c r="E263">
        <v>28791.224413489999</v>
      </c>
      <c r="F263">
        <v>1071.95</v>
      </c>
      <c r="G263">
        <v>-1.0118479493450401</v>
      </c>
      <c r="H263">
        <v>7.8252915974678503</v>
      </c>
      <c r="I263">
        <v>-29.402053749289099</v>
      </c>
      <c r="J263">
        <v>1.9681168178578801</v>
      </c>
      <c r="K263">
        <v>1078.70491380982</v>
      </c>
      <c r="L263">
        <v>1109.54873352046</v>
      </c>
      <c r="M263">
        <v>52.356765371917803</v>
      </c>
      <c r="N263">
        <v>0.37684464307451698</v>
      </c>
      <c r="O263">
        <v>41.228602080320897</v>
      </c>
      <c r="P263">
        <v>21.632815159423501</v>
      </c>
      <c r="Q263">
        <v>0.163718157179149</v>
      </c>
    </row>
    <row r="264" spans="1:17" x14ac:dyDescent="0.3">
      <c r="A264" t="s">
        <v>627</v>
      </c>
      <c r="B264" t="s">
        <v>628</v>
      </c>
      <c r="C264" t="s">
        <v>3127</v>
      </c>
      <c r="D264" t="s">
        <v>582</v>
      </c>
      <c r="E264">
        <v>28746.251539561399</v>
      </c>
      <c r="F264">
        <v>2599.4499999999998</v>
      </c>
      <c r="G264">
        <v>89.433857990917701</v>
      </c>
      <c r="H264">
        <v>0.94275869824583403</v>
      </c>
      <c r="I264">
        <v>21.011379028375501</v>
      </c>
      <c r="J264">
        <v>-5.9579270090496301</v>
      </c>
      <c r="K264">
        <v>2683.5199936551298</v>
      </c>
      <c r="L264">
        <v>2199.27884888364</v>
      </c>
      <c r="M264">
        <v>35.403048392957103</v>
      </c>
      <c r="N264">
        <v>0.31610665368341501</v>
      </c>
      <c r="O264">
        <v>20.7947835118967</v>
      </c>
      <c r="P264">
        <v>120.666383701188</v>
      </c>
      <c r="Q264">
        <v>0.146166072515096</v>
      </c>
    </row>
    <row r="265" spans="1:17" x14ac:dyDescent="0.3">
      <c r="A265" t="s">
        <v>629</v>
      </c>
      <c r="B265" t="s">
        <v>630</v>
      </c>
      <c r="C265" t="s">
        <v>3107</v>
      </c>
      <c r="D265" t="s">
        <v>196</v>
      </c>
      <c r="E265">
        <v>28421.174989834901</v>
      </c>
      <c r="F265">
        <v>405.8</v>
      </c>
      <c r="G265">
        <v>-16.254222785539401</v>
      </c>
      <c r="H265">
        <v>-15.5228817311153</v>
      </c>
      <c r="I265">
        <v>-13.6487760856443</v>
      </c>
      <c r="J265">
        <v>-4.3953855868871097</v>
      </c>
      <c r="K265">
        <v>474.44999865577898</v>
      </c>
      <c r="L265">
        <v>481.90767237883898</v>
      </c>
      <c r="M265">
        <v>27.497242895607599</v>
      </c>
      <c r="N265">
        <v>0.95449193663907705</v>
      </c>
      <c r="O265">
        <v>40.549531789058598</v>
      </c>
      <c r="P265">
        <v>6.0499150659871903</v>
      </c>
      <c r="Q265">
        <v>-4.9554351554208002E-2</v>
      </c>
    </row>
    <row r="266" spans="1:17" x14ac:dyDescent="0.3">
      <c r="A266" t="s">
        <v>631</v>
      </c>
      <c r="B266" t="s">
        <v>632</v>
      </c>
      <c r="C266" t="s">
        <v>3107</v>
      </c>
      <c r="D266" t="s">
        <v>461</v>
      </c>
      <c r="E266">
        <v>28272.318216392599</v>
      </c>
      <c r="F266">
        <v>805.05</v>
      </c>
      <c r="G266">
        <v>134.78418025750199</v>
      </c>
      <c r="H266">
        <v>24.295911454995299</v>
      </c>
      <c r="I266">
        <v>29.646547134708399</v>
      </c>
      <c r="J266">
        <v>3.32950280370892</v>
      </c>
      <c r="K266">
        <v>767.87601973136998</v>
      </c>
      <c r="L266">
        <v>676.50791697882198</v>
      </c>
      <c r="M266">
        <v>63.0503506036343</v>
      </c>
      <c r="N266">
        <v>0.81345285755250496</v>
      </c>
      <c r="O266">
        <v>20.489410595615102</v>
      </c>
      <c r="P266">
        <v>162.23127035830601</v>
      </c>
      <c r="Q266">
        <v>0.144358210141348</v>
      </c>
    </row>
    <row r="267" spans="1:17" x14ac:dyDescent="0.3">
      <c r="A267" t="s">
        <v>633</v>
      </c>
      <c r="B267" t="s">
        <v>634</v>
      </c>
      <c r="C267" t="s">
        <v>3111</v>
      </c>
      <c r="D267" t="s">
        <v>206</v>
      </c>
      <c r="E267">
        <v>28075.360779384198</v>
      </c>
      <c r="F267">
        <v>642.85</v>
      </c>
      <c r="G267">
        <v>6.4807715715215304</v>
      </c>
      <c r="H267">
        <v>-5.4630013713963104</v>
      </c>
      <c r="I267">
        <v>16.0880838942754</v>
      </c>
      <c r="J267">
        <v>-4.0987564951394999</v>
      </c>
      <c r="K267">
        <v>711.12216166803205</v>
      </c>
      <c r="L267">
        <v>660.54578033438395</v>
      </c>
      <c r="M267">
        <v>34.852230367673698</v>
      </c>
      <c r="N267">
        <v>1.1504362379756199</v>
      </c>
      <c r="O267">
        <v>33.779264214046798</v>
      </c>
      <c r="P267">
        <v>54.1237113402061</v>
      </c>
      <c r="Q267">
        <v>1.0468322694174E-2</v>
      </c>
    </row>
    <row r="268" spans="1:17" x14ac:dyDescent="0.3">
      <c r="A268" t="s">
        <v>635</v>
      </c>
      <c r="B268" t="s">
        <v>636</v>
      </c>
      <c r="C268" t="s">
        <v>3110</v>
      </c>
      <c r="D268" t="s">
        <v>637</v>
      </c>
      <c r="E268">
        <v>28026.708374431699</v>
      </c>
      <c r="F268">
        <v>291.52</v>
      </c>
      <c r="G268">
        <v>-11.457493245457099</v>
      </c>
      <c r="H268">
        <v>23.896895431118999</v>
      </c>
      <c r="I268">
        <v>-12.943982029054199</v>
      </c>
      <c r="J268">
        <v>8.8508336293452192</v>
      </c>
      <c r="K268">
        <v>261.93495231622398</v>
      </c>
      <c r="L268">
        <v>270.69114981420603</v>
      </c>
      <c r="M268">
        <v>64.132438183019602</v>
      </c>
      <c r="N268">
        <v>5.2610145011018696</v>
      </c>
      <c r="O268">
        <v>31.826289791438001</v>
      </c>
      <c r="P268">
        <v>38.819047619047602</v>
      </c>
      <c r="Q268">
        <v>8.5958680847383007E-2</v>
      </c>
    </row>
    <row r="269" spans="1:17" x14ac:dyDescent="0.3">
      <c r="A269" t="s">
        <v>638</v>
      </c>
      <c r="B269" t="s">
        <v>639</v>
      </c>
      <c r="C269" t="s">
        <v>3123</v>
      </c>
      <c r="D269" t="s">
        <v>160</v>
      </c>
      <c r="E269">
        <v>27972.6655839821</v>
      </c>
      <c r="F269">
        <v>6458.9</v>
      </c>
      <c r="G269">
        <v>99.274050417337193</v>
      </c>
      <c r="H269">
        <v>-14.643540595318701</v>
      </c>
      <c r="I269">
        <v>35.266324703967101</v>
      </c>
      <c r="J269">
        <v>-19.499695321260901</v>
      </c>
      <c r="K269">
        <v>7379.1788193990897</v>
      </c>
      <c r="L269">
        <v>5717.7423841796599</v>
      </c>
      <c r="M269">
        <v>24.6558286751407</v>
      </c>
      <c r="N269">
        <v>1.27339301376586</v>
      </c>
      <c r="O269">
        <v>35.471984393627302</v>
      </c>
      <c r="P269">
        <v>125.205718270571</v>
      </c>
      <c r="Q269">
        <v>9.2733084752284006E-2</v>
      </c>
    </row>
    <row r="270" spans="1:17" x14ac:dyDescent="0.3">
      <c r="A270" t="s">
        <v>640</v>
      </c>
      <c r="B270" t="s">
        <v>641</v>
      </c>
      <c r="C270" t="s">
        <v>3109</v>
      </c>
      <c r="D270" t="s">
        <v>40</v>
      </c>
      <c r="E270">
        <v>27909.645643445201</v>
      </c>
      <c r="F270">
        <v>474.75</v>
      </c>
      <c r="G270">
        <v>-34.278940180461902</v>
      </c>
      <c r="H270">
        <v>-7.9951993787810203</v>
      </c>
      <c r="I270">
        <v>-18.446777941100201</v>
      </c>
      <c r="J270">
        <v>-2.2951739406223801</v>
      </c>
      <c r="K270">
        <v>541.81366008222801</v>
      </c>
      <c r="L270">
        <v>564.80928542776701</v>
      </c>
      <c r="M270">
        <v>32.246893017574401</v>
      </c>
      <c r="N270">
        <v>1.1338758392678701</v>
      </c>
      <c r="O270">
        <v>36.282253817798797</v>
      </c>
      <c r="P270">
        <v>4.3865435356200404</v>
      </c>
      <c r="Q270">
        <v>-0.108405259817448</v>
      </c>
    </row>
    <row r="271" spans="1:17" x14ac:dyDescent="0.3">
      <c r="A271" t="s">
        <v>642</v>
      </c>
      <c r="B271" t="s">
        <v>643</v>
      </c>
      <c r="C271" t="s">
        <v>3115</v>
      </c>
      <c r="D271" t="s">
        <v>211</v>
      </c>
      <c r="E271">
        <v>27839.045207784198</v>
      </c>
      <c r="F271">
        <v>14669.35</v>
      </c>
      <c r="G271">
        <v>-31.8023443405473</v>
      </c>
      <c r="H271">
        <v>2.2447893287816698</v>
      </c>
      <c r="I271">
        <v>5.9443688473931298</v>
      </c>
      <c r="J271">
        <v>0.41832146226571698</v>
      </c>
      <c r="K271">
        <v>15018.345543833701</v>
      </c>
      <c r="L271">
        <v>15111.672935806</v>
      </c>
      <c r="M271">
        <v>50.664069326726199</v>
      </c>
      <c r="N271">
        <v>0.65722001332602298</v>
      </c>
      <c r="O271">
        <v>24.409056979348001</v>
      </c>
      <c r="P271">
        <v>13.0585741811175</v>
      </c>
      <c r="Q271">
        <v>6.4141849626556002E-2</v>
      </c>
    </row>
    <row r="272" spans="1:17" x14ac:dyDescent="0.3">
      <c r="A272" t="s">
        <v>644</v>
      </c>
      <c r="B272" t="s">
        <v>645</v>
      </c>
      <c r="C272" t="s">
        <v>3119</v>
      </c>
      <c r="D272" t="s">
        <v>266</v>
      </c>
      <c r="E272">
        <v>27836.77881095</v>
      </c>
      <c r="F272">
        <v>1461.65</v>
      </c>
      <c r="G272">
        <v>13.2810870509061</v>
      </c>
      <c r="H272">
        <v>4.7098811472654196</v>
      </c>
      <c r="I272">
        <v>-10.603349651332699</v>
      </c>
      <c r="J272">
        <v>4.5764909844908201</v>
      </c>
      <c r="K272">
        <v>1462.07700296594</v>
      </c>
      <c r="L272">
        <v>1438.45659900079</v>
      </c>
      <c r="M272">
        <v>62.228237974489701</v>
      </c>
      <c r="N272">
        <v>0.73612781927423099</v>
      </c>
      <c r="O272">
        <v>25.963808025176998</v>
      </c>
      <c r="P272">
        <v>42.516575663026501</v>
      </c>
      <c r="Q272">
        <v>5.1855756615851997E-2</v>
      </c>
    </row>
    <row r="273" spans="1:17" x14ac:dyDescent="0.3">
      <c r="A273" t="s">
        <v>646</v>
      </c>
      <c r="B273" t="s">
        <v>647</v>
      </c>
      <c r="C273" t="s">
        <v>3109</v>
      </c>
      <c r="D273" t="s">
        <v>54</v>
      </c>
      <c r="E273">
        <v>27504.827087850001</v>
      </c>
      <c r="F273">
        <v>355.95</v>
      </c>
      <c r="G273">
        <v>-30.3891704763262</v>
      </c>
      <c r="H273">
        <v>-0.18949875506046401</v>
      </c>
      <c r="I273">
        <v>-29.5256725922216</v>
      </c>
      <c r="J273">
        <v>-1.81621951702989</v>
      </c>
      <c r="K273">
        <v>374.752096720243</v>
      </c>
      <c r="L273">
        <v>401.54663548161801</v>
      </c>
      <c r="M273">
        <v>44.026896368307902</v>
      </c>
      <c r="N273">
        <v>0.67772704657694904</v>
      </c>
      <c r="O273">
        <v>46.003652198342401</v>
      </c>
      <c r="P273">
        <v>31.808924273282699</v>
      </c>
      <c r="Q273">
        <v>6.7206190199440005E-2</v>
      </c>
    </row>
    <row r="274" spans="1:17" x14ac:dyDescent="0.3">
      <c r="A274" t="s">
        <v>648</v>
      </c>
      <c r="B274" t="s">
        <v>649</v>
      </c>
      <c r="C274" t="s">
        <v>3109</v>
      </c>
      <c r="D274" t="s">
        <v>502</v>
      </c>
      <c r="E274">
        <v>27436.703323738398</v>
      </c>
      <c r="F274">
        <v>843.65</v>
      </c>
      <c r="G274">
        <v>3.9913471022630902</v>
      </c>
      <c r="H274">
        <v>7.3965380385010002</v>
      </c>
      <c r="I274">
        <v>9.33474287602969</v>
      </c>
      <c r="J274">
        <v>1.9435862733568099</v>
      </c>
      <c r="K274">
        <v>846.48020751979402</v>
      </c>
      <c r="L274">
        <v>784.81504505890098</v>
      </c>
      <c r="M274">
        <v>41.858043083940899</v>
      </c>
      <c r="N274">
        <v>0.26978822028225902</v>
      </c>
      <c r="O274">
        <v>9.3403662656314808</v>
      </c>
      <c r="P274">
        <v>30.2632594765691</v>
      </c>
      <c r="Q274">
        <v>-2.5761132925637999E-2</v>
      </c>
    </row>
    <row r="275" spans="1:17" x14ac:dyDescent="0.3">
      <c r="A275" t="s">
        <v>650</v>
      </c>
      <c r="B275" t="s">
        <v>651</v>
      </c>
      <c r="C275" t="s">
        <v>3113</v>
      </c>
      <c r="D275" t="s">
        <v>652</v>
      </c>
      <c r="E275">
        <v>27369.08887865</v>
      </c>
      <c r="F275">
        <v>2701.1</v>
      </c>
      <c r="G275">
        <v>61.100536654537699</v>
      </c>
      <c r="H275">
        <v>19.384162837190399</v>
      </c>
      <c r="I275">
        <v>55.795475282661897</v>
      </c>
      <c r="J275">
        <v>-2.1778620180530899</v>
      </c>
      <c r="K275">
        <v>2532.1559856981398</v>
      </c>
      <c r="L275">
        <v>2064.8686233788399</v>
      </c>
      <c r="M275">
        <v>47.461158904425503</v>
      </c>
      <c r="N275">
        <v>1.4385186535088199</v>
      </c>
      <c r="O275">
        <v>24.312317204102001</v>
      </c>
      <c r="P275">
        <v>98.464364437913204</v>
      </c>
      <c r="Q275">
        <v>0.119105040435452</v>
      </c>
    </row>
    <row r="276" spans="1:17" x14ac:dyDescent="0.3">
      <c r="A276" t="s">
        <v>653</v>
      </c>
      <c r="B276" t="s">
        <v>654</v>
      </c>
      <c r="C276" t="s">
        <v>3123</v>
      </c>
      <c r="D276" t="s">
        <v>160</v>
      </c>
      <c r="E276">
        <v>26981.6013426756</v>
      </c>
      <c r="F276">
        <v>1058.55</v>
      </c>
      <c r="G276">
        <v>-9.55176001705156</v>
      </c>
      <c r="H276">
        <v>1.7004877965796401</v>
      </c>
      <c r="I276">
        <v>-7.2140870845808998</v>
      </c>
      <c r="J276">
        <v>-3.31882079066675</v>
      </c>
      <c r="K276">
        <v>1095.8060638684201</v>
      </c>
      <c r="L276">
        <v>1073.2429392443701</v>
      </c>
      <c r="M276">
        <v>36.331954203108801</v>
      </c>
      <c r="N276">
        <v>0.44037268023221499</v>
      </c>
      <c r="O276">
        <v>27.438477162155699</v>
      </c>
      <c r="P276">
        <v>13.4565916398713</v>
      </c>
      <c r="Q276">
        <v>5.0823763792859997E-3</v>
      </c>
    </row>
    <row r="277" spans="1:17" hidden="1" x14ac:dyDescent="0.3">
      <c r="A277" t="s">
        <v>655</v>
      </c>
      <c r="B277" t="s">
        <v>656</v>
      </c>
      <c r="C277" t="s">
        <v>3124</v>
      </c>
      <c r="D277" t="s">
        <v>117</v>
      </c>
      <c r="E277">
        <v>26962.6197137032</v>
      </c>
      <c r="F277">
        <v>519.04999999999995</v>
      </c>
      <c r="G277">
        <v>-44.598839297201899</v>
      </c>
      <c r="H277">
        <v>-22.0534504214314</v>
      </c>
      <c r="I277">
        <v>-29.485946955336601</v>
      </c>
      <c r="J277">
        <v>-9.4045917778198795</v>
      </c>
      <c r="K277">
        <v>621.233318858134</v>
      </c>
      <c r="M277">
        <v>22.427537592016598</v>
      </c>
      <c r="N277">
        <v>0.68493534470844797</v>
      </c>
      <c r="O277">
        <v>41.412195356901996</v>
      </c>
      <c r="P277">
        <v>0.88435374149657897</v>
      </c>
    </row>
    <row r="278" spans="1:17" x14ac:dyDescent="0.3">
      <c r="A278" t="s">
        <v>657</v>
      </c>
      <c r="B278" t="s">
        <v>658</v>
      </c>
      <c r="C278" t="s">
        <v>3109</v>
      </c>
      <c r="D278" t="s">
        <v>24</v>
      </c>
      <c r="E278">
        <v>26959.4701256382</v>
      </c>
      <c r="F278">
        <v>167.26</v>
      </c>
      <c r="G278">
        <v>-45.722462075475804</v>
      </c>
      <c r="H278">
        <v>-10.346381594931</v>
      </c>
      <c r="I278">
        <v>-17.840053608746501</v>
      </c>
      <c r="J278">
        <v>-4.4466830396015196</v>
      </c>
      <c r="K278">
        <v>187.029583775623</v>
      </c>
      <c r="L278">
        <v>198.913680802925</v>
      </c>
      <c r="M278">
        <v>31.770158361217099</v>
      </c>
      <c r="N278">
        <v>0.49096064234273101</v>
      </c>
      <c r="O278">
        <v>57.300011957431501</v>
      </c>
      <c r="P278">
        <v>1.86358099878196</v>
      </c>
      <c r="Q278">
        <v>-9.8095205847817002E-2</v>
      </c>
    </row>
    <row r="279" spans="1:17" x14ac:dyDescent="0.3">
      <c r="A279" t="s">
        <v>659</v>
      </c>
      <c r="B279" t="s">
        <v>660</v>
      </c>
      <c r="C279" t="s">
        <v>3115</v>
      </c>
      <c r="D279" t="s">
        <v>556</v>
      </c>
      <c r="E279">
        <v>26952.170484186201</v>
      </c>
      <c r="F279">
        <v>60.93</v>
      </c>
      <c r="G279">
        <v>-19.818257121555099</v>
      </c>
      <c r="H279">
        <v>-0.48635405097628598</v>
      </c>
      <c r="I279">
        <v>-17.163437288660901</v>
      </c>
      <c r="J279">
        <v>-2.9846541386421799</v>
      </c>
      <c r="K279">
        <v>65.745013742316999</v>
      </c>
      <c r="L279">
        <v>67.353496123758703</v>
      </c>
      <c r="M279">
        <v>32.816369324325201</v>
      </c>
      <c r="N279">
        <v>0.76840361586543604</v>
      </c>
      <c r="O279">
        <v>31.298211061874198</v>
      </c>
      <c r="P279">
        <v>3.2711864406779601</v>
      </c>
      <c r="Q279">
        <v>1.7440742245747001E-2</v>
      </c>
    </row>
    <row r="280" spans="1:17" x14ac:dyDescent="0.3">
      <c r="A280" t="s">
        <v>661</v>
      </c>
      <c r="B280" t="s">
        <v>662</v>
      </c>
      <c r="C280" t="s">
        <v>3112</v>
      </c>
      <c r="D280" t="s">
        <v>48</v>
      </c>
      <c r="E280">
        <v>26790.000451893</v>
      </c>
      <c r="F280">
        <v>1005.85</v>
      </c>
      <c r="G280">
        <v>48.646918563632703</v>
      </c>
      <c r="H280">
        <v>6.0215004564277601</v>
      </c>
      <c r="I280">
        <v>26.3002163536339</v>
      </c>
      <c r="J280">
        <v>-0.68666381294646806</v>
      </c>
      <c r="K280">
        <v>967.67243355047401</v>
      </c>
      <c r="L280">
        <v>849.68382880652996</v>
      </c>
      <c r="M280">
        <v>55.236920800586702</v>
      </c>
      <c r="N280">
        <v>0.93323555810956405</v>
      </c>
      <c r="O280">
        <v>6.8747825222448702</v>
      </c>
      <c r="P280">
        <v>77.664929788925207</v>
      </c>
      <c r="Q280">
        <v>8.2865664616169996E-2</v>
      </c>
    </row>
    <row r="281" spans="1:17" x14ac:dyDescent="0.3">
      <c r="A281" t="s">
        <v>663</v>
      </c>
      <c r="B281" t="s">
        <v>664</v>
      </c>
      <c r="C281" t="s">
        <v>3122</v>
      </c>
      <c r="D281" t="s">
        <v>138</v>
      </c>
      <c r="E281">
        <v>26773.3114827424</v>
      </c>
      <c r="F281">
        <v>1095.55</v>
      </c>
      <c r="G281">
        <v>27.821020467640199</v>
      </c>
      <c r="H281">
        <v>-8.0850449909177993</v>
      </c>
      <c r="I281">
        <v>-4.5860742739944804</v>
      </c>
      <c r="J281">
        <v>-4.0068760682819597</v>
      </c>
      <c r="K281">
        <v>1227.79542803104</v>
      </c>
      <c r="L281">
        <v>1141.2061368075399</v>
      </c>
      <c r="M281">
        <v>34.943579425084302</v>
      </c>
      <c r="N281">
        <v>0.90339749883351494</v>
      </c>
      <c r="O281">
        <v>32.636575236182701</v>
      </c>
      <c r="P281">
        <v>55.463317723854097</v>
      </c>
      <c r="Q281">
        <v>0.104341669241069</v>
      </c>
    </row>
    <row r="282" spans="1:17" hidden="1" x14ac:dyDescent="0.3">
      <c r="A282" t="s">
        <v>665</v>
      </c>
      <c r="B282" t="s">
        <v>666</v>
      </c>
      <c r="C282" t="s">
        <v>3124</v>
      </c>
      <c r="D282" t="s">
        <v>144</v>
      </c>
      <c r="E282">
        <v>26728.327146455202</v>
      </c>
      <c r="F282">
        <v>1572.85</v>
      </c>
      <c r="G282">
        <v>97.587507340916005</v>
      </c>
      <c r="H282">
        <v>-6.5853416518162602</v>
      </c>
      <c r="I282">
        <v>83.593426985975</v>
      </c>
      <c r="J282">
        <v>-4.7762595104510099</v>
      </c>
      <c r="K282">
        <v>1641.32972002215</v>
      </c>
      <c r="L282">
        <v>1259.30522790698</v>
      </c>
      <c r="M282">
        <v>31.462687291597501</v>
      </c>
      <c r="N282">
        <v>0.58300842908193495</v>
      </c>
      <c r="O282">
        <v>20.7998219792097</v>
      </c>
      <c r="P282">
        <v>172.99314414648899</v>
      </c>
    </row>
    <row r="283" spans="1:17" x14ac:dyDescent="0.3">
      <c r="A283" t="s">
        <v>667</v>
      </c>
      <c r="B283" t="s">
        <v>668</v>
      </c>
      <c r="C283" t="s">
        <v>3123</v>
      </c>
      <c r="D283" t="s">
        <v>413</v>
      </c>
      <c r="E283">
        <v>26497.8184643895</v>
      </c>
      <c r="F283">
        <v>5892.85</v>
      </c>
      <c r="G283">
        <v>-15.043417790230301</v>
      </c>
      <c r="H283">
        <v>-4.4334750116052097</v>
      </c>
      <c r="I283">
        <v>3.1391870691673902</v>
      </c>
      <c r="J283">
        <v>-8.6908122305014004</v>
      </c>
      <c r="K283">
        <v>6463.5909649086298</v>
      </c>
      <c r="L283">
        <v>6096.8804519052001</v>
      </c>
      <c r="M283">
        <v>17.5895361915534</v>
      </c>
      <c r="N283">
        <v>0.61786256973779596</v>
      </c>
      <c r="O283">
        <v>22.128511670923199</v>
      </c>
      <c r="P283">
        <v>20.232800130580198</v>
      </c>
      <c r="Q283">
        <v>3.715721428007E-3</v>
      </c>
    </row>
    <row r="284" spans="1:17" x14ac:dyDescent="0.3">
      <c r="A284" t="s">
        <v>669</v>
      </c>
      <c r="B284" t="s">
        <v>670</v>
      </c>
      <c r="C284" t="s">
        <v>3113</v>
      </c>
      <c r="D284" t="s">
        <v>51</v>
      </c>
      <c r="E284">
        <v>26217.1108822977</v>
      </c>
      <c r="F284">
        <v>486</v>
      </c>
      <c r="G284">
        <v>10.3382222266911</v>
      </c>
      <c r="H284">
        <v>7.8204782685759504</v>
      </c>
      <c r="I284">
        <v>5.1804218825922002</v>
      </c>
      <c r="J284">
        <v>0.64002243399997505</v>
      </c>
      <c r="K284">
        <v>474.70540500101401</v>
      </c>
      <c r="L284">
        <v>445.93585224051299</v>
      </c>
      <c r="M284">
        <v>49.9372459233605</v>
      </c>
      <c r="N284">
        <v>0.81669971786943796</v>
      </c>
      <c r="O284">
        <v>6.5843621399176797</v>
      </c>
      <c r="P284">
        <v>34.682000831370303</v>
      </c>
      <c r="Q284">
        <v>-2.3423777786231999E-2</v>
      </c>
    </row>
    <row r="285" spans="1:17" x14ac:dyDescent="0.3">
      <c r="A285" t="s">
        <v>671</v>
      </c>
      <c r="B285" t="s">
        <v>672</v>
      </c>
      <c r="C285" t="s">
        <v>3107</v>
      </c>
      <c r="D285" t="s">
        <v>18</v>
      </c>
      <c r="E285">
        <v>26173.234190324602</v>
      </c>
      <c r="F285">
        <v>149.26</v>
      </c>
      <c r="G285">
        <v>5.1398706183256904</v>
      </c>
      <c r="H285">
        <v>-7.4985335126970298</v>
      </c>
      <c r="I285">
        <v>-34.993779338272901</v>
      </c>
      <c r="J285">
        <v>-6.7022561365580797</v>
      </c>
      <c r="K285">
        <v>170.15971100293899</v>
      </c>
      <c r="L285">
        <v>182.78791642363399</v>
      </c>
      <c r="M285">
        <v>36.347355812817398</v>
      </c>
      <c r="N285">
        <v>2.2875525851752601</v>
      </c>
      <c r="O285">
        <v>93.789360846844403</v>
      </c>
      <c r="P285">
        <v>33.208389112003502</v>
      </c>
      <c r="Q285">
        <v>0.108216408266799</v>
      </c>
    </row>
    <row r="286" spans="1:17" x14ac:dyDescent="0.3">
      <c r="A286" t="s">
        <v>673</v>
      </c>
      <c r="B286" t="s">
        <v>674</v>
      </c>
      <c r="C286" t="s">
        <v>3113</v>
      </c>
      <c r="D286" t="s">
        <v>51</v>
      </c>
      <c r="E286">
        <v>26137.032410426</v>
      </c>
      <c r="F286">
        <v>1681.95</v>
      </c>
      <c r="G286">
        <v>-9.9340819440613402</v>
      </c>
      <c r="H286">
        <v>-1.7968687613899701</v>
      </c>
      <c r="I286">
        <v>-12.7558092381196</v>
      </c>
      <c r="J286">
        <v>-6.9512536614652198</v>
      </c>
      <c r="K286">
        <v>1853.1468141179901</v>
      </c>
      <c r="L286">
        <v>1768.0175257019</v>
      </c>
      <c r="M286">
        <v>19.503379257948499</v>
      </c>
      <c r="N286">
        <v>0.71744299343982698</v>
      </c>
      <c r="O286">
        <v>20.693242962038099</v>
      </c>
      <c r="P286">
        <v>22.6805251641137</v>
      </c>
      <c r="Q286">
        <v>8.6556331802040004E-2</v>
      </c>
    </row>
    <row r="287" spans="1:17" x14ac:dyDescent="0.3">
      <c r="A287" t="s">
        <v>675</v>
      </c>
      <c r="B287" t="s">
        <v>676</v>
      </c>
      <c r="C287" t="s">
        <v>3123</v>
      </c>
      <c r="D287" t="s">
        <v>280</v>
      </c>
      <c r="E287">
        <v>26014.3615872837</v>
      </c>
      <c r="F287">
        <v>520.9</v>
      </c>
      <c r="G287">
        <v>13.655608274334799</v>
      </c>
      <c r="H287">
        <v>1.9528030943705099</v>
      </c>
      <c r="I287">
        <v>26.441304245044901</v>
      </c>
      <c r="J287">
        <v>-5.2621260861282897</v>
      </c>
      <c r="K287">
        <v>541.49224885830597</v>
      </c>
      <c r="L287">
        <v>491.21292751318902</v>
      </c>
      <c r="M287">
        <v>37.093859839178201</v>
      </c>
      <c r="N287">
        <v>0.61517493433456805</v>
      </c>
      <c r="O287">
        <v>20.618160875407899</v>
      </c>
      <c r="P287">
        <v>54.9836358226718</v>
      </c>
      <c r="Q287">
        <v>2.786818988528E-2</v>
      </c>
    </row>
    <row r="288" spans="1:17" x14ac:dyDescent="0.3">
      <c r="A288" t="s">
        <v>677</v>
      </c>
      <c r="B288" t="s">
        <v>678</v>
      </c>
      <c r="C288" t="s">
        <v>3113</v>
      </c>
      <c r="D288" t="s">
        <v>253</v>
      </c>
      <c r="E288">
        <v>25938.498218353001</v>
      </c>
      <c r="F288">
        <v>1276.45</v>
      </c>
      <c r="G288">
        <v>-8.4145333891877705</v>
      </c>
      <c r="H288">
        <v>6.4583079500461702</v>
      </c>
      <c r="I288">
        <v>-3.9854679030379199</v>
      </c>
      <c r="J288">
        <v>3.6559762115455201</v>
      </c>
      <c r="K288">
        <v>1254.9714700770601</v>
      </c>
      <c r="L288">
        <v>1227.72128983791</v>
      </c>
      <c r="M288">
        <v>56.0986967051577</v>
      </c>
      <c r="N288">
        <v>0.99406837659051095</v>
      </c>
      <c r="O288">
        <v>13.1967566297152</v>
      </c>
      <c r="P288">
        <v>18.189814814814799</v>
      </c>
      <c r="Q288">
        <v>9.9781262396452006E-2</v>
      </c>
    </row>
    <row r="289" spans="1:17" hidden="1" x14ac:dyDescent="0.3">
      <c r="A289" t="s">
        <v>679</v>
      </c>
      <c r="B289" t="s">
        <v>680</v>
      </c>
      <c r="C289" t="s">
        <v>3113</v>
      </c>
      <c r="D289" t="s">
        <v>51</v>
      </c>
      <c r="E289">
        <v>25689.460650642101</v>
      </c>
      <c r="F289">
        <v>1357.8</v>
      </c>
      <c r="G289">
        <v>-21.130208491395798</v>
      </c>
      <c r="H289">
        <v>-2.1616998726493102</v>
      </c>
      <c r="I289">
        <v>-6.0173161495305196</v>
      </c>
      <c r="J289">
        <v>-6.0564566807164004</v>
      </c>
      <c r="K289">
        <v>1411.56649295129</v>
      </c>
      <c r="M289">
        <v>36.048929142250401</v>
      </c>
      <c r="N289">
        <v>0.78617973283494902</v>
      </c>
      <c r="O289">
        <v>16.364707615259899</v>
      </c>
      <c r="P289">
        <v>10.8408163265306</v>
      </c>
    </row>
    <row r="290" spans="1:17" hidden="1" x14ac:dyDescent="0.3">
      <c r="A290" t="s">
        <v>681</v>
      </c>
      <c r="B290" t="s">
        <v>682</v>
      </c>
      <c r="C290" t="s">
        <v>3124</v>
      </c>
      <c r="D290" t="s">
        <v>211</v>
      </c>
      <c r="E290">
        <v>25421.928791107199</v>
      </c>
      <c r="F290">
        <v>11288.25</v>
      </c>
      <c r="G290">
        <v>81.032127333376295</v>
      </c>
      <c r="H290">
        <v>-9.8395742729142999</v>
      </c>
      <c r="I290">
        <v>1.60861068703041</v>
      </c>
      <c r="J290">
        <v>-4.90775062773894</v>
      </c>
      <c r="K290">
        <v>12929.248967178701</v>
      </c>
      <c r="L290">
        <v>11426.460720062199</v>
      </c>
      <c r="M290">
        <v>22.856091982892298</v>
      </c>
      <c r="N290">
        <v>0.31493556213270602</v>
      </c>
      <c r="O290">
        <v>34.099173919783802</v>
      </c>
      <c r="P290">
        <v>106.55535224153699</v>
      </c>
      <c r="Q290">
        <v>0.14734149790596099</v>
      </c>
    </row>
    <row r="291" spans="1:17" x14ac:dyDescent="0.3">
      <c r="A291" t="s">
        <v>683</v>
      </c>
      <c r="B291" t="s">
        <v>684</v>
      </c>
      <c r="C291" t="s">
        <v>3116</v>
      </c>
      <c r="D291" t="s">
        <v>685</v>
      </c>
      <c r="E291">
        <v>25417.263076159601</v>
      </c>
      <c r="F291">
        <v>262.7</v>
      </c>
      <c r="G291">
        <v>42.900475548017297</v>
      </c>
      <c r="H291">
        <v>-12.080307066990301</v>
      </c>
      <c r="I291">
        <v>-37.435194786722299</v>
      </c>
      <c r="J291">
        <v>-7.7544568566503198</v>
      </c>
      <c r="K291">
        <v>302.94232779169198</v>
      </c>
      <c r="L291">
        <v>296.38866834082398</v>
      </c>
      <c r="M291">
        <v>21.583368851101898</v>
      </c>
      <c r="N291">
        <v>0.64166087130757499</v>
      </c>
      <c r="O291">
        <v>58.279406166730098</v>
      </c>
      <c r="P291">
        <v>67.859424920127793</v>
      </c>
      <c r="Q291">
        <v>9.0897122437574002E-2</v>
      </c>
    </row>
    <row r="292" spans="1:17" x14ac:dyDescent="0.3">
      <c r="A292" t="s">
        <v>686</v>
      </c>
      <c r="B292" t="s">
        <v>687</v>
      </c>
      <c r="C292" t="s">
        <v>3119</v>
      </c>
      <c r="D292" t="s">
        <v>688</v>
      </c>
      <c r="E292">
        <v>25350.85251112</v>
      </c>
      <c r="F292">
        <v>1114.7</v>
      </c>
      <c r="G292">
        <v>135.694129809157</v>
      </c>
      <c r="H292">
        <v>6.8896826826807098</v>
      </c>
      <c r="I292">
        <v>18.234151861855199</v>
      </c>
      <c r="J292">
        <v>-1.8901696634624101</v>
      </c>
      <c r="K292">
        <v>1107.36815272524</v>
      </c>
      <c r="L292">
        <v>957.85377300024902</v>
      </c>
      <c r="M292">
        <v>56.585649384257799</v>
      </c>
      <c r="N292">
        <v>0.74903902978959802</v>
      </c>
      <c r="O292">
        <v>30.075356598187799</v>
      </c>
      <c r="P292">
        <v>202.90760869565199</v>
      </c>
    </row>
    <row r="293" spans="1:17" x14ac:dyDescent="0.3">
      <c r="A293" t="s">
        <v>689</v>
      </c>
      <c r="B293" t="s">
        <v>690</v>
      </c>
      <c r="C293" t="s">
        <v>3115</v>
      </c>
      <c r="D293" t="s">
        <v>211</v>
      </c>
      <c r="E293">
        <v>24986.0184404586</v>
      </c>
      <c r="F293">
        <v>1188.45</v>
      </c>
      <c r="G293">
        <v>-25.779619383599002</v>
      </c>
      <c r="H293">
        <v>-10.772032828178199</v>
      </c>
      <c r="I293">
        <v>-7.7557691612192201</v>
      </c>
      <c r="J293">
        <v>-7.68601794966533</v>
      </c>
      <c r="K293">
        <v>1347.94134993021</v>
      </c>
      <c r="L293">
        <v>1294.88196719861</v>
      </c>
      <c r="M293">
        <v>13.2163926431615</v>
      </c>
      <c r="N293">
        <v>0.89954999937069302</v>
      </c>
      <c r="O293">
        <v>26.715469729479501</v>
      </c>
      <c r="P293">
        <v>18.483624943921001</v>
      </c>
      <c r="Q293">
        <v>4.0711658025248003E-2</v>
      </c>
    </row>
    <row r="294" spans="1:17" x14ac:dyDescent="0.3">
      <c r="A294" t="s">
        <v>691</v>
      </c>
      <c r="B294" t="s">
        <v>692</v>
      </c>
      <c r="C294" t="s">
        <v>3119</v>
      </c>
      <c r="D294" t="s">
        <v>175</v>
      </c>
      <c r="E294">
        <v>24789.128776909201</v>
      </c>
      <c r="F294">
        <v>190.03</v>
      </c>
      <c r="G294">
        <v>171.99918768462899</v>
      </c>
      <c r="H294">
        <v>-5.8697104387519898</v>
      </c>
      <c r="I294">
        <v>29.963312029943602</v>
      </c>
      <c r="J294">
        <v>-10.7302638563974</v>
      </c>
      <c r="K294">
        <v>213.74455974569199</v>
      </c>
      <c r="L294">
        <v>173.65163821134499</v>
      </c>
      <c r="M294">
        <v>28.048145117275201</v>
      </c>
      <c r="N294">
        <v>0.45949269519844399</v>
      </c>
      <c r="O294">
        <v>37.820344156185797</v>
      </c>
      <c r="P294">
        <v>215.664451827242</v>
      </c>
      <c r="Q294">
        <v>0.178379379631595</v>
      </c>
    </row>
    <row r="295" spans="1:17" x14ac:dyDescent="0.3">
      <c r="A295" t="s">
        <v>693</v>
      </c>
      <c r="B295" t="s">
        <v>694</v>
      </c>
      <c r="C295" t="s">
        <v>3113</v>
      </c>
      <c r="D295" t="s">
        <v>51</v>
      </c>
      <c r="E295">
        <v>24668.512298471702</v>
      </c>
      <c r="F295">
        <v>1376.55</v>
      </c>
      <c r="G295">
        <v>60.4164260113835</v>
      </c>
      <c r="H295">
        <v>3.0842778353989302</v>
      </c>
      <c r="I295">
        <v>34.131863112955401</v>
      </c>
      <c r="J295">
        <v>-1.5883169863817299</v>
      </c>
      <c r="K295">
        <v>1402.21686697426</v>
      </c>
      <c r="L295">
        <v>1227.0526281868599</v>
      </c>
      <c r="M295">
        <v>43.485796393039401</v>
      </c>
      <c r="N295">
        <v>0.87371418692625402</v>
      </c>
      <c r="O295">
        <v>19.065780393011501</v>
      </c>
      <c r="P295">
        <v>82.942388198551299</v>
      </c>
      <c r="Q295">
        <v>5.6746795425219002E-2</v>
      </c>
    </row>
    <row r="296" spans="1:17" x14ac:dyDescent="0.3">
      <c r="A296" t="s">
        <v>695</v>
      </c>
      <c r="B296" t="s">
        <v>696</v>
      </c>
      <c r="C296" t="s">
        <v>3119</v>
      </c>
      <c r="D296" t="s">
        <v>464</v>
      </c>
      <c r="E296">
        <v>24668.178479999999</v>
      </c>
      <c r="F296">
        <v>3519.4</v>
      </c>
      <c r="G296">
        <v>-17.5738883498144</v>
      </c>
      <c r="H296">
        <v>3.68646969675545</v>
      </c>
      <c r="I296">
        <v>5.6885305823167096</v>
      </c>
      <c r="J296">
        <v>-0.84966586064428995</v>
      </c>
      <c r="K296">
        <v>3606.5237284523801</v>
      </c>
      <c r="L296">
        <v>3405.19338587318</v>
      </c>
      <c r="M296">
        <v>33.051789629070903</v>
      </c>
      <c r="N296">
        <v>0.40354530394098298</v>
      </c>
      <c r="O296">
        <v>13.044837188157</v>
      </c>
      <c r="P296">
        <v>36.331590160759198</v>
      </c>
      <c r="Q296">
        <v>0.115240078377705</v>
      </c>
    </row>
    <row r="297" spans="1:17" x14ac:dyDescent="0.3">
      <c r="A297" t="s">
        <v>697</v>
      </c>
      <c r="B297" t="s">
        <v>698</v>
      </c>
      <c r="C297" t="s">
        <v>3113</v>
      </c>
      <c r="D297" t="s">
        <v>253</v>
      </c>
      <c r="E297">
        <v>24640.349896007301</v>
      </c>
      <c r="F297">
        <v>2956.4</v>
      </c>
      <c r="G297">
        <v>-8.7333867867050401</v>
      </c>
      <c r="H297">
        <v>-7.1552000288553304</v>
      </c>
      <c r="I297">
        <v>13.595290338062499</v>
      </c>
      <c r="J297">
        <v>-0.78997745116870399</v>
      </c>
      <c r="K297">
        <v>3187.1667013021301</v>
      </c>
      <c r="L297">
        <v>2922.8696044243602</v>
      </c>
      <c r="M297">
        <v>25.7110205494205</v>
      </c>
      <c r="N297">
        <v>0.71390771393603802</v>
      </c>
      <c r="O297">
        <v>23.594574482478599</v>
      </c>
      <c r="P297">
        <v>52.101661779081098</v>
      </c>
      <c r="Q297">
        <v>-4.1144584839531997E-2</v>
      </c>
    </row>
    <row r="298" spans="1:17" x14ac:dyDescent="0.3">
      <c r="A298" t="s">
        <v>699</v>
      </c>
      <c r="B298" t="s">
        <v>700</v>
      </c>
      <c r="C298" t="s">
        <v>3123</v>
      </c>
      <c r="D298" t="s">
        <v>280</v>
      </c>
      <c r="E298">
        <v>24584.837111895398</v>
      </c>
      <c r="F298">
        <v>497.75</v>
      </c>
      <c r="G298">
        <v>71.708711710958497</v>
      </c>
      <c r="H298">
        <v>-15.1605983438858</v>
      </c>
      <c r="I298">
        <v>34.1354715247315</v>
      </c>
      <c r="J298">
        <v>-11.024837893506399</v>
      </c>
      <c r="K298">
        <v>567.74092618866098</v>
      </c>
      <c r="L298">
        <v>455.74829896684798</v>
      </c>
      <c r="M298">
        <v>18.890675717633801</v>
      </c>
      <c r="N298">
        <v>0.38714379244253899</v>
      </c>
      <c r="O298">
        <v>38.3626318432948</v>
      </c>
      <c r="P298">
        <v>99.1</v>
      </c>
      <c r="Q298">
        <v>0.23524405015505301</v>
      </c>
    </row>
    <row r="299" spans="1:17" x14ac:dyDescent="0.3">
      <c r="A299" t="s">
        <v>701</v>
      </c>
      <c r="B299" t="s">
        <v>702</v>
      </c>
      <c r="C299" t="s">
        <v>3120</v>
      </c>
      <c r="D299" t="s">
        <v>456</v>
      </c>
      <c r="E299">
        <v>24527.586362785001</v>
      </c>
      <c r="F299">
        <v>330.55</v>
      </c>
      <c r="G299">
        <v>-40.673521793789398</v>
      </c>
      <c r="H299">
        <v>-14.553621361754701</v>
      </c>
      <c r="I299">
        <v>-32.298835689574403</v>
      </c>
      <c r="J299">
        <v>-3.24545831428936</v>
      </c>
      <c r="K299">
        <v>381.92474226430397</v>
      </c>
      <c r="L299">
        <v>405.791459861151</v>
      </c>
      <c r="M299">
        <v>13.705385424324399</v>
      </c>
      <c r="N299">
        <v>0.49482634699238598</v>
      </c>
      <c r="O299">
        <v>47.632733323249099</v>
      </c>
      <c r="P299">
        <v>0.77743902439024704</v>
      </c>
      <c r="Q299">
        <v>-9.0745685761028996E-2</v>
      </c>
    </row>
    <row r="300" spans="1:17" x14ac:dyDescent="0.3">
      <c r="A300" t="s">
        <v>703</v>
      </c>
      <c r="B300" t="s">
        <v>704</v>
      </c>
      <c r="C300" t="s">
        <v>3119</v>
      </c>
      <c r="D300" t="s">
        <v>266</v>
      </c>
      <c r="E300">
        <v>24365.422886698499</v>
      </c>
      <c r="F300">
        <v>3237.55</v>
      </c>
      <c r="G300">
        <v>-11.803641949858401</v>
      </c>
      <c r="H300">
        <v>-8.8988738646080492</v>
      </c>
      <c r="I300">
        <v>-24.417907550917</v>
      </c>
      <c r="J300">
        <v>-2.0399160449568998</v>
      </c>
      <c r="K300">
        <v>3583.0834524133602</v>
      </c>
      <c r="L300">
        <v>3597.9980860016399</v>
      </c>
      <c r="M300">
        <v>25.782111345296901</v>
      </c>
      <c r="N300">
        <v>1.3911352074867001</v>
      </c>
      <c r="O300">
        <v>48.813145742922799</v>
      </c>
      <c r="P300">
        <v>28.245197068726402</v>
      </c>
      <c r="Q300">
        <v>5.6652801866907999E-2</v>
      </c>
    </row>
    <row r="301" spans="1:17" x14ac:dyDescent="0.3">
      <c r="A301" t="s">
        <v>705</v>
      </c>
      <c r="B301" t="s">
        <v>706</v>
      </c>
      <c r="C301" t="s">
        <v>3109</v>
      </c>
      <c r="D301" t="s">
        <v>502</v>
      </c>
      <c r="E301">
        <v>24322.295878557699</v>
      </c>
      <c r="F301">
        <v>2695.65</v>
      </c>
      <c r="G301">
        <v>-32.215027203949901</v>
      </c>
      <c r="H301">
        <v>-1.64978518101353</v>
      </c>
      <c r="I301">
        <v>-5.3678009948300698</v>
      </c>
      <c r="J301">
        <v>-4.5027945282505302</v>
      </c>
      <c r="K301">
        <v>2751.90378312443</v>
      </c>
      <c r="L301">
        <v>2601.2204186312802</v>
      </c>
      <c r="M301">
        <v>36.359021319469903</v>
      </c>
      <c r="N301">
        <v>0.52522139770529197</v>
      </c>
      <c r="O301">
        <v>44.5291488138296</v>
      </c>
      <c r="P301">
        <v>33.118518518518499</v>
      </c>
      <c r="Q301">
        <v>9.0473437801824E-2</v>
      </c>
    </row>
    <row r="302" spans="1:17" x14ac:dyDescent="0.3">
      <c r="A302" t="s">
        <v>707</v>
      </c>
      <c r="B302" t="s">
        <v>708</v>
      </c>
      <c r="C302" t="s">
        <v>3112</v>
      </c>
      <c r="D302" t="s">
        <v>48</v>
      </c>
      <c r="E302">
        <v>24312.953705458702</v>
      </c>
      <c r="F302">
        <v>90</v>
      </c>
      <c r="G302">
        <v>77.061561433859197</v>
      </c>
      <c r="H302">
        <v>-13.215349025562199</v>
      </c>
      <c r="I302">
        <v>-5.9920086094111502</v>
      </c>
      <c r="J302">
        <v>-6.6016045982918401</v>
      </c>
      <c r="K302">
        <v>104.95233323919901</v>
      </c>
      <c r="L302">
        <v>97.692065745156398</v>
      </c>
      <c r="M302">
        <v>29.792853174573299</v>
      </c>
      <c r="N302">
        <v>0.261961601176739</v>
      </c>
      <c r="O302">
        <v>55.370370370370303</v>
      </c>
      <c r="P302">
        <v>111.598746081504</v>
      </c>
      <c r="Q302">
        <v>0.11875463063871</v>
      </c>
    </row>
    <row r="303" spans="1:17" hidden="1" x14ac:dyDescent="0.3">
      <c r="A303" t="s">
        <v>709</v>
      </c>
      <c r="B303" t="s">
        <v>710</v>
      </c>
      <c r="C303" t="s">
        <v>3124</v>
      </c>
      <c r="D303" t="s">
        <v>125</v>
      </c>
      <c r="E303">
        <v>24194.4425379403</v>
      </c>
      <c r="F303">
        <v>1085.5999999999999</v>
      </c>
      <c r="G303">
        <v>-21.857629981977301</v>
      </c>
      <c r="H303">
        <v>2.8077024344825299</v>
      </c>
      <c r="I303">
        <v>1.5724804608314</v>
      </c>
      <c r="J303">
        <v>-1.59759684811137</v>
      </c>
      <c r="K303">
        <v>1142.9651975525401</v>
      </c>
      <c r="L303">
        <v>1134.3679856684701</v>
      </c>
      <c r="M303">
        <v>42.556596897654401</v>
      </c>
      <c r="N303">
        <v>2.3536862403461201</v>
      </c>
      <c r="O303">
        <v>28.960943257184901</v>
      </c>
      <c r="P303">
        <v>13.089223397051899</v>
      </c>
      <c r="Q303">
        <v>-5.2750700563779999E-2</v>
      </c>
    </row>
    <row r="304" spans="1:17" x14ac:dyDescent="0.3">
      <c r="A304" t="s">
        <v>711</v>
      </c>
      <c r="B304" t="s">
        <v>712</v>
      </c>
      <c r="C304" t="s">
        <v>3109</v>
      </c>
      <c r="D304" t="s">
        <v>404</v>
      </c>
      <c r="E304">
        <v>24102.3352633996</v>
      </c>
      <c r="F304">
        <v>6727.6</v>
      </c>
      <c r="G304">
        <v>118.880679523311</v>
      </c>
      <c r="H304">
        <v>4.2194558972453402</v>
      </c>
      <c r="I304">
        <v>31.525828564823499</v>
      </c>
      <c r="J304">
        <v>-5.7082195485466203</v>
      </c>
      <c r="K304">
        <v>6673.0817109564996</v>
      </c>
      <c r="L304">
        <v>5446.43214116933</v>
      </c>
      <c r="M304">
        <v>46.414794985704802</v>
      </c>
      <c r="N304">
        <v>0.74784482558901699</v>
      </c>
      <c r="O304">
        <v>11.328705630536801</v>
      </c>
      <c r="P304">
        <v>144.151696606786</v>
      </c>
    </row>
    <row r="305" spans="1:17" x14ac:dyDescent="0.3">
      <c r="A305" t="s">
        <v>713</v>
      </c>
      <c r="B305" t="s">
        <v>714</v>
      </c>
      <c r="C305" t="s">
        <v>3118</v>
      </c>
      <c r="D305" t="s">
        <v>287</v>
      </c>
      <c r="E305">
        <v>23884.602634979899</v>
      </c>
      <c r="F305">
        <v>371.05</v>
      </c>
      <c r="G305">
        <v>10.4538808734579</v>
      </c>
      <c r="H305">
        <v>-7.5610044266760497</v>
      </c>
      <c r="I305">
        <v>3.8276480209814698</v>
      </c>
      <c r="J305">
        <v>-1.99424337971877</v>
      </c>
      <c r="K305">
        <v>411.56635507273103</v>
      </c>
      <c r="L305">
        <v>388.82928646084798</v>
      </c>
      <c r="M305">
        <v>27.616809677647201</v>
      </c>
      <c r="N305">
        <v>0.70549202245290799</v>
      </c>
      <c r="O305">
        <v>30.440641422988801</v>
      </c>
      <c r="P305">
        <v>42.0287081339713</v>
      </c>
      <c r="Q305">
        <v>-5.7157739701033002E-2</v>
      </c>
    </row>
    <row r="306" spans="1:17" x14ac:dyDescent="0.3">
      <c r="A306" t="s">
        <v>715</v>
      </c>
      <c r="B306" t="s">
        <v>716</v>
      </c>
      <c r="C306" t="s">
        <v>3113</v>
      </c>
      <c r="D306" t="s">
        <v>51</v>
      </c>
      <c r="E306">
        <v>23833.313471543199</v>
      </c>
      <c r="F306">
        <v>5206.95</v>
      </c>
      <c r="G306">
        <v>11.8520184200526</v>
      </c>
      <c r="H306">
        <v>-4.6529274158346503</v>
      </c>
      <c r="I306">
        <v>14.7767013626187</v>
      </c>
      <c r="J306">
        <v>-0.42932477175547301</v>
      </c>
      <c r="K306">
        <v>5458.5075902934104</v>
      </c>
      <c r="L306">
        <v>5075.1088490721704</v>
      </c>
      <c r="M306">
        <v>40.2827448370045</v>
      </c>
      <c r="N306">
        <v>0.40262569862282899</v>
      </c>
      <c r="O306">
        <v>23.894986508416601</v>
      </c>
      <c r="P306">
        <v>33.633178919272602</v>
      </c>
      <c r="Q306">
        <v>-4.2632369685020002E-2</v>
      </c>
    </row>
    <row r="307" spans="1:17" x14ac:dyDescent="0.3">
      <c r="A307" t="s">
        <v>717</v>
      </c>
      <c r="B307" t="s">
        <v>718</v>
      </c>
      <c r="C307" t="s">
        <v>3109</v>
      </c>
      <c r="D307" t="s">
        <v>565</v>
      </c>
      <c r="E307">
        <v>23502.315535719699</v>
      </c>
      <c r="F307">
        <v>904</v>
      </c>
      <c r="G307">
        <v>-6.7018062035536703</v>
      </c>
      <c r="H307">
        <v>-2.7241128686324401</v>
      </c>
      <c r="I307">
        <v>16.783062552796402</v>
      </c>
      <c r="J307">
        <v>-4.0781122071378801</v>
      </c>
      <c r="K307">
        <v>946.54762584058199</v>
      </c>
      <c r="L307">
        <v>848.67048683283804</v>
      </c>
      <c r="M307">
        <v>36.292578689406</v>
      </c>
      <c r="N307">
        <v>1.2399445574966801</v>
      </c>
      <c r="O307">
        <v>32.986725663716797</v>
      </c>
      <c r="P307">
        <v>49.668874172185397</v>
      </c>
      <c r="Q307">
        <v>9.7833889898084003E-2</v>
      </c>
    </row>
    <row r="308" spans="1:17" x14ac:dyDescent="0.3">
      <c r="A308" t="s">
        <v>719</v>
      </c>
      <c r="B308" t="s">
        <v>720</v>
      </c>
      <c r="C308" t="s">
        <v>3109</v>
      </c>
      <c r="D308" t="s">
        <v>404</v>
      </c>
      <c r="E308">
        <v>23460.671182563001</v>
      </c>
      <c r="F308">
        <v>1044.25</v>
      </c>
      <c r="G308">
        <v>-12.7960143762561</v>
      </c>
      <c r="H308">
        <v>2.06783552624178</v>
      </c>
      <c r="I308">
        <v>20.627090616203201</v>
      </c>
      <c r="J308">
        <v>-0.22296823589321099</v>
      </c>
      <c r="K308">
        <v>1047.7084272863599</v>
      </c>
      <c r="L308">
        <v>983.56329281442095</v>
      </c>
      <c r="M308">
        <v>47.873106213118497</v>
      </c>
      <c r="N308">
        <v>0.45380257403087898</v>
      </c>
      <c r="O308">
        <v>9.5331577687335294</v>
      </c>
      <c r="P308">
        <v>41.766223187618699</v>
      </c>
      <c r="Q308">
        <v>-5.7750454918780003E-2</v>
      </c>
    </row>
    <row r="309" spans="1:17" x14ac:dyDescent="0.3">
      <c r="A309" t="s">
        <v>721</v>
      </c>
      <c r="B309" t="s">
        <v>722</v>
      </c>
      <c r="C309" t="s">
        <v>3120</v>
      </c>
      <c r="D309" t="s">
        <v>723</v>
      </c>
      <c r="E309">
        <v>23456.553999092699</v>
      </c>
      <c r="F309">
        <v>340.15</v>
      </c>
      <c r="G309">
        <v>87.011931749384601</v>
      </c>
      <c r="H309">
        <v>12.4464496942949</v>
      </c>
      <c r="I309">
        <v>68.876460789754901</v>
      </c>
      <c r="J309">
        <v>-7.4721467566688302</v>
      </c>
      <c r="K309">
        <v>330.95402070976598</v>
      </c>
      <c r="L309">
        <v>264.25470856415899</v>
      </c>
      <c r="M309">
        <v>39.426943814916903</v>
      </c>
      <c r="N309">
        <v>1.01113191326198</v>
      </c>
      <c r="O309">
        <v>14.9051888872556</v>
      </c>
      <c r="P309">
        <v>113.193356314634</v>
      </c>
      <c r="Q309">
        <v>8.2955069324114006E-2</v>
      </c>
    </row>
    <row r="310" spans="1:17" x14ac:dyDescent="0.3">
      <c r="A310" t="s">
        <v>724</v>
      </c>
      <c r="B310" t="s">
        <v>725</v>
      </c>
      <c r="C310" t="s">
        <v>3114</v>
      </c>
      <c r="D310" t="s">
        <v>57</v>
      </c>
      <c r="E310">
        <v>23204.543398498801</v>
      </c>
      <c r="F310">
        <v>174.96</v>
      </c>
      <c r="G310">
        <v>70.601100769083203</v>
      </c>
      <c r="H310">
        <v>-1.0800630942266001</v>
      </c>
      <c r="I310">
        <v>18.564401243916901</v>
      </c>
      <c r="J310">
        <v>-2.5698492652976999</v>
      </c>
      <c r="K310">
        <v>185.901877955835</v>
      </c>
      <c r="L310">
        <v>162.54537139453601</v>
      </c>
      <c r="M310">
        <v>31.056938230863398</v>
      </c>
      <c r="N310">
        <v>0.437406153788515</v>
      </c>
      <c r="O310">
        <v>21.450617283950599</v>
      </c>
      <c r="P310">
        <v>94.832962138084596</v>
      </c>
      <c r="Q310">
        <v>8.8506135751423007E-2</v>
      </c>
    </row>
    <row r="311" spans="1:17" x14ac:dyDescent="0.3">
      <c r="A311" t="s">
        <v>726</v>
      </c>
      <c r="B311" t="s">
        <v>727</v>
      </c>
      <c r="C311" t="s">
        <v>3109</v>
      </c>
      <c r="D311" t="s">
        <v>203</v>
      </c>
      <c r="E311">
        <v>23118.222946370701</v>
      </c>
      <c r="F311">
        <v>801.3</v>
      </c>
      <c r="G311">
        <v>55.486355874958598</v>
      </c>
      <c r="H311">
        <v>21.1479352684422</v>
      </c>
      <c r="I311">
        <v>45.270689880875501</v>
      </c>
      <c r="J311">
        <v>0.46242269393437202</v>
      </c>
      <c r="K311">
        <v>754.29353899703597</v>
      </c>
      <c r="L311">
        <v>645.95368277822899</v>
      </c>
      <c r="M311">
        <v>56.104738815367</v>
      </c>
      <c r="N311">
        <v>0.69796730888987502</v>
      </c>
      <c r="O311">
        <v>4.5800574067140998</v>
      </c>
      <c r="P311">
        <v>81.289592760180994</v>
      </c>
      <c r="Q311">
        <v>2.3741488759954001E-2</v>
      </c>
    </row>
    <row r="312" spans="1:17" x14ac:dyDescent="0.3">
      <c r="A312" t="s">
        <v>728</v>
      </c>
      <c r="B312" t="s">
        <v>729</v>
      </c>
      <c r="C312" t="s">
        <v>3119</v>
      </c>
      <c r="D312" t="s">
        <v>266</v>
      </c>
      <c r="E312">
        <v>23095.210503714799</v>
      </c>
      <c r="F312">
        <v>2084.8000000000002</v>
      </c>
      <c r="G312">
        <v>-22.814030129234599</v>
      </c>
      <c r="H312">
        <v>-7.8572529825275996</v>
      </c>
      <c r="I312">
        <v>-14.591548151861399</v>
      </c>
      <c r="J312">
        <v>-2.3002791414603401</v>
      </c>
      <c r="K312">
        <v>2302.6934004283098</v>
      </c>
      <c r="L312">
        <v>2342.4791764369002</v>
      </c>
      <c r="M312">
        <v>29.022643578481201</v>
      </c>
      <c r="N312">
        <v>1.5449966670983499</v>
      </c>
      <c r="O312">
        <v>41.980046047582498</v>
      </c>
      <c r="P312">
        <v>11.177474402730301</v>
      </c>
      <c r="Q312">
        <v>-1.3201288732309999E-3</v>
      </c>
    </row>
    <row r="313" spans="1:17" x14ac:dyDescent="0.3">
      <c r="A313" t="s">
        <v>730</v>
      </c>
      <c r="B313" t="s">
        <v>731</v>
      </c>
      <c r="C313" t="s">
        <v>3122</v>
      </c>
      <c r="D313" t="s">
        <v>138</v>
      </c>
      <c r="E313">
        <v>23086.5071866422</v>
      </c>
      <c r="F313">
        <v>674.9</v>
      </c>
      <c r="G313">
        <v>148.28276554033499</v>
      </c>
      <c r="H313">
        <v>-5.8995738396247503</v>
      </c>
      <c r="I313">
        <v>70.826805712193206</v>
      </c>
      <c r="J313">
        <v>-7.49783351509046</v>
      </c>
      <c r="K313">
        <v>690.81687612830797</v>
      </c>
      <c r="L313">
        <v>521.677643955897</v>
      </c>
      <c r="M313">
        <v>31.679437192340199</v>
      </c>
      <c r="N313">
        <v>0.57293179552289097</v>
      </c>
      <c r="O313">
        <v>17.980441546895801</v>
      </c>
      <c r="P313">
        <v>172.02740830310299</v>
      </c>
      <c r="Q313">
        <v>0.25350796228789602</v>
      </c>
    </row>
    <row r="314" spans="1:17" hidden="1" x14ac:dyDescent="0.3">
      <c r="A314" t="s">
        <v>732</v>
      </c>
      <c r="B314" t="s">
        <v>733</v>
      </c>
      <c r="C314" t="s">
        <v>3124</v>
      </c>
      <c r="D314" t="s">
        <v>734</v>
      </c>
      <c r="E314">
        <v>23025.673136879999</v>
      </c>
      <c r="F314">
        <v>88.16</v>
      </c>
      <c r="G314">
        <v>33.825960029191798</v>
      </c>
      <c r="H314">
        <v>-3.68312754686754</v>
      </c>
      <c r="I314">
        <v>-5.1060968544017404</v>
      </c>
      <c r="J314">
        <v>-1.8855200736672699</v>
      </c>
      <c r="K314">
        <v>94.966966273584106</v>
      </c>
      <c r="L314">
        <v>88.889285347520101</v>
      </c>
      <c r="M314">
        <v>50.681017208567297</v>
      </c>
      <c r="N314">
        <v>0.54250410050707598</v>
      </c>
      <c r="O314">
        <v>20.916515426497199</v>
      </c>
      <c r="P314">
        <v>57.9928315412186</v>
      </c>
      <c r="Q314">
        <v>2.0612820630179999E-2</v>
      </c>
    </row>
    <row r="315" spans="1:17" x14ac:dyDescent="0.3">
      <c r="A315" t="s">
        <v>735</v>
      </c>
      <c r="B315" t="s">
        <v>736</v>
      </c>
      <c r="C315" t="s">
        <v>3115</v>
      </c>
      <c r="D315" t="s">
        <v>547</v>
      </c>
      <c r="E315">
        <v>22992.9151055609</v>
      </c>
      <c r="F315">
        <v>1255.5999999999999</v>
      </c>
      <c r="G315">
        <v>74.408452094022905</v>
      </c>
      <c r="H315">
        <v>-3.9369405599426202</v>
      </c>
      <c r="I315">
        <v>5.8747364513784799</v>
      </c>
      <c r="J315">
        <v>-2.0446280311523801</v>
      </c>
      <c r="K315">
        <v>1359.7363662903999</v>
      </c>
      <c r="L315">
        <v>1245.88804392203</v>
      </c>
      <c r="M315">
        <v>32.540953190540499</v>
      </c>
      <c r="N315">
        <v>0.97073144437266801</v>
      </c>
      <c r="O315">
        <v>41.442338324307102</v>
      </c>
      <c r="P315">
        <v>97.390347429649395</v>
      </c>
      <c r="Q315">
        <v>8.2052137541098996E-2</v>
      </c>
    </row>
    <row r="316" spans="1:17" x14ac:dyDescent="0.3">
      <c r="A316" t="s">
        <v>737</v>
      </c>
      <c r="B316" t="s">
        <v>738</v>
      </c>
      <c r="C316" t="s">
        <v>3118</v>
      </c>
      <c r="D316" t="s">
        <v>287</v>
      </c>
      <c r="E316">
        <v>22886.550321447601</v>
      </c>
      <c r="F316">
        <v>1802.95</v>
      </c>
      <c r="G316">
        <v>-8.1842897303073201</v>
      </c>
      <c r="H316">
        <v>-17.6417952069705</v>
      </c>
      <c r="I316">
        <v>16.080183657211698</v>
      </c>
      <c r="J316">
        <v>-10.3392643676926</v>
      </c>
      <c r="K316">
        <v>2104.20658524889</v>
      </c>
      <c r="L316">
        <v>1878.1994398977399</v>
      </c>
      <c r="M316">
        <v>21.670881227957</v>
      </c>
      <c r="N316">
        <v>0.71971795311390896</v>
      </c>
      <c r="O316">
        <v>35.871765717296597</v>
      </c>
      <c r="P316">
        <v>52.006576174015599</v>
      </c>
      <c r="Q316">
        <v>-7.4679010399280002E-2</v>
      </c>
    </row>
    <row r="317" spans="1:17" x14ac:dyDescent="0.3">
      <c r="A317" t="s">
        <v>739</v>
      </c>
      <c r="B317" t="s">
        <v>740</v>
      </c>
      <c r="C317" t="s">
        <v>3119</v>
      </c>
      <c r="D317" t="s">
        <v>120</v>
      </c>
      <c r="E317">
        <v>22611.021658363501</v>
      </c>
      <c r="F317">
        <v>812.8</v>
      </c>
      <c r="G317">
        <v>50.881131830106199</v>
      </c>
      <c r="H317">
        <v>-4.0472583947919896</v>
      </c>
      <c r="I317">
        <v>28.629271022945598</v>
      </c>
      <c r="J317">
        <v>-1.95795236969624</v>
      </c>
      <c r="K317">
        <v>841.00069715165898</v>
      </c>
      <c r="L317">
        <v>724.55182993382198</v>
      </c>
      <c r="M317">
        <v>41.610432107354498</v>
      </c>
      <c r="N317">
        <v>0.38547553613150098</v>
      </c>
      <c r="O317">
        <v>17.728838582677099</v>
      </c>
      <c r="P317">
        <v>84.057971014492693</v>
      </c>
      <c r="Q317">
        <v>0.109983552813878</v>
      </c>
    </row>
    <row r="318" spans="1:17" x14ac:dyDescent="0.3">
      <c r="A318" t="s">
        <v>741</v>
      </c>
      <c r="B318" t="s">
        <v>742</v>
      </c>
      <c r="C318" t="s">
        <v>3109</v>
      </c>
      <c r="D318" t="s">
        <v>404</v>
      </c>
      <c r="E318">
        <v>22581.202649834999</v>
      </c>
      <c r="F318">
        <v>4581.95</v>
      </c>
      <c r="G318">
        <v>42.350529978727799</v>
      </c>
      <c r="H318">
        <v>5.3759454149270596</v>
      </c>
      <c r="I318">
        <v>33.148114799729903</v>
      </c>
      <c r="J318">
        <v>1.1232069994907501</v>
      </c>
      <c r="K318">
        <v>4473.0233453773399</v>
      </c>
      <c r="L318">
        <v>3855.9373145008699</v>
      </c>
      <c r="M318">
        <v>51.070810540663302</v>
      </c>
      <c r="N318">
        <v>0.97685440653729305</v>
      </c>
      <c r="O318">
        <v>8.4658278680474499</v>
      </c>
      <c r="P318">
        <v>75.013846183227898</v>
      </c>
      <c r="Q318">
        <v>4.0462510744603997E-2</v>
      </c>
    </row>
    <row r="319" spans="1:17" x14ac:dyDescent="0.3">
      <c r="A319" t="s">
        <v>743</v>
      </c>
      <c r="B319" t="s">
        <v>744</v>
      </c>
      <c r="C319" t="s">
        <v>3113</v>
      </c>
      <c r="D319" t="s">
        <v>253</v>
      </c>
      <c r="E319">
        <v>22423.728894188898</v>
      </c>
      <c r="F319">
        <v>560.1</v>
      </c>
      <c r="G319">
        <v>26.7254693634505</v>
      </c>
      <c r="H319">
        <v>8.7808419115211294</v>
      </c>
      <c r="I319">
        <v>37.414405650562898</v>
      </c>
      <c r="J319">
        <v>2.7369752917946002</v>
      </c>
      <c r="K319">
        <v>534.23002942207097</v>
      </c>
      <c r="L319">
        <v>465.69360962850902</v>
      </c>
      <c r="M319">
        <v>59.426424157219103</v>
      </c>
      <c r="N319">
        <v>1.16198875565105</v>
      </c>
      <c r="O319">
        <v>7.7396893411890701</v>
      </c>
      <c r="P319">
        <v>60.028571428571396</v>
      </c>
      <c r="Q319">
        <v>0.107324224515256</v>
      </c>
    </row>
    <row r="320" spans="1:17" x14ac:dyDescent="0.3">
      <c r="A320" t="s">
        <v>745</v>
      </c>
      <c r="B320" t="s">
        <v>746</v>
      </c>
      <c r="C320" t="s">
        <v>3121</v>
      </c>
      <c r="D320" t="s">
        <v>227</v>
      </c>
      <c r="E320">
        <v>22378.072788939699</v>
      </c>
      <c r="F320">
        <v>357.65</v>
      </c>
      <c r="G320">
        <v>31.257813205372901</v>
      </c>
      <c r="H320">
        <v>-10.852556603726701</v>
      </c>
      <c r="I320">
        <v>-31.446360004698899</v>
      </c>
      <c r="J320">
        <v>1.03732125036415</v>
      </c>
      <c r="K320">
        <v>379.23448732939499</v>
      </c>
      <c r="L320">
        <v>378.71071666820802</v>
      </c>
      <c r="M320">
        <v>42.155889547932901</v>
      </c>
      <c r="N320">
        <v>1.2243734769819901</v>
      </c>
      <c r="O320">
        <v>40.416608416049201</v>
      </c>
      <c r="P320">
        <v>60.777702854574002</v>
      </c>
      <c r="Q320">
        <v>0.11006998672799601</v>
      </c>
    </row>
    <row r="321" spans="1:17" x14ac:dyDescent="0.3">
      <c r="A321" t="s">
        <v>747</v>
      </c>
      <c r="B321" t="s">
        <v>748</v>
      </c>
      <c r="C321" t="s">
        <v>3119</v>
      </c>
      <c r="D321" t="s">
        <v>266</v>
      </c>
      <c r="E321">
        <v>22338.790771364998</v>
      </c>
      <c r="F321">
        <v>4518.55</v>
      </c>
      <c r="G321">
        <v>-23.708116594326398</v>
      </c>
      <c r="H321">
        <v>-10.482892365084499</v>
      </c>
      <c r="I321">
        <v>-21.122305573649701</v>
      </c>
      <c r="J321">
        <v>-8.7866472868763701</v>
      </c>
      <c r="K321">
        <v>5225.0507447136197</v>
      </c>
      <c r="L321">
        <v>5250.8875789374797</v>
      </c>
      <c r="M321">
        <v>13.741443118192199</v>
      </c>
      <c r="N321">
        <v>0.78480556782313005</v>
      </c>
      <c r="O321">
        <v>62.662801119828202</v>
      </c>
      <c r="P321">
        <v>12.276059137781001</v>
      </c>
      <c r="Q321">
        <v>-2.2193127596819998E-3</v>
      </c>
    </row>
    <row r="322" spans="1:17" x14ac:dyDescent="0.3">
      <c r="A322" t="s">
        <v>749</v>
      </c>
      <c r="B322" t="s">
        <v>750</v>
      </c>
      <c r="C322" t="s">
        <v>3110</v>
      </c>
      <c r="D322" t="s">
        <v>637</v>
      </c>
      <c r="E322">
        <v>22263.374719793101</v>
      </c>
      <c r="F322">
        <v>1267.75</v>
      </c>
      <c r="G322">
        <v>29.658527541320201</v>
      </c>
      <c r="H322">
        <v>11.451310523036501</v>
      </c>
      <c r="I322">
        <v>-3.8338468679384598E-2</v>
      </c>
      <c r="J322">
        <v>-5.7703200550606502</v>
      </c>
      <c r="K322">
        <v>1270.2074157162101</v>
      </c>
      <c r="L322">
        <v>1146.8882161341901</v>
      </c>
      <c r="M322">
        <v>43.494997941183797</v>
      </c>
      <c r="N322">
        <v>2.13229936632565</v>
      </c>
      <c r="O322">
        <v>17.925458489449799</v>
      </c>
      <c r="P322">
        <v>94.664107485604603</v>
      </c>
      <c r="Q322">
        <v>0.109718460070656</v>
      </c>
    </row>
    <row r="323" spans="1:17" x14ac:dyDescent="0.3">
      <c r="A323" t="s">
        <v>751</v>
      </c>
      <c r="B323" t="s">
        <v>752</v>
      </c>
      <c r="C323" t="s">
        <v>3108</v>
      </c>
      <c r="D323" t="s">
        <v>753</v>
      </c>
      <c r="E323">
        <v>22191.045794744801</v>
      </c>
      <c r="F323">
        <v>1580.2</v>
      </c>
      <c r="G323">
        <v>32.977207568129003</v>
      </c>
      <c r="H323">
        <v>3.5347686744536801</v>
      </c>
      <c r="I323">
        <v>39.041188692651502</v>
      </c>
      <c r="J323">
        <v>-0.64412246733713197</v>
      </c>
      <c r="K323">
        <v>1547.98342438806</v>
      </c>
      <c r="L323">
        <v>1386.86727722149</v>
      </c>
      <c r="M323">
        <v>54.140436948332102</v>
      </c>
      <c r="N323">
        <v>1.00388437668762</v>
      </c>
      <c r="O323">
        <v>8.5305657511707196</v>
      </c>
      <c r="P323">
        <v>58.304948908034397</v>
      </c>
      <c r="Q323">
        <v>2.9120818744758002E-2</v>
      </c>
    </row>
    <row r="324" spans="1:17" hidden="1" x14ac:dyDescent="0.3">
      <c r="A324" t="s">
        <v>754</v>
      </c>
      <c r="B324" t="s">
        <v>755</v>
      </c>
      <c r="C324" t="s">
        <v>3124</v>
      </c>
      <c r="D324" t="s">
        <v>120</v>
      </c>
      <c r="E324">
        <v>22088.327008173499</v>
      </c>
      <c r="F324">
        <v>363.25</v>
      </c>
      <c r="G324">
        <v>-4.9023650822318601</v>
      </c>
      <c r="H324">
        <v>2.4336822531386302</v>
      </c>
      <c r="I324">
        <v>-20.0940082657659</v>
      </c>
      <c r="J324">
        <v>-1.8789360829169399</v>
      </c>
      <c r="K324">
        <v>371.25977597569403</v>
      </c>
      <c r="L324">
        <v>390.252994229195</v>
      </c>
      <c r="M324">
        <v>50.917611883310101</v>
      </c>
      <c r="N324">
        <v>3.5730560324781799</v>
      </c>
      <c r="O324">
        <v>58.940123881624203</v>
      </c>
      <c r="P324">
        <v>19.963672391017099</v>
      </c>
      <c r="Q324">
        <v>3.9600549302740998E-2</v>
      </c>
    </row>
    <row r="325" spans="1:17" hidden="1" x14ac:dyDescent="0.3">
      <c r="A325" t="s">
        <v>756</v>
      </c>
      <c r="B325" t="s">
        <v>757</v>
      </c>
      <c r="C325" t="s">
        <v>3124</v>
      </c>
      <c r="D325" t="s">
        <v>203</v>
      </c>
      <c r="E325">
        <v>21564.0406654451</v>
      </c>
      <c r="F325">
        <v>19420.2</v>
      </c>
      <c r="G325">
        <v>297.42223672852998</v>
      </c>
      <c r="H325">
        <v>119.073540511139</v>
      </c>
      <c r="I325">
        <v>204.87482822673201</v>
      </c>
      <c r="J325">
        <v>54.0119137283912</v>
      </c>
      <c r="K325">
        <v>10607.794764181701</v>
      </c>
      <c r="L325">
        <v>7864.0691857711599</v>
      </c>
      <c r="M325">
        <v>95.214380440451293</v>
      </c>
      <c r="N325">
        <v>3.1786080686476099</v>
      </c>
      <c r="O325">
        <v>0</v>
      </c>
      <c r="P325">
        <v>326.817582417582</v>
      </c>
      <c r="Q325">
        <v>0.14367756499309101</v>
      </c>
    </row>
    <row r="326" spans="1:17" x14ac:dyDescent="0.3">
      <c r="A326" t="s">
        <v>758</v>
      </c>
      <c r="B326" t="s">
        <v>759</v>
      </c>
      <c r="C326" t="s">
        <v>3123</v>
      </c>
      <c r="D326" t="s">
        <v>160</v>
      </c>
      <c r="E326">
        <v>21513.364623202298</v>
      </c>
      <c r="F326">
        <v>7303.2</v>
      </c>
      <c r="G326">
        <v>-11.6696160673512</v>
      </c>
      <c r="H326">
        <v>-1.90274794706221</v>
      </c>
      <c r="I326">
        <v>18.3579525067425</v>
      </c>
      <c r="J326">
        <v>-6.5221925741627498</v>
      </c>
      <c r="K326">
        <v>7665.9259944659898</v>
      </c>
      <c r="L326">
        <v>7174.9070296961199</v>
      </c>
      <c r="M326">
        <v>32.412453067965899</v>
      </c>
      <c r="N326">
        <v>0.80453509998863104</v>
      </c>
      <c r="O326">
        <v>12.0056961332018</v>
      </c>
      <c r="P326">
        <v>41.128728368938198</v>
      </c>
      <c r="Q326">
        <v>-7.2714408516627999E-2</v>
      </c>
    </row>
    <row r="327" spans="1:17" x14ac:dyDescent="0.3">
      <c r="A327" t="s">
        <v>760</v>
      </c>
      <c r="B327" t="s">
        <v>761</v>
      </c>
      <c r="C327" t="s">
        <v>3113</v>
      </c>
      <c r="D327" t="s">
        <v>253</v>
      </c>
      <c r="E327">
        <v>21446.267849493299</v>
      </c>
      <c r="F327">
        <v>430.4</v>
      </c>
      <c r="G327">
        <v>6.8360226312197803</v>
      </c>
      <c r="H327">
        <v>9.6114641884714906</v>
      </c>
      <c r="I327">
        <v>16.983209950269799</v>
      </c>
      <c r="J327">
        <v>1.3460527229900201</v>
      </c>
      <c r="K327">
        <v>422.06989455408802</v>
      </c>
      <c r="L327">
        <v>393.89270192984401</v>
      </c>
      <c r="M327">
        <v>41.917552087186301</v>
      </c>
      <c r="N327">
        <v>0.67181761476426805</v>
      </c>
      <c r="O327">
        <v>29.6468401486988</v>
      </c>
      <c r="P327">
        <v>38.347798135647601</v>
      </c>
      <c r="Q327">
        <v>0.12556728078652399</v>
      </c>
    </row>
    <row r="328" spans="1:17" x14ac:dyDescent="0.3">
      <c r="A328" t="s">
        <v>762</v>
      </c>
      <c r="B328" t="s">
        <v>763</v>
      </c>
      <c r="C328" t="s">
        <v>3117</v>
      </c>
      <c r="D328" t="s">
        <v>75</v>
      </c>
      <c r="E328">
        <v>21333.209035756099</v>
      </c>
      <c r="F328">
        <v>902.35</v>
      </c>
      <c r="G328">
        <v>-30.3242069977886</v>
      </c>
      <c r="H328">
        <v>9.4742226200591109</v>
      </c>
      <c r="I328">
        <v>12.283477756368001</v>
      </c>
      <c r="J328">
        <v>6.1286374925314799</v>
      </c>
      <c r="K328">
        <v>860.064199680211</v>
      </c>
      <c r="L328">
        <v>849.31540463182898</v>
      </c>
      <c r="M328">
        <v>62.087410560243796</v>
      </c>
      <c r="N328">
        <v>1.27002539575752</v>
      </c>
      <c r="O328">
        <v>17.2715686817753</v>
      </c>
      <c r="P328">
        <v>28.907142857142802</v>
      </c>
      <c r="Q328">
        <v>-5.6366388898605999E-2</v>
      </c>
    </row>
    <row r="329" spans="1:17" x14ac:dyDescent="0.3">
      <c r="A329" t="s">
        <v>764</v>
      </c>
      <c r="B329" t="s">
        <v>765</v>
      </c>
      <c r="C329" t="s">
        <v>3118</v>
      </c>
      <c r="D329" t="s">
        <v>108</v>
      </c>
      <c r="E329">
        <v>20969.0974739544</v>
      </c>
      <c r="F329">
        <v>259.25</v>
      </c>
      <c r="G329">
        <v>-38.611552505827703</v>
      </c>
      <c r="H329">
        <v>-4.2703504831004402</v>
      </c>
      <c r="I329">
        <v>-11.214793017375399</v>
      </c>
      <c r="J329">
        <v>-4.14048728233543</v>
      </c>
      <c r="K329">
        <v>285.48014700582002</v>
      </c>
      <c r="L329">
        <v>291.46607957274398</v>
      </c>
      <c r="M329">
        <v>17.156048055910901</v>
      </c>
      <c r="N329">
        <v>0.46353668243600699</v>
      </c>
      <c r="O329">
        <v>37.820636451301802</v>
      </c>
      <c r="P329">
        <v>2.93825689894779</v>
      </c>
      <c r="Q329">
        <v>-0.111131760771181</v>
      </c>
    </row>
    <row r="330" spans="1:17" x14ac:dyDescent="0.3">
      <c r="A330" t="s">
        <v>766</v>
      </c>
      <c r="B330" t="s">
        <v>767</v>
      </c>
      <c r="C330" t="s">
        <v>3119</v>
      </c>
      <c r="D330" t="s">
        <v>175</v>
      </c>
      <c r="E330">
        <v>20852.709922042799</v>
      </c>
      <c r="F330">
        <v>655.65</v>
      </c>
      <c r="G330">
        <v>41.621065701318301</v>
      </c>
      <c r="H330">
        <v>-11.889426570256701</v>
      </c>
      <c r="I330">
        <v>6.2260284240129602</v>
      </c>
      <c r="J330">
        <v>2.2313850033921701</v>
      </c>
      <c r="K330">
        <v>698.31337550430101</v>
      </c>
      <c r="L330">
        <v>617.61862320449802</v>
      </c>
      <c r="M330">
        <v>44.1555622573051</v>
      </c>
      <c r="N330">
        <v>1.64547764383374</v>
      </c>
      <c r="O330">
        <v>28.719591245328999</v>
      </c>
      <c r="P330">
        <v>87.141429998572804</v>
      </c>
      <c r="Q330">
        <v>0.14108007162577199</v>
      </c>
    </row>
    <row r="331" spans="1:17" x14ac:dyDescent="0.3">
      <c r="A331" t="s">
        <v>768</v>
      </c>
      <c r="B331" t="s">
        <v>769</v>
      </c>
      <c r="C331" t="s">
        <v>3118</v>
      </c>
      <c r="D331" t="s">
        <v>287</v>
      </c>
      <c r="E331">
        <v>20680.5977597403</v>
      </c>
      <c r="F331">
        <v>6119.55</v>
      </c>
      <c r="G331">
        <v>71.804990924460299</v>
      </c>
      <c r="H331">
        <v>24.7528346667333</v>
      </c>
      <c r="I331">
        <v>55.490216156053599</v>
      </c>
      <c r="J331">
        <v>1.1533210305553601</v>
      </c>
      <c r="K331">
        <v>5482.8747911719302</v>
      </c>
      <c r="L331">
        <v>4441.5258293717598</v>
      </c>
      <c r="M331">
        <v>54.246897511069903</v>
      </c>
      <c r="N331">
        <v>0.57704447779733103</v>
      </c>
      <c r="O331">
        <v>16.9857260746296</v>
      </c>
      <c r="P331">
        <v>104.496240601503</v>
      </c>
      <c r="Q331">
        <v>6.2701871046024996E-2</v>
      </c>
    </row>
    <row r="332" spans="1:17" x14ac:dyDescent="0.3">
      <c r="A332" t="s">
        <v>770</v>
      </c>
      <c r="B332" t="s">
        <v>771</v>
      </c>
      <c r="C332" t="s">
        <v>3113</v>
      </c>
      <c r="D332" t="s">
        <v>51</v>
      </c>
      <c r="E332">
        <v>20217.460813846399</v>
      </c>
      <c r="F332">
        <v>1028</v>
      </c>
      <c r="G332">
        <v>15.06496789987</v>
      </c>
      <c r="H332">
        <v>-2.4034888252504101</v>
      </c>
      <c r="I332">
        <v>0.25842046827173498</v>
      </c>
      <c r="J332">
        <v>-2.7989430618498101</v>
      </c>
      <c r="K332">
        <v>1113.4320431705901</v>
      </c>
      <c r="L332">
        <v>1029.5591641005101</v>
      </c>
      <c r="M332">
        <v>30.2710565012313</v>
      </c>
      <c r="N332">
        <v>0.58990346478977995</v>
      </c>
      <c r="O332">
        <v>26.838521400778198</v>
      </c>
      <c r="P332">
        <v>44.7377683914114</v>
      </c>
      <c r="Q332">
        <v>2.2370331273311998E-2</v>
      </c>
    </row>
    <row r="333" spans="1:17" hidden="1" x14ac:dyDescent="0.3">
      <c r="A333" t="s">
        <v>772</v>
      </c>
      <c r="B333" t="s">
        <v>773</v>
      </c>
      <c r="C333" t="s">
        <v>3124</v>
      </c>
      <c r="D333" t="s">
        <v>138</v>
      </c>
      <c r="E333">
        <v>20173.740000000002</v>
      </c>
      <c r="F333">
        <v>142.72</v>
      </c>
      <c r="G333">
        <v>-11.3812197517552</v>
      </c>
      <c r="H333">
        <v>5.3221560458566097</v>
      </c>
      <c r="I333">
        <v>1.7139865028625301</v>
      </c>
      <c r="J333">
        <v>1.6598849644365099</v>
      </c>
      <c r="K333">
        <v>142.68152668412</v>
      </c>
      <c r="L333">
        <v>137.02894175207999</v>
      </c>
      <c r="M333">
        <v>53.328059728626101</v>
      </c>
      <c r="N333">
        <v>9.9935922145314396E-2</v>
      </c>
      <c r="O333">
        <v>8.4991591928251093</v>
      </c>
      <c r="P333">
        <v>18.6860706860706</v>
      </c>
    </row>
    <row r="334" spans="1:17" x14ac:dyDescent="0.3">
      <c r="A334" t="s">
        <v>774</v>
      </c>
      <c r="B334" t="s">
        <v>775</v>
      </c>
      <c r="C334" t="s">
        <v>3125</v>
      </c>
      <c r="D334" t="s">
        <v>160</v>
      </c>
      <c r="E334">
        <v>20172.4118819133</v>
      </c>
      <c r="F334">
        <v>1302.25</v>
      </c>
      <c r="G334">
        <v>23.238768767332701</v>
      </c>
      <c r="H334">
        <v>34.642681035197</v>
      </c>
      <c r="I334">
        <v>25.066721961281502</v>
      </c>
      <c r="J334">
        <v>5.8665882035638397</v>
      </c>
      <c r="K334">
        <v>1100.8004005390301</v>
      </c>
      <c r="L334">
        <v>1038.6296492705101</v>
      </c>
      <c r="M334">
        <v>73.219058879631206</v>
      </c>
      <c r="N334">
        <v>3.11560478405959</v>
      </c>
      <c r="O334">
        <v>1.74697638702245</v>
      </c>
      <c r="P334">
        <v>56.445218644882203</v>
      </c>
      <c r="Q334">
        <v>2.3564747549793E-2</v>
      </c>
    </row>
    <row r="335" spans="1:17" hidden="1" x14ac:dyDescent="0.3">
      <c r="A335" t="s">
        <v>776</v>
      </c>
      <c r="B335" t="s">
        <v>777</v>
      </c>
      <c r="C335" t="s">
        <v>3124</v>
      </c>
      <c r="D335" t="s">
        <v>138</v>
      </c>
      <c r="E335">
        <v>20155.501969815999</v>
      </c>
      <c r="F335">
        <v>377.97</v>
      </c>
      <c r="G335">
        <v>-4.3986726156442</v>
      </c>
      <c r="H335">
        <v>10.1864204222569</v>
      </c>
      <c r="I335">
        <v>2.0025200151431202</v>
      </c>
      <c r="J335">
        <v>2.2206155330618298</v>
      </c>
      <c r="K335">
        <v>365.31077512974298</v>
      </c>
      <c r="L335">
        <v>347.61296337607303</v>
      </c>
      <c r="M335">
        <v>42.778347382377802</v>
      </c>
      <c r="N335">
        <v>0.80322659173525202</v>
      </c>
      <c r="O335">
        <v>1.85729026113183</v>
      </c>
      <c r="P335">
        <v>21.827558420628499</v>
      </c>
      <c r="Q335">
        <v>-0.10379904096142301</v>
      </c>
    </row>
    <row r="336" spans="1:17" x14ac:dyDescent="0.3">
      <c r="A336" t="s">
        <v>778</v>
      </c>
      <c r="B336" t="s">
        <v>779</v>
      </c>
      <c r="C336" t="s">
        <v>3113</v>
      </c>
      <c r="D336" t="s">
        <v>51</v>
      </c>
      <c r="E336">
        <v>20012.780313089701</v>
      </c>
      <c r="F336">
        <v>15590.25</v>
      </c>
      <c r="G336">
        <v>173.05541869457599</v>
      </c>
      <c r="H336">
        <v>16.131270111684401</v>
      </c>
      <c r="I336">
        <v>143.90774435671801</v>
      </c>
      <c r="J336">
        <v>15.0348518423183</v>
      </c>
      <c r="K336">
        <v>13401.072243352901</v>
      </c>
      <c r="L336">
        <v>9815.9872388785207</v>
      </c>
      <c r="M336">
        <v>63.054896919316</v>
      </c>
      <c r="N336">
        <v>1.7682664116994999</v>
      </c>
      <c r="O336">
        <v>6.2250444989657003</v>
      </c>
      <c r="P336">
        <v>216.48582535703</v>
      </c>
      <c r="Q336">
        <v>0.19876918132281199</v>
      </c>
    </row>
    <row r="337" spans="1:17" x14ac:dyDescent="0.3">
      <c r="A337" t="s">
        <v>780</v>
      </c>
      <c r="B337" t="s">
        <v>781</v>
      </c>
      <c r="C337" t="s">
        <v>3113</v>
      </c>
      <c r="D337" t="s">
        <v>51</v>
      </c>
      <c r="E337">
        <v>19864.123526073301</v>
      </c>
      <c r="F337">
        <v>1897.75</v>
      </c>
      <c r="G337">
        <v>18.222860589001598</v>
      </c>
      <c r="H337">
        <v>3.9342542077443099</v>
      </c>
      <c r="I337">
        <v>21.670419940419698</v>
      </c>
      <c r="J337">
        <v>6.5676320548372598</v>
      </c>
      <c r="K337">
        <v>1872.5733716417101</v>
      </c>
      <c r="L337">
        <v>1656.49010236719</v>
      </c>
      <c r="M337">
        <v>60.844239132999903</v>
      </c>
      <c r="N337">
        <v>0.30724379272738001</v>
      </c>
      <c r="O337">
        <v>40.376761954946602</v>
      </c>
      <c r="P337">
        <v>57.430834957899499</v>
      </c>
    </row>
    <row r="338" spans="1:17" x14ac:dyDescent="0.3">
      <c r="A338" t="s">
        <v>782</v>
      </c>
      <c r="B338" t="s">
        <v>783</v>
      </c>
      <c r="C338" t="s">
        <v>3108</v>
      </c>
      <c r="D338" t="s">
        <v>239</v>
      </c>
      <c r="E338">
        <v>19842.336343494098</v>
      </c>
      <c r="F338">
        <v>1801.6</v>
      </c>
      <c r="G338">
        <v>-13.6489714097446</v>
      </c>
      <c r="H338">
        <v>3.26343342646671</v>
      </c>
      <c r="I338">
        <v>-3.1631841399735299</v>
      </c>
      <c r="J338">
        <v>-3.66528613675785</v>
      </c>
      <c r="K338">
        <v>1866.36855711768</v>
      </c>
      <c r="L338">
        <v>1860.5154642672801</v>
      </c>
      <c r="M338">
        <v>38.424540900762103</v>
      </c>
      <c r="N338">
        <v>0.46959192669747601</v>
      </c>
      <c r="O338">
        <v>36.487011545293001</v>
      </c>
      <c r="P338">
        <v>9.0887072358462007</v>
      </c>
      <c r="Q338">
        <v>4.9527018509644E-2</v>
      </c>
    </row>
    <row r="339" spans="1:17" x14ac:dyDescent="0.3">
      <c r="A339" t="s">
        <v>784</v>
      </c>
      <c r="B339" t="s">
        <v>785</v>
      </c>
      <c r="C339" t="s">
        <v>3107</v>
      </c>
      <c r="D339" t="s">
        <v>196</v>
      </c>
      <c r="E339">
        <v>19825.666447535499</v>
      </c>
      <c r="F339">
        <v>351.2</v>
      </c>
      <c r="G339">
        <v>4.4200916818322398</v>
      </c>
      <c r="H339">
        <v>-7.5941527781276097</v>
      </c>
      <c r="I339">
        <v>14.727836812164099</v>
      </c>
      <c r="J339">
        <v>-6.2960609016478797</v>
      </c>
      <c r="K339">
        <v>387.890052419695</v>
      </c>
      <c r="L339">
        <v>354.47841053737801</v>
      </c>
      <c r="M339">
        <v>15.2618830741112</v>
      </c>
      <c r="N339">
        <v>0.16082278693062901</v>
      </c>
      <c r="O339">
        <v>33.741457858769898</v>
      </c>
      <c r="P339">
        <v>35.050951740049904</v>
      </c>
      <c r="Q339">
        <v>3.1313924848930001E-3</v>
      </c>
    </row>
    <row r="340" spans="1:17" x14ac:dyDescent="0.3">
      <c r="A340" t="s">
        <v>786</v>
      </c>
      <c r="B340" t="s">
        <v>787</v>
      </c>
      <c r="C340" t="s">
        <v>3121</v>
      </c>
      <c r="D340" t="s">
        <v>512</v>
      </c>
      <c r="E340">
        <v>19788.486647067199</v>
      </c>
      <c r="F340">
        <v>163.96</v>
      </c>
      <c r="G340">
        <v>-31.0665470011973</v>
      </c>
      <c r="H340">
        <v>-2.5221008252816599</v>
      </c>
      <c r="I340">
        <v>2.77276303864193</v>
      </c>
      <c r="J340">
        <v>-2.3334517987989298</v>
      </c>
      <c r="K340">
        <v>175.919133824813</v>
      </c>
      <c r="L340">
        <v>175.06352721447499</v>
      </c>
      <c r="M340">
        <v>32.366750358919802</v>
      </c>
      <c r="N340">
        <v>0.53305082705142803</v>
      </c>
      <c r="O340">
        <v>35.850207367650597</v>
      </c>
      <c r="P340">
        <v>15.261862917398901</v>
      </c>
      <c r="Q340">
        <v>-3.7512354737279999E-3</v>
      </c>
    </row>
    <row r="341" spans="1:17" x14ac:dyDescent="0.3">
      <c r="A341" t="s">
        <v>788</v>
      </c>
      <c r="B341" t="s">
        <v>789</v>
      </c>
      <c r="C341" t="s">
        <v>3111</v>
      </c>
      <c r="D341" t="s">
        <v>125</v>
      </c>
      <c r="E341">
        <v>19705.561210312298</v>
      </c>
      <c r="F341">
        <v>786.6</v>
      </c>
      <c r="G341">
        <v>22.1304614550703</v>
      </c>
      <c r="H341">
        <v>-2.5992865493222599</v>
      </c>
      <c r="I341">
        <v>45.7011316841661</v>
      </c>
      <c r="J341">
        <v>-7.8537312450146697</v>
      </c>
      <c r="K341">
        <v>856.48738890272205</v>
      </c>
      <c r="L341">
        <v>726.93026873887902</v>
      </c>
      <c r="M341">
        <v>20.373220102704199</v>
      </c>
      <c r="N341">
        <v>0.38210052906363001</v>
      </c>
      <c r="O341">
        <v>28.140096618357401</v>
      </c>
      <c r="P341">
        <v>65.2173913043478</v>
      </c>
      <c r="Q341">
        <v>0.15155313252925501</v>
      </c>
    </row>
    <row r="342" spans="1:17" x14ac:dyDescent="0.3">
      <c r="A342" t="s">
        <v>790</v>
      </c>
      <c r="B342" t="s">
        <v>791</v>
      </c>
      <c r="C342" t="s">
        <v>3112</v>
      </c>
      <c r="D342" t="s">
        <v>224</v>
      </c>
      <c r="E342">
        <v>19487.676469439801</v>
      </c>
      <c r="F342">
        <v>1199</v>
      </c>
      <c r="G342">
        <v>61.187963278529601</v>
      </c>
      <c r="H342">
        <v>-2.38255659676578</v>
      </c>
      <c r="I342">
        <v>-4.0574847343845102</v>
      </c>
      <c r="J342">
        <v>-2.5935062871785202</v>
      </c>
      <c r="K342">
        <v>1277.0514057928499</v>
      </c>
      <c r="L342">
        <v>1164.3233725652401</v>
      </c>
      <c r="M342">
        <v>35.7631885099944</v>
      </c>
      <c r="N342">
        <v>0.48558219513222101</v>
      </c>
      <c r="O342">
        <v>20.850708924103401</v>
      </c>
      <c r="P342">
        <v>91.395961369622398</v>
      </c>
      <c r="Q342">
        <v>0.15206620697929399</v>
      </c>
    </row>
    <row r="343" spans="1:17" x14ac:dyDescent="0.3">
      <c r="A343" t="s">
        <v>792</v>
      </c>
      <c r="B343" t="s">
        <v>793</v>
      </c>
      <c r="C343" t="s">
        <v>3123</v>
      </c>
      <c r="D343" t="s">
        <v>475</v>
      </c>
      <c r="E343">
        <v>19032.2653498611</v>
      </c>
      <c r="F343">
        <v>1834.95</v>
      </c>
      <c r="G343">
        <v>-15.8671140471616</v>
      </c>
      <c r="H343">
        <v>-0.26981227634219701</v>
      </c>
      <c r="I343">
        <v>10.8239625378701</v>
      </c>
      <c r="J343">
        <v>-2.1922070158120999</v>
      </c>
      <c r="K343">
        <v>1937.0802473742201</v>
      </c>
      <c r="L343">
        <v>1879.7730599184599</v>
      </c>
      <c r="M343">
        <v>36.189355966264998</v>
      </c>
      <c r="N343">
        <v>0.79583656681993997</v>
      </c>
      <c r="O343">
        <v>26.978936755769901</v>
      </c>
      <c r="P343">
        <v>25.492408699220299</v>
      </c>
      <c r="Q343">
        <v>-4.3162339351348E-2</v>
      </c>
    </row>
    <row r="344" spans="1:17" x14ac:dyDescent="0.3">
      <c r="A344" t="s">
        <v>794</v>
      </c>
      <c r="B344" t="s">
        <v>795</v>
      </c>
      <c r="C344" t="s">
        <v>3113</v>
      </c>
      <c r="D344" t="s">
        <v>51</v>
      </c>
      <c r="E344">
        <v>19011.698407784999</v>
      </c>
      <c r="F344">
        <v>1170.1500000000001</v>
      </c>
      <c r="G344">
        <v>295.68920376381197</v>
      </c>
      <c r="H344">
        <v>12.8371100543248</v>
      </c>
      <c r="I344">
        <v>109.282010635592</v>
      </c>
      <c r="J344">
        <v>0.26732605937762699</v>
      </c>
      <c r="K344">
        <v>1085.14220443115</v>
      </c>
      <c r="L344">
        <v>809.94987916155696</v>
      </c>
      <c r="M344">
        <v>45.957664282360398</v>
      </c>
      <c r="N344">
        <v>1.9458205332618801</v>
      </c>
      <c r="O344">
        <v>14.0580267487074</v>
      </c>
      <c r="P344">
        <v>325.35441657579003</v>
      </c>
      <c r="Q344">
        <v>0.10813025065062599</v>
      </c>
    </row>
    <row r="345" spans="1:17" x14ac:dyDescent="0.3">
      <c r="A345" t="s">
        <v>796</v>
      </c>
      <c r="B345" t="s">
        <v>797</v>
      </c>
      <c r="C345" t="s">
        <v>3109</v>
      </c>
      <c r="D345" t="s">
        <v>54</v>
      </c>
      <c r="E345">
        <v>18954.657373945702</v>
      </c>
      <c r="F345">
        <v>647.70000000000005</v>
      </c>
      <c r="G345">
        <v>-40.815388486878298</v>
      </c>
      <c r="H345">
        <v>-15.8450168023</v>
      </c>
      <c r="I345">
        <v>-21.5655767838253</v>
      </c>
      <c r="J345">
        <v>1.3618139561577001</v>
      </c>
      <c r="K345">
        <v>756.92710210344205</v>
      </c>
      <c r="L345">
        <v>749.37678346057396</v>
      </c>
      <c r="M345">
        <v>25.323920254704301</v>
      </c>
      <c r="N345">
        <v>1.0191686396884201</v>
      </c>
      <c r="O345">
        <v>45.707889454994501</v>
      </c>
      <c r="P345">
        <v>7.9410049162569996</v>
      </c>
    </row>
    <row r="346" spans="1:17" x14ac:dyDescent="0.3">
      <c r="A346" t="s">
        <v>798</v>
      </c>
      <c r="B346" t="s">
        <v>799</v>
      </c>
      <c r="C346" t="s">
        <v>3107</v>
      </c>
      <c r="D346" t="s">
        <v>280</v>
      </c>
      <c r="E346">
        <v>18843.9191707512</v>
      </c>
      <c r="F346">
        <v>190.41</v>
      </c>
      <c r="G346">
        <v>20.327692903972199</v>
      </c>
      <c r="H346">
        <v>-10.666091796402601</v>
      </c>
      <c r="I346">
        <v>-5.2518513786818399</v>
      </c>
      <c r="J346">
        <v>-7.40794817982973</v>
      </c>
      <c r="K346">
        <v>222.804767466035</v>
      </c>
      <c r="L346">
        <v>215.78141518547699</v>
      </c>
      <c r="M346">
        <v>25.2478745025332</v>
      </c>
      <c r="N346">
        <v>0.54542080203722598</v>
      </c>
      <c r="O346">
        <v>49.361903261383297</v>
      </c>
      <c r="P346">
        <v>42.950450450450397</v>
      </c>
      <c r="Q346">
        <v>3.0611036794522001E-2</v>
      </c>
    </row>
    <row r="347" spans="1:17" x14ac:dyDescent="0.3">
      <c r="A347" t="s">
        <v>800</v>
      </c>
      <c r="B347" t="s">
        <v>801</v>
      </c>
      <c r="C347" t="s">
        <v>3123</v>
      </c>
      <c r="D347" t="s">
        <v>413</v>
      </c>
      <c r="E347">
        <v>18834.683110669099</v>
      </c>
      <c r="F347">
        <v>469.85</v>
      </c>
      <c r="G347">
        <v>33.144672026294899</v>
      </c>
      <c r="H347">
        <v>-0.60267495112897895</v>
      </c>
      <c r="I347">
        <v>11.485808736541999</v>
      </c>
      <c r="J347">
        <v>-6.1889723902347802</v>
      </c>
      <c r="K347">
        <v>489.83226375308902</v>
      </c>
      <c r="L347">
        <v>449.57830692108001</v>
      </c>
      <c r="M347">
        <v>42.866989451795497</v>
      </c>
      <c r="N347">
        <v>0.95345871393512205</v>
      </c>
      <c r="O347">
        <v>22.241140789613699</v>
      </c>
      <c r="P347">
        <v>55.066006600660003</v>
      </c>
      <c r="Q347">
        <v>2.0341898434265E-2</v>
      </c>
    </row>
    <row r="348" spans="1:17" x14ac:dyDescent="0.3">
      <c r="A348" t="s">
        <v>802</v>
      </c>
      <c r="B348" t="s">
        <v>803</v>
      </c>
      <c r="C348" t="s">
        <v>3119</v>
      </c>
      <c r="D348" t="s">
        <v>464</v>
      </c>
      <c r="E348">
        <v>18789.235595129499</v>
      </c>
      <c r="F348">
        <v>295</v>
      </c>
      <c r="G348">
        <v>-4.6141492674408902</v>
      </c>
      <c r="H348">
        <v>-12.0131908492721</v>
      </c>
      <c r="I348">
        <v>1.7855520740737401</v>
      </c>
      <c r="J348">
        <v>-4.7251802131643297</v>
      </c>
      <c r="K348">
        <v>328.37096280272198</v>
      </c>
      <c r="L348">
        <v>291.46937908744297</v>
      </c>
      <c r="M348">
        <v>32.913852234210601</v>
      </c>
      <c r="N348">
        <v>0.59334480904905795</v>
      </c>
      <c r="O348">
        <v>30.118644067796598</v>
      </c>
      <c r="P348">
        <v>55.283589946045502</v>
      </c>
      <c r="Q348">
        <v>0.177843916674776</v>
      </c>
    </row>
    <row r="349" spans="1:17" hidden="1" x14ac:dyDescent="0.3">
      <c r="A349" t="s">
        <v>804</v>
      </c>
      <c r="B349" t="s">
        <v>805</v>
      </c>
      <c r="C349" t="s">
        <v>3109</v>
      </c>
      <c r="D349" t="s">
        <v>54</v>
      </c>
      <c r="E349">
        <v>18701.7528469463</v>
      </c>
      <c r="F349">
        <v>434.85</v>
      </c>
      <c r="G349">
        <v>10.961833425006599</v>
      </c>
      <c r="H349">
        <v>3.6303875289756999</v>
      </c>
      <c r="I349">
        <v>26.0747257668719</v>
      </c>
      <c r="J349">
        <v>-4.4474786781383804</v>
      </c>
      <c r="K349">
        <v>439.28968406225101</v>
      </c>
      <c r="M349">
        <v>44.870035763744099</v>
      </c>
      <c r="N349">
        <v>0.663413017169592</v>
      </c>
      <c r="O349">
        <v>18.845578935264999</v>
      </c>
      <c r="P349">
        <v>48.921232876712303</v>
      </c>
    </row>
    <row r="350" spans="1:17" x14ac:dyDescent="0.3">
      <c r="A350" t="s">
        <v>806</v>
      </c>
      <c r="B350" t="s">
        <v>807</v>
      </c>
      <c r="C350" t="s">
        <v>3119</v>
      </c>
      <c r="D350" t="s">
        <v>808</v>
      </c>
      <c r="E350">
        <v>18526.475623550199</v>
      </c>
      <c r="F350">
        <v>436.2</v>
      </c>
      <c r="G350">
        <v>17.2477678419916</v>
      </c>
      <c r="H350">
        <v>-10.8496693421927</v>
      </c>
      <c r="I350">
        <v>-20.838995800919999</v>
      </c>
      <c r="J350">
        <v>-11.732529361128099</v>
      </c>
      <c r="K350">
        <v>506.55470468943901</v>
      </c>
      <c r="L350">
        <v>488.40548322804102</v>
      </c>
      <c r="M350">
        <v>26.1159786374043</v>
      </c>
      <c r="N350">
        <v>1.37460923793518</v>
      </c>
      <c r="O350">
        <v>71.503897294818898</v>
      </c>
      <c r="P350">
        <v>45.158069883527403</v>
      </c>
      <c r="Q350">
        <v>0.23527550639070399</v>
      </c>
    </row>
    <row r="351" spans="1:17" x14ac:dyDescent="0.3">
      <c r="A351" t="s">
        <v>809</v>
      </c>
      <c r="B351" t="s">
        <v>810</v>
      </c>
      <c r="C351" t="s">
        <v>3113</v>
      </c>
      <c r="D351" t="s">
        <v>51</v>
      </c>
      <c r="E351">
        <v>18522.4863025737</v>
      </c>
      <c r="F351">
        <v>1168.75</v>
      </c>
      <c r="G351">
        <v>157.541398117347</v>
      </c>
      <c r="H351">
        <v>7.9480215259821501</v>
      </c>
      <c r="I351">
        <v>57.440735913389702</v>
      </c>
      <c r="J351">
        <v>-3.7451739406223798</v>
      </c>
      <c r="K351">
        <v>1126.3656821116399</v>
      </c>
      <c r="L351">
        <v>864.472044254656</v>
      </c>
      <c r="M351">
        <v>43.084377477059697</v>
      </c>
      <c r="N351">
        <v>0.63637945609371904</v>
      </c>
      <c r="O351">
        <v>12.0770053475935</v>
      </c>
      <c r="P351">
        <v>186.28291488058699</v>
      </c>
      <c r="Q351">
        <v>7.2262662826169999E-2</v>
      </c>
    </row>
    <row r="352" spans="1:17" x14ac:dyDescent="0.3">
      <c r="A352" t="s">
        <v>811</v>
      </c>
      <c r="B352" t="s">
        <v>812</v>
      </c>
      <c r="C352" t="s">
        <v>3119</v>
      </c>
      <c r="D352" t="s">
        <v>266</v>
      </c>
      <c r="E352">
        <v>18513.006180411801</v>
      </c>
      <c r="F352">
        <v>584.85</v>
      </c>
      <c r="G352">
        <v>-8.8186790969097704</v>
      </c>
      <c r="H352">
        <v>-6.2952556686424703</v>
      </c>
      <c r="I352">
        <v>-11.602556369729101</v>
      </c>
      <c r="J352">
        <v>-7.5373742627329703</v>
      </c>
      <c r="K352">
        <v>650.849876221204</v>
      </c>
      <c r="L352">
        <v>641.05479891121604</v>
      </c>
      <c r="M352">
        <v>31.341908765544598</v>
      </c>
      <c r="N352">
        <v>0.55264521819234802</v>
      </c>
      <c r="O352">
        <v>36.607677182183401</v>
      </c>
      <c r="P352">
        <v>16.364902506963698</v>
      </c>
      <c r="Q352">
        <v>0.10111848383568001</v>
      </c>
    </row>
    <row r="353" spans="1:17" x14ac:dyDescent="0.3">
      <c r="A353" t="s">
        <v>813</v>
      </c>
      <c r="B353" t="s">
        <v>814</v>
      </c>
      <c r="C353" t="s">
        <v>3121</v>
      </c>
      <c r="D353" t="s">
        <v>227</v>
      </c>
      <c r="E353">
        <v>18433.0513848386</v>
      </c>
      <c r="F353">
        <v>844.15</v>
      </c>
      <c r="G353">
        <v>20.403314490426499</v>
      </c>
      <c r="H353">
        <v>1.6250320363764199</v>
      </c>
      <c r="I353">
        <v>2.4592092490217299</v>
      </c>
      <c r="J353">
        <v>-1.9901525007668199</v>
      </c>
      <c r="K353">
        <v>860.05615828670602</v>
      </c>
      <c r="L353">
        <v>802.32256665330203</v>
      </c>
      <c r="M353">
        <v>43.364777486938401</v>
      </c>
      <c r="N353">
        <v>1.1083976981449599</v>
      </c>
      <c r="O353">
        <v>13.4869395249659</v>
      </c>
      <c r="P353">
        <v>50.4589608769272</v>
      </c>
      <c r="Q353">
        <v>0.15556005209002299</v>
      </c>
    </row>
    <row r="354" spans="1:17" x14ac:dyDescent="0.3">
      <c r="A354" t="s">
        <v>815</v>
      </c>
      <c r="B354" t="s">
        <v>816</v>
      </c>
      <c r="C354" t="s">
        <v>3113</v>
      </c>
      <c r="D354" t="s">
        <v>51</v>
      </c>
      <c r="E354">
        <v>18421.525822736199</v>
      </c>
      <c r="F354">
        <v>1352.75</v>
      </c>
      <c r="G354">
        <v>29.7773680150204</v>
      </c>
      <c r="H354">
        <v>4.5874335340543304</v>
      </c>
      <c r="I354">
        <v>46.418722347304197</v>
      </c>
      <c r="J354">
        <v>7.6191671446489302</v>
      </c>
      <c r="K354">
        <v>1312.10742520602</v>
      </c>
      <c r="L354">
        <v>1125.7181813033001</v>
      </c>
      <c r="M354">
        <v>59.333485987176097</v>
      </c>
      <c r="N354">
        <v>0.310540427793775</v>
      </c>
      <c r="O354">
        <v>12.5152467196451</v>
      </c>
      <c r="P354">
        <v>67.181610331829702</v>
      </c>
      <c r="Q354">
        <v>6.9840374314110998E-2</v>
      </c>
    </row>
    <row r="355" spans="1:17" x14ac:dyDescent="0.3">
      <c r="A355" t="s">
        <v>817</v>
      </c>
      <c r="B355" t="s">
        <v>818</v>
      </c>
      <c r="C355" t="s">
        <v>3118</v>
      </c>
      <c r="D355" t="s">
        <v>819</v>
      </c>
      <c r="E355">
        <v>18400.1784010874</v>
      </c>
      <c r="F355">
        <v>1154.6500000000001</v>
      </c>
      <c r="G355">
        <v>-30.7885995648112</v>
      </c>
      <c r="H355">
        <v>-11.4670722913002</v>
      </c>
      <c r="I355">
        <v>-10.116288472476301</v>
      </c>
      <c r="J355">
        <v>-3.2336123057094901</v>
      </c>
      <c r="K355">
        <v>1312.0218380655299</v>
      </c>
      <c r="L355">
        <v>1332.8985902347199</v>
      </c>
      <c r="M355">
        <v>24.697619141789598</v>
      </c>
      <c r="N355">
        <v>0.34517458327968098</v>
      </c>
      <c r="O355">
        <v>36.725414627809201</v>
      </c>
      <c r="P355">
        <v>3.9897329670824702</v>
      </c>
      <c r="Q355">
        <v>-2.6740854827630001E-2</v>
      </c>
    </row>
    <row r="356" spans="1:17" x14ac:dyDescent="0.3">
      <c r="A356" t="s">
        <v>820</v>
      </c>
      <c r="B356" t="s">
        <v>821</v>
      </c>
      <c r="C356" t="s">
        <v>3122</v>
      </c>
      <c r="D356" t="s">
        <v>138</v>
      </c>
      <c r="E356">
        <v>18317.599923071699</v>
      </c>
      <c r="F356">
        <v>1302.95</v>
      </c>
      <c r="G356">
        <v>59.258311596619102</v>
      </c>
      <c r="H356">
        <v>-7.3634121954564904</v>
      </c>
      <c r="I356">
        <v>-2.4312334770320398</v>
      </c>
      <c r="J356">
        <v>-3.2338459706378901</v>
      </c>
      <c r="K356">
        <v>1422.967666107</v>
      </c>
      <c r="L356">
        <v>1296.29221383923</v>
      </c>
      <c r="M356">
        <v>41.011409734403799</v>
      </c>
      <c r="N356">
        <v>0.83152307263664105</v>
      </c>
      <c r="O356">
        <v>26.405464522813599</v>
      </c>
      <c r="P356">
        <v>85.196503446805494</v>
      </c>
    </row>
    <row r="357" spans="1:17" x14ac:dyDescent="0.3">
      <c r="A357" t="s">
        <v>822</v>
      </c>
      <c r="B357" t="s">
        <v>823</v>
      </c>
      <c r="C357" t="s">
        <v>3110</v>
      </c>
      <c r="D357" t="s">
        <v>637</v>
      </c>
      <c r="E357">
        <v>18306.807121394999</v>
      </c>
      <c r="F357">
        <v>126.89</v>
      </c>
      <c r="G357">
        <v>64.616521366148604</v>
      </c>
      <c r="H357">
        <v>-1.2939692841135699</v>
      </c>
      <c r="I357">
        <v>24.493110327267701</v>
      </c>
      <c r="J357">
        <v>4.1856813751250197</v>
      </c>
      <c r="K357">
        <v>131.17932286684001</v>
      </c>
      <c r="L357">
        <v>118.463554075875</v>
      </c>
      <c r="M357">
        <v>54.1503237397989</v>
      </c>
      <c r="N357">
        <v>0.75244352294592298</v>
      </c>
      <c r="O357">
        <v>34.7623926235322</v>
      </c>
      <c r="P357">
        <v>92.695520121488201</v>
      </c>
      <c r="Q357">
        <v>6.2250608129236003E-2</v>
      </c>
    </row>
    <row r="358" spans="1:17" x14ac:dyDescent="0.3">
      <c r="A358" t="s">
        <v>824</v>
      </c>
      <c r="B358" t="s">
        <v>825</v>
      </c>
      <c r="C358" t="s">
        <v>3120</v>
      </c>
      <c r="D358" t="s">
        <v>456</v>
      </c>
      <c r="E358">
        <v>18179.588648000699</v>
      </c>
      <c r="F358">
        <v>7657.6</v>
      </c>
      <c r="G358">
        <v>-8.6892325832083799</v>
      </c>
      <c r="H358">
        <v>-3.9309894951679398</v>
      </c>
      <c r="I358">
        <v>1.5457863784968</v>
      </c>
      <c r="J358">
        <v>-0.95465260168920096</v>
      </c>
      <c r="K358">
        <v>8051.6993798759704</v>
      </c>
      <c r="L358">
        <v>7635.2559337950197</v>
      </c>
      <c r="M358">
        <v>39.540595675341002</v>
      </c>
      <c r="N358">
        <v>0.20797609839506701</v>
      </c>
      <c r="O358">
        <v>23.912191809444199</v>
      </c>
      <c r="P358">
        <v>39.569132067218298</v>
      </c>
      <c r="Q358">
        <v>-1.206859856546E-2</v>
      </c>
    </row>
    <row r="359" spans="1:17" x14ac:dyDescent="0.3">
      <c r="A359" t="s">
        <v>826</v>
      </c>
      <c r="B359" t="s">
        <v>827</v>
      </c>
      <c r="C359" t="s">
        <v>3112</v>
      </c>
      <c r="D359" t="s">
        <v>48</v>
      </c>
      <c r="E359">
        <v>18046.8260352508</v>
      </c>
      <c r="F359">
        <v>191.78</v>
      </c>
      <c r="G359">
        <v>0.23374048784672299</v>
      </c>
      <c r="H359">
        <v>-7.9971817058516903</v>
      </c>
      <c r="I359">
        <v>-26.9148997660552</v>
      </c>
      <c r="J359">
        <v>-4.1797107485031901</v>
      </c>
      <c r="K359">
        <v>221.355601101643</v>
      </c>
      <c r="L359">
        <v>227.73263157720999</v>
      </c>
      <c r="M359">
        <v>28.7187150543798</v>
      </c>
      <c r="N359">
        <v>0.93205436629052796</v>
      </c>
      <c r="O359">
        <v>83.335071436020399</v>
      </c>
      <c r="P359">
        <v>24.5324675324675</v>
      </c>
      <c r="Q359">
        <v>0.144241648823314</v>
      </c>
    </row>
    <row r="360" spans="1:17" x14ac:dyDescent="0.3">
      <c r="A360" t="s">
        <v>828</v>
      </c>
      <c r="B360" t="s">
        <v>829</v>
      </c>
      <c r="C360" t="s">
        <v>3109</v>
      </c>
      <c r="D360" t="s">
        <v>502</v>
      </c>
      <c r="E360">
        <v>17927.933162363599</v>
      </c>
      <c r="F360">
        <v>422.15</v>
      </c>
      <c r="G360">
        <v>-52.491831882191001</v>
      </c>
      <c r="H360">
        <v>-4.0990945506785099</v>
      </c>
      <c r="I360">
        <v>0.73941336424336601</v>
      </c>
      <c r="J360">
        <v>-4.2093612684460702</v>
      </c>
      <c r="K360">
        <v>449.45617904045997</v>
      </c>
      <c r="L360">
        <v>467.52848577514499</v>
      </c>
      <c r="M360">
        <v>35.6784945420913</v>
      </c>
      <c r="N360">
        <v>0.42924442103336202</v>
      </c>
      <c r="O360">
        <v>55.245321531705997</v>
      </c>
      <c r="P360">
        <v>38.737347180228703</v>
      </c>
      <c r="Q360">
        <v>3.5372840403919997E-2</v>
      </c>
    </row>
    <row r="361" spans="1:17" x14ac:dyDescent="0.3">
      <c r="A361" t="s">
        <v>830</v>
      </c>
      <c r="B361" t="s">
        <v>831</v>
      </c>
      <c r="C361" t="s">
        <v>3115</v>
      </c>
      <c r="D361" t="s">
        <v>211</v>
      </c>
      <c r="E361">
        <v>17904.062433561201</v>
      </c>
      <c r="F361">
        <v>471.7</v>
      </c>
      <c r="G361">
        <v>-25.651243651475401</v>
      </c>
      <c r="H361">
        <v>-6.7742469838244403</v>
      </c>
      <c r="I361">
        <v>-8.2676426094131497</v>
      </c>
      <c r="J361">
        <v>-2.6497663401009701</v>
      </c>
      <c r="K361">
        <v>521.63092670524202</v>
      </c>
      <c r="L361">
        <v>523.98028078845198</v>
      </c>
      <c r="M361">
        <v>28.180496825779301</v>
      </c>
      <c r="N361">
        <v>0.79614274405483099</v>
      </c>
      <c r="O361">
        <v>31.948272206911099</v>
      </c>
      <c r="P361">
        <v>15.9537856440511</v>
      </c>
      <c r="Q361">
        <v>5.7205220543366998E-2</v>
      </c>
    </row>
    <row r="362" spans="1:17" x14ac:dyDescent="0.3">
      <c r="A362" t="s">
        <v>832</v>
      </c>
      <c r="B362" t="s">
        <v>833</v>
      </c>
      <c r="C362" t="s">
        <v>3111</v>
      </c>
      <c r="D362" t="s">
        <v>275</v>
      </c>
      <c r="E362">
        <v>17891.608316999998</v>
      </c>
      <c r="F362">
        <v>2564.3000000000002</v>
      </c>
      <c r="G362">
        <v>57.181641749144497</v>
      </c>
      <c r="H362">
        <v>2.7525760799791499</v>
      </c>
      <c r="I362">
        <v>59.318172759440699</v>
      </c>
      <c r="J362">
        <v>-4.9294507833908003</v>
      </c>
      <c r="K362">
        <v>2638.68263366871</v>
      </c>
      <c r="L362">
        <v>2154.13183991194</v>
      </c>
      <c r="M362">
        <v>33.521633636287703</v>
      </c>
      <c r="N362">
        <v>0.41314122882696802</v>
      </c>
      <c r="O362">
        <v>16.0160667628592</v>
      </c>
      <c r="P362">
        <v>103.62900023822699</v>
      </c>
      <c r="Q362">
        <v>9.8655183840537994E-2</v>
      </c>
    </row>
    <row r="363" spans="1:17" x14ac:dyDescent="0.3">
      <c r="A363" t="s">
        <v>834</v>
      </c>
      <c r="B363" t="s">
        <v>835</v>
      </c>
      <c r="C363" t="s">
        <v>3118</v>
      </c>
      <c r="D363" t="s">
        <v>43</v>
      </c>
      <c r="E363">
        <v>17830.504462619199</v>
      </c>
      <c r="F363">
        <v>806.8</v>
      </c>
      <c r="G363">
        <v>-18.573582830153601</v>
      </c>
      <c r="H363">
        <v>-3.5062402690071299</v>
      </c>
      <c r="I363">
        <v>-20.138392320124801</v>
      </c>
      <c r="J363">
        <v>-3.6543149417244001</v>
      </c>
      <c r="K363">
        <v>862.55795035892504</v>
      </c>
      <c r="L363">
        <v>862.655248113006</v>
      </c>
      <c r="M363">
        <v>29.770946279954799</v>
      </c>
      <c r="N363">
        <v>0.85223559071520305</v>
      </c>
      <c r="O363">
        <v>27.0451165096678</v>
      </c>
      <c r="P363">
        <v>13.4420697412823</v>
      </c>
    </row>
    <row r="364" spans="1:17" x14ac:dyDescent="0.3">
      <c r="A364" t="s">
        <v>836</v>
      </c>
      <c r="B364" t="s">
        <v>837</v>
      </c>
      <c r="C364" t="s">
        <v>3119</v>
      </c>
      <c r="D364" t="s">
        <v>120</v>
      </c>
      <c r="E364">
        <v>17798.760455340602</v>
      </c>
      <c r="F364">
        <v>678.3</v>
      </c>
      <c r="G364">
        <v>9.0736545937176096</v>
      </c>
      <c r="H364">
        <v>0.95101879459586203</v>
      </c>
      <c r="I364">
        <v>7.3301949581570103</v>
      </c>
      <c r="J364">
        <v>-12.378111069180401</v>
      </c>
      <c r="K364">
        <v>713.30854540309599</v>
      </c>
      <c r="L364">
        <v>623.29879795410898</v>
      </c>
      <c r="M364">
        <v>29.985562664582599</v>
      </c>
      <c r="N364">
        <v>1.06431222317668</v>
      </c>
      <c r="O364">
        <v>18.826477959604901</v>
      </c>
      <c r="P364">
        <v>54.106554583664597</v>
      </c>
      <c r="Q364">
        <v>0.15309227205668299</v>
      </c>
    </row>
    <row r="365" spans="1:17" x14ac:dyDescent="0.3">
      <c r="A365" t="s">
        <v>838</v>
      </c>
      <c r="B365" t="s">
        <v>839</v>
      </c>
      <c r="C365" t="s">
        <v>3118</v>
      </c>
      <c r="D365" t="s">
        <v>242</v>
      </c>
      <c r="E365">
        <v>17652.673925081901</v>
      </c>
      <c r="F365">
        <v>405.55</v>
      </c>
      <c r="G365">
        <v>19.5166837070004</v>
      </c>
      <c r="H365">
        <v>-1.6691827520693201</v>
      </c>
      <c r="I365">
        <v>4.6312814547284198</v>
      </c>
      <c r="J365">
        <v>-4.6749844861599303</v>
      </c>
      <c r="K365">
        <v>437.22488410876201</v>
      </c>
      <c r="L365">
        <v>404.43015095397601</v>
      </c>
      <c r="M365">
        <v>27.400828626291801</v>
      </c>
      <c r="N365">
        <v>0.52089426701627595</v>
      </c>
      <c r="O365">
        <v>42.386882012082303</v>
      </c>
      <c r="P365">
        <v>43.126874889712298</v>
      </c>
      <c r="Q365">
        <v>5.6667360039406998E-2</v>
      </c>
    </row>
    <row r="366" spans="1:17" x14ac:dyDescent="0.3">
      <c r="A366" t="s">
        <v>840</v>
      </c>
      <c r="B366" t="s">
        <v>841</v>
      </c>
      <c r="C366" t="s">
        <v>3112</v>
      </c>
      <c r="D366" t="s">
        <v>48</v>
      </c>
      <c r="E366">
        <v>17589.0757526286</v>
      </c>
      <c r="F366">
        <v>280</v>
      </c>
      <c r="G366">
        <v>48.306886663851202</v>
      </c>
      <c r="H366">
        <v>0.60873388559881603</v>
      </c>
      <c r="I366">
        <v>5.4583033961335099</v>
      </c>
      <c r="J366">
        <v>-9.1117147023472693</v>
      </c>
      <c r="K366">
        <v>303.16815178958598</v>
      </c>
      <c r="L366">
        <v>278.81735163924202</v>
      </c>
      <c r="M366">
        <v>29.319848808342201</v>
      </c>
      <c r="N366">
        <v>1.05581020505864</v>
      </c>
      <c r="O366">
        <v>30.178571428571399</v>
      </c>
      <c r="P366">
        <v>81.053992887164497</v>
      </c>
      <c r="Q366">
        <v>0.15653266533297799</v>
      </c>
    </row>
    <row r="367" spans="1:17" x14ac:dyDescent="0.3">
      <c r="A367" t="s">
        <v>842</v>
      </c>
      <c r="B367" t="s">
        <v>843</v>
      </c>
      <c r="C367" t="s">
        <v>3119</v>
      </c>
      <c r="D367" t="s">
        <v>120</v>
      </c>
      <c r="E367">
        <v>17510.6757645</v>
      </c>
      <c r="F367">
        <v>11066.75</v>
      </c>
      <c r="G367">
        <v>92.670697871219204</v>
      </c>
      <c r="H367">
        <v>-11.6296942900858</v>
      </c>
      <c r="I367">
        <v>43.811754992018798</v>
      </c>
      <c r="J367">
        <v>-5.3790042329870298</v>
      </c>
      <c r="K367">
        <v>12669.4662937148</v>
      </c>
      <c r="L367">
        <v>11168.262911501501</v>
      </c>
      <c r="M367">
        <v>33.952541590448199</v>
      </c>
      <c r="N367">
        <v>1.1396809498409901</v>
      </c>
      <c r="O367">
        <v>41.885377369146298</v>
      </c>
      <c r="P367">
        <v>116.997225462994</v>
      </c>
    </row>
    <row r="368" spans="1:17" hidden="1" x14ac:dyDescent="0.3">
      <c r="A368" t="s">
        <v>844</v>
      </c>
      <c r="B368" t="s">
        <v>845</v>
      </c>
      <c r="C368" t="s">
        <v>3124</v>
      </c>
      <c r="D368" t="s">
        <v>48</v>
      </c>
      <c r="E368">
        <v>17469.883140688398</v>
      </c>
      <c r="F368">
        <v>474.75</v>
      </c>
      <c r="G368">
        <v>-20.914896889739602</v>
      </c>
      <c r="H368">
        <v>18.054390687285998</v>
      </c>
      <c r="I368">
        <v>-5.8020045478743398</v>
      </c>
      <c r="J368">
        <v>2.7021944804302498</v>
      </c>
      <c r="O368">
        <v>8.1621906266456001</v>
      </c>
      <c r="P368">
        <v>12.968471148126101</v>
      </c>
    </row>
    <row r="369" spans="1:17" x14ac:dyDescent="0.3">
      <c r="A369" t="s">
        <v>846</v>
      </c>
      <c r="B369" t="s">
        <v>847</v>
      </c>
      <c r="C369" t="s">
        <v>3119</v>
      </c>
      <c r="D369" t="s">
        <v>556</v>
      </c>
      <c r="E369">
        <v>17403.828994531199</v>
      </c>
      <c r="F369">
        <v>1137.3499999999999</v>
      </c>
      <c r="G369">
        <v>4.3314770702496599</v>
      </c>
      <c r="H369">
        <v>-6.8971057007429</v>
      </c>
      <c r="I369">
        <v>2.7737155285588799</v>
      </c>
      <c r="J369">
        <v>-5.1520565317155</v>
      </c>
      <c r="K369">
        <v>1298.2252385562699</v>
      </c>
      <c r="L369">
        <v>1274.06688569627</v>
      </c>
      <c r="M369">
        <v>25.461403896566601</v>
      </c>
      <c r="N369">
        <v>0.70927957111075501</v>
      </c>
      <c r="O369">
        <v>49.470259814480997</v>
      </c>
      <c r="P369">
        <v>36.8240601503759</v>
      </c>
      <c r="Q369">
        <v>7.9129367974428003E-2</v>
      </c>
    </row>
    <row r="370" spans="1:17" x14ac:dyDescent="0.3">
      <c r="A370" t="s">
        <v>848</v>
      </c>
      <c r="B370" t="s">
        <v>849</v>
      </c>
      <c r="C370" t="s">
        <v>3119</v>
      </c>
      <c r="D370" t="s">
        <v>175</v>
      </c>
      <c r="E370">
        <v>17324.282855925001</v>
      </c>
      <c r="F370">
        <v>724.55</v>
      </c>
      <c r="G370">
        <v>96.355856967594505</v>
      </c>
      <c r="H370">
        <v>-9.6456945642059004</v>
      </c>
      <c r="I370">
        <v>-16.8576980485694</v>
      </c>
      <c r="J370">
        <v>-5.78468416531312</v>
      </c>
      <c r="K370">
        <v>788.05185512660705</v>
      </c>
      <c r="L370">
        <v>723.00522464228698</v>
      </c>
      <c r="M370">
        <v>32.158042607229099</v>
      </c>
      <c r="N370">
        <v>0.45633176853846003</v>
      </c>
      <c r="O370">
        <v>35.256366020288397</v>
      </c>
      <c r="P370">
        <v>122.561818461065</v>
      </c>
      <c r="Q370">
        <v>0.18417940680472999</v>
      </c>
    </row>
    <row r="371" spans="1:17" x14ac:dyDescent="0.3">
      <c r="A371" t="s">
        <v>850</v>
      </c>
      <c r="B371" t="s">
        <v>851</v>
      </c>
      <c r="C371" t="s">
        <v>3108</v>
      </c>
      <c r="D371" t="s">
        <v>239</v>
      </c>
      <c r="E371">
        <v>17284.829428033601</v>
      </c>
      <c r="F371">
        <v>1235.0999999999999</v>
      </c>
      <c r="G371">
        <v>89.629189929408597</v>
      </c>
      <c r="H371">
        <v>-1.77467845431842</v>
      </c>
      <c r="I371">
        <v>19.836732419434099</v>
      </c>
      <c r="J371">
        <v>-1.7083546336916899</v>
      </c>
      <c r="K371">
        <v>1229.38826420085</v>
      </c>
      <c r="L371">
        <v>1012.2718904712</v>
      </c>
      <c r="M371">
        <v>43.843459147699399</v>
      </c>
      <c r="N371">
        <v>0.452883584561457</v>
      </c>
      <c r="O371">
        <v>25.333981054165601</v>
      </c>
      <c r="P371">
        <v>114.334056399132</v>
      </c>
      <c r="Q371">
        <v>0.16168216730613599</v>
      </c>
    </row>
    <row r="372" spans="1:17" x14ac:dyDescent="0.3">
      <c r="A372" t="s">
        <v>852</v>
      </c>
      <c r="B372" t="s">
        <v>853</v>
      </c>
      <c r="C372" t="s">
        <v>3119</v>
      </c>
      <c r="D372" t="s">
        <v>556</v>
      </c>
      <c r="E372">
        <v>17274.0763878984</v>
      </c>
      <c r="F372">
        <v>1527.1</v>
      </c>
      <c r="G372">
        <v>-26.070834446999701</v>
      </c>
      <c r="H372">
        <v>-5.9072949292727399</v>
      </c>
      <c r="I372">
        <v>-16.288924920223799</v>
      </c>
      <c r="J372">
        <v>1.2361081023918199</v>
      </c>
      <c r="K372">
        <v>1610.6056698212001</v>
      </c>
      <c r="L372">
        <v>1611.01212809305</v>
      </c>
      <c r="M372">
        <v>45.142912909692797</v>
      </c>
      <c r="N372">
        <v>0.77166061706432498</v>
      </c>
      <c r="O372">
        <v>24.5465260952131</v>
      </c>
      <c r="P372">
        <v>16.545829199419899</v>
      </c>
    </row>
    <row r="373" spans="1:17" x14ac:dyDescent="0.3">
      <c r="A373" t="s">
        <v>854</v>
      </c>
      <c r="B373" t="s">
        <v>855</v>
      </c>
      <c r="C373" t="s">
        <v>3122</v>
      </c>
      <c r="D373" t="s">
        <v>138</v>
      </c>
      <c r="E373">
        <v>17234.329304488499</v>
      </c>
      <c r="F373">
        <v>1534.05</v>
      </c>
      <c r="G373">
        <v>62.010321168655899</v>
      </c>
      <c r="H373">
        <v>-4.7339434842321904</v>
      </c>
      <c r="I373">
        <v>-17.785333917638201</v>
      </c>
      <c r="J373">
        <v>-4.7015127334918096</v>
      </c>
      <c r="K373">
        <v>1693.36045716439</v>
      </c>
      <c r="L373">
        <v>1606.3083682732499</v>
      </c>
      <c r="M373">
        <v>33.414110878642198</v>
      </c>
      <c r="N373">
        <v>0.73013651736251395</v>
      </c>
      <c r="O373">
        <v>40.8561268193342</v>
      </c>
      <c r="P373">
        <v>86.960412497576897</v>
      </c>
      <c r="Q373">
        <v>6.8116353344466002E-2</v>
      </c>
    </row>
    <row r="374" spans="1:17" x14ac:dyDescent="0.3">
      <c r="A374" t="s">
        <v>856</v>
      </c>
      <c r="B374" t="s">
        <v>857</v>
      </c>
      <c r="C374" t="s">
        <v>3115</v>
      </c>
      <c r="D374" t="s">
        <v>211</v>
      </c>
      <c r="E374">
        <v>17202.889760945302</v>
      </c>
      <c r="F374">
        <v>1454.05</v>
      </c>
      <c r="G374">
        <v>-0.49287291907224701</v>
      </c>
      <c r="H374">
        <v>-12.3924104093681</v>
      </c>
      <c r="I374">
        <v>-26.559277398245602</v>
      </c>
      <c r="J374">
        <v>-7.8174547610658101</v>
      </c>
      <c r="K374">
        <v>1708.73041682382</v>
      </c>
      <c r="L374">
        <v>1778.84165833774</v>
      </c>
      <c r="M374">
        <v>22.121673194733599</v>
      </c>
      <c r="N374">
        <v>0.63392965198372697</v>
      </c>
      <c r="O374">
        <v>67.005948901344496</v>
      </c>
      <c r="P374">
        <v>22.291841883936002</v>
      </c>
      <c r="Q374">
        <v>0.146041711622417</v>
      </c>
    </row>
    <row r="375" spans="1:17" x14ac:dyDescent="0.3">
      <c r="A375" t="s">
        <v>858</v>
      </c>
      <c r="B375" t="s">
        <v>859</v>
      </c>
      <c r="C375" t="s">
        <v>3116</v>
      </c>
      <c r="D375" t="s">
        <v>120</v>
      </c>
      <c r="E375">
        <v>17182.2877256711</v>
      </c>
      <c r="F375">
        <v>941.25</v>
      </c>
      <c r="G375">
        <v>41.477750890412203</v>
      </c>
      <c r="H375">
        <v>-9.3176506119861404</v>
      </c>
      <c r="I375">
        <v>-8.2120673215362299</v>
      </c>
      <c r="J375">
        <v>-10.7173195556251</v>
      </c>
      <c r="K375">
        <v>1039.6824108682299</v>
      </c>
      <c r="L375">
        <v>930.08574904342595</v>
      </c>
      <c r="M375">
        <v>22.389008659599501</v>
      </c>
      <c r="N375">
        <v>0.62071031452219505</v>
      </c>
      <c r="O375">
        <v>39.601593625497998</v>
      </c>
      <c r="P375">
        <v>65.131578947368396</v>
      </c>
      <c r="Q375">
        <v>0.23368723122202401</v>
      </c>
    </row>
    <row r="376" spans="1:17" x14ac:dyDescent="0.3">
      <c r="A376" t="s">
        <v>860</v>
      </c>
      <c r="B376" t="s">
        <v>861</v>
      </c>
      <c r="C376" t="s">
        <v>3109</v>
      </c>
      <c r="D376" t="s">
        <v>24</v>
      </c>
      <c r="E376">
        <v>17012.475939931901</v>
      </c>
      <c r="F376">
        <v>211.27</v>
      </c>
      <c r="G376">
        <v>13.4075529103355</v>
      </c>
      <c r="H376">
        <v>9.3316913711471603</v>
      </c>
      <c r="I376">
        <v>0.972979519984145</v>
      </c>
      <c r="J376">
        <v>-6.1216026660914196</v>
      </c>
      <c r="K376">
        <v>217.281408554721</v>
      </c>
      <c r="L376">
        <v>199.78766657350499</v>
      </c>
      <c r="M376">
        <v>31.0702146194973</v>
      </c>
      <c r="N376">
        <v>0.96717408300456698</v>
      </c>
      <c r="O376">
        <v>13.5040469541345</v>
      </c>
      <c r="P376">
        <v>42.509274873524397</v>
      </c>
      <c r="Q376">
        <v>0.18258036049186599</v>
      </c>
    </row>
    <row r="377" spans="1:17" x14ac:dyDescent="0.3">
      <c r="A377" t="s">
        <v>862</v>
      </c>
      <c r="B377" t="s">
        <v>863</v>
      </c>
      <c r="C377" t="s">
        <v>3113</v>
      </c>
      <c r="D377" t="s">
        <v>51</v>
      </c>
      <c r="E377">
        <v>16941.401213928599</v>
      </c>
      <c r="F377">
        <v>6772.95</v>
      </c>
      <c r="G377">
        <v>25.828838362679999</v>
      </c>
      <c r="H377">
        <v>-6.0188708189519398</v>
      </c>
      <c r="I377">
        <v>17.423903118110001</v>
      </c>
      <c r="J377">
        <v>-6.2915843829719096</v>
      </c>
      <c r="K377">
        <v>7252.9265967654201</v>
      </c>
      <c r="L377">
        <v>6426.7838025273504</v>
      </c>
      <c r="M377">
        <v>27.495069276365001</v>
      </c>
      <c r="N377">
        <v>0.34871021875410202</v>
      </c>
      <c r="O377">
        <v>20.169202489314099</v>
      </c>
      <c r="P377">
        <v>50.176274944567602</v>
      </c>
      <c r="Q377">
        <v>9.9274375523802E-2</v>
      </c>
    </row>
    <row r="378" spans="1:17" hidden="1" x14ac:dyDescent="0.3">
      <c r="A378" t="s">
        <v>864</v>
      </c>
      <c r="B378" t="s">
        <v>865</v>
      </c>
      <c r="C378" t="s">
        <v>3124</v>
      </c>
      <c r="D378" t="s">
        <v>603</v>
      </c>
      <c r="E378">
        <v>16887.033378074098</v>
      </c>
      <c r="F378">
        <v>678</v>
      </c>
      <c r="G378">
        <v>-45.731014980373097</v>
      </c>
      <c r="H378">
        <v>-8.3952829262650397</v>
      </c>
      <c r="I378">
        <v>-23.900206747822399</v>
      </c>
      <c r="J378">
        <v>-10.025774699611199</v>
      </c>
      <c r="K378">
        <v>776.22467673625795</v>
      </c>
      <c r="L378">
        <v>820.00653291086098</v>
      </c>
      <c r="M378">
        <v>16.038538824146201</v>
      </c>
      <c r="N378">
        <v>1.0947653111128901</v>
      </c>
      <c r="O378">
        <v>39.970501474926202</v>
      </c>
      <c r="P378">
        <v>0.44444444444444697</v>
      </c>
      <c r="Q378">
        <v>-0.20103512709715601</v>
      </c>
    </row>
    <row r="379" spans="1:17" x14ac:dyDescent="0.3">
      <c r="A379" t="s">
        <v>866</v>
      </c>
      <c r="B379" t="s">
        <v>867</v>
      </c>
      <c r="C379" t="s">
        <v>3115</v>
      </c>
      <c r="D379" t="s">
        <v>808</v>
      </c>
      <c r="E379">
        <v>16867.9629392596</v>
      </c>
      <c r="F379">
        <v>932.7</v>
      </c>
      <c r="G379">
        <v>10.1690057603188</v>
      </c>
      <c r="H379">
        <v>-5.5112535254170298</v>
      </c>
      <c r="I379">
        <v>24.511321221524501</v>
      </c>
      <c r="J379">
        <v>-1.0508670099293</v>
      </c>
      <c r="K379">
        <v>950.154434550475</v>
      </c>
      <c r="L379">
        <v>849.86813327274501</v>
      </c>
      <c r="M379">
        <v>45.5103780028291</v>
      </c>
      <c r="N379">
        <v>0.30339733490168702</v>
      </c>
      <c r="O379">
        <v>14.0827704513777</v>
      </c>
      <c r="P379">
        <v>54.920687650527299</v>
      </c>
      <c r="Q379">
        <v>0.19459226047554501</v>
      </c>
    </row>
    <row r="380" spans="1:17" x14ac:dyDescent="0.3">
      <c r="A380" t="s">
        <v>868</v>
      </c>
      <c r="B380" t="s">
        <v>869</v>
      </c>
      <c r="C380" t="s">
        <v>3112</v>
      </c>
      <c r="D380" t="s">
        <v>48</v>
      </c>
      <c r="E380">
        <v>16813.083294648299</v>
      </c>
      <c r="F380">
        <v>1444.9</v>
      </c>
      <c r="G380">
        <v>114.986759587422</v>
      </c>
      <c r="H380">
        <v>-13.727825432284</v>
      </c>
      <c r="I380">
        <v>23.733408185953699</v>
      </c>
      <c r="J380">
        <v>-11.2596942929194</v>
      </c>
      <c r="K380">
        <v>1582.21175437378</v>
      </c>
      <c r="L380">
        <v>1323.01194995795</v>
      </c>
      <c r="M380">
        <v>33.506646480925497</v>
      </c>
      <c r="N380">
        <v>0.86048381277278696</v>
      </c>
      <c r="O380">
        <v>26.098691950999999</v>
      </c>
      <c r="P380">
        <v>138.82644628099101</v>
      </c>
      <c r="Q380">
        <v>0.18961866585139101</v>
      </c>
    </row>
    <row r="381" spans="1:17" x14ac:dyDescent="0.3">
      <c r="A381" t="s">
        <v>870</v>
      </c>
      <c r="B381" t="s">
        <v>871</v>
      </c>
      <c r="C381" t="s">
        <v>3118</v>
      </c>
      <c r="D381" t="s">
        <v>603</v>
      </c>
      <c r="E381">
        <v>16812.005214897799</v>
      </c>
      <c r="F381">
        <v>1307.3499999999999</v>
      </c>
      <c r="G381">
        <v>-38.954728898412597</v>
      </c>
      <c r="H381">
        <v>-1.4026912140604899</v>
      </c>
      <c r="I381">
        <v>-7.4099081377187002</v>
      </c>
      <c r="J381">
        <v>0.30369936186977398</v>
      </c>
      <c r="K381">
        <v>1390.8568132979501</v>
      </c>
      <c r="L381">
        <v>1447.10003207452</v>
      </c>
      <c r="M381">
        <v>23.736274211313798</v>
      </c>
      <c r="N381">
        <v>1.0648938373194601</v>
      </c>
      <c r="O381">
        <v>31.888935633151</v>
      </c>
      <c r="P381">
        <v>3.0220646178092898</v>
      </c>
      <c r="Q381">
        <v>-0.16173656302690401</v>
      </c>
    </row>
    <row r="382" spans="1:17" x14ac:dyDescent="0.3">
      <c r="A382" t="s">
        <v>872</v>
      </c>
      <c r="B382" t="s">
        <v>873</v>
      </c>
      <c r="C382" t="s">
        <v>3109</v>
      </c>
      <c r="D382" t="s">
        <v>444</v>
      </c>
      <c r="E382">
        <v>16796.3619961929</v>
      </c>
      <c r="F382">
        <v>977.5</v>
      </c>
      <c r="G382">
        <v>65.390401787576707</v>
      </c>
      <c r="H382">
        <v>-5.0255340066497798</v>
      </c>
      <c r="I382">
        <v>22.852923558791002</v>
      </c>
      <c r="J382">
        <v>-1.9629826939121799</v>
      </c>
      <c r="K382">
        <v>1001.93961555714</v>
      </c>
      <c r="L382">
        <v>830.83222408111999</v>
      </c>
      <c r="M382">
        <v>41.4070913113937</v>
      </c>
      <c r="N382">
        <v>0.41317250667662597</v>
      </c>
      <c r="O382">
        <v>21.6368286445012</v>
      </c>
      <c r="P382">
        <v>114.24657534246499</v>
      </c>
    </row>
    <row r="383" spans="1:17" x14ac:dyDescent="0.3">
      <c r="A383" t="s">
        <v>874</v>
      </c>
      <c r="B383" t="s">
        <v>875</v>
      </c>
      <c r="C383" t="s">
        <v>3113</v>
      </c>
      <c r="D383" t="s">
        <v>253</v>
      </c>
      <c r="E383">
        <v>16762.472082225999</v>
      </c>
      <c r="F383">
        <v>1649.75</v>
      </c>
      <c r="G383">
        <v>40.408593780565397</v>
      </c>
      <c r="H383">
        <v>20.8151171808322</v>
      </c>
      <c r="I383">
        <v>17.830276022083101</v>
      </c>
      <c r="J383">
        <v>5.9577286898865198</v>
      </c>
      <c r="K383">
        <v>1448.5456753006899</v>
      </c>
      <c r="L383">
        <v>1300.2663750894601</v>
      </c>
      <c r="M383">
        <v>66.638032127624896</v>
      </c>
      <c r="N383">
        <v>2.1973528877032602</v>
      </c>
      <c r="O383">
        <v>2.3670253068646701</v>
      </c>
      <c r="P383">
        <v>62.962414184817497</v>
      </c>
      <c r="Q383">
        <v>0.163857024266511</v>
      </c>
    </row>
    <row r="384" spans="1:17" x14ac:dyDescent="0.3">
      <c r="A384" t="s">
        <v>876</v>
      </c>
      <c r="B384" t="s">
        <v>877</v>
      </c>
      <c r="C384" t="s">
        <v>3109</v>
      </c>
      <c r="D384" t="s">
        <v>203</v>
      </c>
      <c r="E384">
        <v>16741.391034828899</v>
      </c>
      <c r="F384">
        <v>1311.9</v>
      </c>
      <c r="G384">
        <v>48.126490481207099</v>
      </c>
      <c r="H384">
        <v>15.7555636258134</v>
      </c>
      <c r="I384">
        <v>39.0193138450053</v>
      </c>
      <c r="J384">
        <v>-1.4266003730804699</v>
      </c>
      <c r="K384">
        <v>1248.4168742412701</v>
      </c>
      <c r="L384">
        <v>1073.72699863605</v>
      </c>
      <c r="M384">
        <v>52.040014552360603</v>
      </c>
      <c r="N384">
        <v>0.99657172904347302</v>
      </c>
      <c r="O384">
        <v>6.7154508727799298</v>
      </c>
      <c r="P384">
        <v>70.045366169799095</v>
      </c>
      <c r="Q384">
        <v>2.1229390643614E-2</v>
      </c>
    </row>
    <row r="385" spans="1:17" hidden="1" x14ac:dyDescent="0.3">
      <c r="A385" t="s">
        <v>878</v>
      </c>
      <c r="B385" t="s">
        <v>879</v>
      </c>
      <c r="C385" t="s">
        <v>3121</v>
      </c>
      <c r="D385" t="s">
        <v>880</v>
      </c>
      <c r="E385">
        <v>16653.4866198159</v>
      </c>
      <c r="F385">
        <v>1567.55</v>
      </c>
      <c r="G385">
        <v>-9.5646227288142001</v>
      </c>
      <c r="H385">
        <v>-3.7690375372148099</v>
      </c>
      <c r="I385">
        <v>5.5482696130511204</v>
      </c>
      <c r="J385">
        <v>-6.6510573134479003</v>
      </c>
      <c r="K385">
        <v>1674.3408884483699</v>
      </c>
      <c r="M385">
        <v>36.076535362280801</v>
      </c>
      <c r="N385">
        <v>1.8168265439969</v>
      </c>
      <c r="O385">
        <v>27.651430576377098</v>
      </c>
      <c r="P385">
        <v>27.2723582186497</v>
      </c>
    </row>
    <row r="386" spans="1:17" x14ac:dyDescent="0.3">
      <c r="A386" t="s">
        <v>881</v>
      </c>
      <c r="B386" t="s">
        <v>882</v>
      </c>
      <c r="C386" t="s">
        <v>3118</v>
      </c>
      <c r="D386" t="s">
        <v>883</v>
      </c>
      <c r="E386">
        <v>16641.847510976801</v>
      </c>
      <c r="F386">
        <v>748.65</v>
      </c>
      <c r="G386">
        <v>-3.9811631321639598</v>
      </c>
      <c r="H386">
        <v>-11.341558182064301</v>
      </c>
      <c r="I386">
        <v>6.6778897151533698</v>
      </c>
      <c r="J386">
        <v>-9.1687033523870802</v>
      </c>
      <c r="K386">
        <v>831.83405496132298</v>
      </c>
      <c r="L386">
        <v>757.49905094267001</v>
      </c>
      <c r="M386">
        <v>10.3346903963595</v>
      </c>
      <c r="N386">
        <v>0.34744881260789801</v>
      </c>
      <c r="O386">
        <v>24.891471315033701</v>
      </c>
      <c r="P386">
        <v>20.342388683491301</v>
      </c>
      <c r="Q386">
        <v>-8.5957627278910008E-3</v>
      </c>
    </row>
    <row r="387" spans="1:17" hidden="1" x14ac:dyDescent="0.3">
      <c r="A387" t="s">
        <v>884</v>
      </c>
      <c r="B387" t="s">
        <v>885</v>
      </c>
      <c r="C387" t="s">
        <v>3124</v>
      </c>
      <c r="D387" t="s">
        <v>475</v>
      </c>
      <c r="E387">
        <v>16614.216586958999</v>
      </c>
      <c r="F387">
        <v>3646.3</v>
      </c>
      <c r="G387">
        <v>28.025837762301499</v>
      </c>
      <c r="H387">
        <v>-4.0574084183211498</v>
      </c>
      <c r="I387">
        <v>36.853012417146601</v>
      </c>
      <c r="J387">
        <v>-9.8322260940019799</v>
      </c>
      <c r="K387">
        <v>3818.2117907281399</v>
      </c>
      <c r="L387">
        <v>3215.3627030561502</v>
      </c>
      <c r="M387">
        <v>28.602430439893102</v>
      </c>
      <c r="N387">
        <v>2.6134523702822898</v>
      </c>
      <c r="O387">
        <v>28.1847352110358</v>
      </c>
      <c r="P387">
        <v>60.842523158359</v>
      </c>
      <c r="Q387">
        <v>5.3240141528605997E-2</v>
      </c>
    </row>
    <row r="388" spans="1:17" x14ac:dyDescent="0.3">
      <c r="A388" t="s">
        <v>886</v>
      </c>
      <c r="B388" t="s">
        <v>887</v>
      </c>
      <c r="C388" t="s">
        <v>3119</v>
      </c>
      <c r="D388" t="s">
        <v>266</v>
      </c>
      <c r="E388">
        <v>16505.091086659999</v>
      </c>
      <c r="F388">
        <v>1137.4000000000001</v>
      </c>
      <c r="G388">
        <v>84.572878235881902</v>
      </c>
      <c r="H388">
        <v>0.51972873507343098</v>
      </c>
      <c r="I388">
        <v>-9.9227157010745302</v>
      </c>
      <c r="J388">
        <v>-0.93696056212957002</v>
      </c>
      <c r="K388">
        <v>1176.6407181960899</v>
      </c>
      <c r="L388">
        <v>1086.5272711463899</v>
      </c>
      <c r="M388">
        <v>49.151654945043603</v>
      </c>
      <c r="N388">
        <v>0.77862888089904003</v>
      </c>
      <c r="O388">
        <v>27.483734833831502</v>
      </c>
      <c r="P388">
        <v>116.09195402298801</v>
      </c>
      <c r="Q388">
        <v>0.19081246586192499</v>
      </c>
    </row>
    <row r="389" spans="1:17" x14ac:dyDescent="0.3">
      <c r="A389" t="s">
        <v>888</v>
      </c>
      <c r="B389" t="s">
        <v>889</v>
      </c>
      <c r="C389" t="s">
        <v>3118</v>
      </c>
      <c r="D389" t="s">
        <v>131</v>
      </c>
      <c r="E389">
        <v>16427.7775254689</v>
      </c>
      <c r="F389">
        <v>628.75</v>
      </c>
      <c r="G389">
        <v>161.41375240719901</v>
      </c>
      <c r="H389">
        <v>7.95645920700158</v>
      </c>
      <c r="I389">
        <v>191.539136596562</v>
      </c>
      <c r="J389">
        <v>-3.8895688923669902</v>
      </c>
      <c r="K389">
        <v>597.43229903639599</v>
      </c>
      <c r="L389">
        <v>425.62367584327899</v>
      </c>
      <c r="M389">
        <v>46.820925651268801</v>
      </c>
      <c r="N389">
        <v>0.95118927402446196</v>
      </c>
      <c r="O389">
        <v>12.9224652087475</v>
      </c>
      <c r="P389">
        <v>328.581166286084</v>
      </c>
      <c r="Q389">
        <v>0.264537003998498</v>
      </c>
    </row>
    <row r="390" spans="1:17" x14ac:dyDescent="0.3">
      <c r="A390" t="s">
        <v>890</v>
      </c>
      <c r="B390" t="s">
        <v>891</v>
      </c>
      <c r="C390" t="s">
        <v>3123</v>
      </c>
      <c r="D390" t="s">
        <v>475</v>
      </c>
      <c r="E390">
        <v>16422.384911886798</v>
      </c>
      <c r="F390">
        <v>3309.9</v>
      </c>
      <c r="G390">
        <v>-30.239242469933</v>
      </c>
      <c r="H390">
        <v>5.0984337475556298</v>
      </c>
      <c r="I390">
        <v>-6.3481680540169796</v>
      </c>
      <c r="J390">
        <v>-3.59438028982873</v>
      </c>
      <c r="K390">
        <v>3377.2939761342</v>
      </c>
      <c r="L390">
        <v>3458.7652116222598</v>
      </c>
      <c r="M390">
        <v>41.720341298725799</v>
      </c>
      <c r="N390">
        <v>0.61642211170558003</v>
      </c>
      <c r="O390">
        <v>20.228707815946098</v>
      </c>
      <c r="P390">
        <v>15.088927137119899</v>
      </c>
      <c r="Q390">
        <v>-4.4071685590719001E-2</v>
      </c>
    </row>
    <row r="391" spans="1:17" x14ac:dyDescent="0.3">
      <c r="A391" t="s">
        <v>892</v>
      </c>
      <c r="B391" t="s">
        <v>893</v>
      </c>
      <c r="C391" t="s">
        <v>3119</v>
      </c>
      <c r="D391" t="s">
        <v>464</v>
      </c>
      <c r="E391">
        <v>16366.2141166079</v>
      </c>
      <c r="F391">
        <v>264.55</v>
      </c>
      <c r="G391">
        <v>16.576400478382599</v>
      </c>
      <c r="H391">
        <v>-9.3327665660535803</v>
      </c>
      <c r="I391">
        <v>-19.137605569098199</v>
      </c>
      <c r="J391">
        <v>-7.7643689347032003</v>
      </c>
      <c r="K391">
        <v>295.42264594793198</v>
      </c>
      <c r="L391">
        <v>281.31463673872003</v>
      </c>
      <c r="M391">
        <v>21.961282344503498</v>
      </c>
      <c r="N391">
        <v>0.37064654891562598</v>
      </c>
      <c r="O391">
        <v>34.5303345303345</v>
      </c>
      <c r="P391">
        <v>39.236842105263101</v>
      </c>
      <c r="Q391">
        <v>1.7149832659426E-2</v>
      </c>
    </row>
    <row r="392" spans="1:17" x14ac:dyDescent="0.3">
      <c r="A392" t="s">
        <v>894</v>
      </c>
      <c r="B392" t="s">
        <v>895</v>
      </c>
      <c r="C392" t="s">
        <v>3111</v>
      </c>
      <c r="D392" t="s">
        <v>896</v>
      </c>
      <c r="E392">
        <v>16317.174562315</v>
      </c>
      <c r="F392">
        <v>2687.3</v>
      </c>
      <c r="G392">
        <v>81.623618501110002</v>
      </c>
      <c r="H392">
        <v>2.3235083343448202</v>
      </c>
      <c r="I392">
        <v>42.724081546594199</v>
      </c>
      <c r="J392">
        <v>-2.6219345040026498</v>
      </c>
      <c r="K392">
        <v>2665.7729405058999</v>
      </c>
      <c r="L392">
        <v>2109.7659887187101</v>
      </c>
      <c r="M392">
        <v>45.900525601527796</v>
      </c>
      <c r="N392">
        <v>0.74109922310328802</v>
      </c>
      <c r="O392">
        <v>13.072600751683799</v>
      </c>
      <c r="P392">
        <v>119.264033942558</v>
      </c>
    </row>
    <row r="393" spans="1:17" x14ac:dyDescent="0.3">
      <c r="A393" t="s">
        <v>897</v>
      </c>
      <c r="B393" t="s">
        <v>898</v>
      </c>
      <c r="C393" t="s">
        <v>3119</v>
      </c>
      <c r="D393" t="s">
        <v>266</v>
      </c>
      <c r="E393">
        <v>16280.806195322501</v>
      </c>
      <c r="F393">
        <v>15231.8</v>
      </c>
      <c r="G393">
        <v>-3.0180358641263298</v>
      </c>
      <c r="H393">
        <v>-5.6058960263740296</v>
      </c>
      <c r="I393">
        <v>-14.1521423476499</v>
      </c>
      <c r="J393">
        <v>-4.6041837783829598</v>
      </c>
      <c r="K393">
        <v>16286.858378692001</v>
      </c>
      <c r="L393">
        <v>15658.488981115101</v>
      </c>
      <c r="M393">
        <v>18.758241027126399</v>
      </c>
      <c r="N393">
        <v>0.84149790744666597</v>
      </c>
      <c r="O393">
        <v>26.051747002980601</v>
      </c>
      <c r="P393">
        <v>19.725206920132301</v>
      </c>
      <c r="Q393">
        <v>5.9429382639105001E-2</v>
      </c>
    </row>
    <row r="394" spans="1:17" x14ac:dyDescent="0.3">
      <c r="A394" t="s">
        <v>899</v>
      </c>
      <c r="B394" t="s">
        <v>900</v>
      </c>
      <c r="C394" t="s">
        <v>3119</v>
      </c>
      <c r="D394" t="s">
        <v>266</v>
      </c>
      <c r="E394">
        <v>16200.9057858207</v>
      </c>
      <c r="F394">
        <v>2039.1</v>
      </c>
      <c r="G394">
        <v>112.837681202317</v>
      </c>
      <c r="H394">
        <v>24.011520452059699</v>
      </c>
      <c r="I394">
        <v>14.7673799537743</v>
      </c>
      <c r="J394">
        <v>-0.51367488938898798</v>
      </c>
      <c r="K394">
        <v>1867.79350892976</v>
      </c>
      <c r="L394">
        <v>1638.1551415162701</v>
      </c>
      <c r="M394">
        <v>58.795784499827803</v>
      </c>
      <c r="N394">
        <v>1.94706998057556</v>
      </c>
      <c r="O394">
        <v>31.626698053062601</v>
      </c>
      <c r="P394">
        <v>143.620071684587</v>
      </c>
      <c r="Q394">
        <v>0.165662133040511</v>
      </c>
    </row>
    <row r="395" spans="1:17" x14ac:dyDescent="0.3">
      <c r="A395" t="s">
        <v>901</v>
      </c>
      <c r="B395" t="s">
        <v>902</v>
      </c>
      <c r="C395" t="s">
        <v>3123</v>
      </c>
      <c r="D395" t="s">
        <v>413</v>
      </c>
      <c r="E395">
        <v>16198.000004113501</v>
      </c>
      <c r="F395">
        <v>1282.45</v>
      </c>
      <c r="G395">
        <v>87.497573578279997</v>
      </c>
      <c r="H395">
        <v>29.5899075271182</v>
      </c>
      <c r="I395">
        <v>126.09467458855499</v>
      </c>
      <c r="J395">
        <v>-1.03737199013475</v>
      </c>
      <c r="K395">
        <v>1130.9430617655</v>
      </c>
      <c r="L395">
        <v>874.64201158534104</v>
      </c>
      <c r="M395">
        <v>54.924670608107803</v>
      </c>
      <c r="N395">
        <v>0.75255497167267005</v>
      </c>
      <c r="O395">
        <v>9.4740535693399206</v>
      </c>
      <c r="P395">
        <v>184.988888888888</v>
      </c>
      <c r="Q395">
        <v>0.12906431034104501</v>
      </c>
    </row>
    <row r="396" spans="1:17" x14ac:dyDescent="0.3">
      <c r="A396" t="s">
        <v>903</v>
      </c>
      <c r="B396" t="s">
        <v>904</v>
      </c>
      <c r="C396" t="s">
        <v>3115</v>
      </c>
      <c r="D396" t="s">
        <v>211</v>
      </c>
      <c r="E396">
        <v>16189.9070821733</v>
      </c>
      <c r="F396">
        <v>665.65</v>
      </c>
      <c r="G396">
        <v>-4.8210353375576904</v>
      </c>
      <c r="H396">
        <v>-2.6037553778696498</v>
      </c>
      <c r="I396">
        <v>2.54705870468166</v>
      </c>
      <c r="J396">
        <v>-2.9938465069940601</v>
      </c>
      <c r="K396">
        <v>703.97470695566301</v>
      </c>
      <c r="L396">
        <v>649.40795562416395</v>
      </c>
      <c r="M396">
        <v>32.819845199509402</v>
      </c>
      <c r="N396">
        <v>0.42693788067763999</v>
      </c>
      <c r="O396">
        <v>25.283557425073202</v>
      </c>
      <c r="P396">
        <v>32.718572425481</v>
      </c>
      <c r="Q396">
        <v>2.76933608539E-2</v>
      </c>
    </row>
    <row r="397" spans="1:17" x14ac:dyDescent="0.3">
      <c r="A397" t="s">
        <v>905</v>
      </c>
      <c r="B397" t="s">
        <v>906</v>
      </c>
      <c r="C397" t="s">
        <v>3109</v>
      </c>
      <c r="D397" t="s">
        <v>203</v>
      </c>
      <c r="E397">
        <v>16131.409332510801</v>
      </c>
      <c r="F397">
        <v>3884.05</v>
      </c>
      <c r="G397">
        <v>61.100838534753201</v>
      </c>
      <c r="H397">
        <v>1.7855744931997899</v>
      </c>
      <c r="I397">
        <v>-7.3993017463019504</v>
      </c>
      <c r="J397">
        <v>0.83689676644833</v>
      </c>
      <c r="K397">
        <v>3953.4746931292302</v>
      </c>
      <c r="L397">
        <v>3605.5533129666101</v>
      </c>
      <c r="M397">
        <v>41.030926350436403</v>
      </c>
      <c r="N397">
        <v>0.69588429284098696</v>
      </c>
      <c r="O397">
        <v>12.8203807880948</v>
      </c>
      <c r="P397">
        <v>85.715310318446896</v>
      </c>
      <c r="Q397">
        <v>0.26185275079926701</v>
      </c>
    </row>
    <row r="398" spans="1:17" x14ac:dyDescent="0.3">
      <c r="A398" t="s">
        <v>907</v>
      </c>
      <c r="B398" t="s">
        <v>908</v>
      </c>
      <c r="C398" t="s">
        <v>3119</v>
      </c>
      <c r="D398" t="s">
        <v>315</v>
      </c>
      <c r="E398">
        <v>16110.593279999999</v>
      </c>
      <c r="F398">
        <v>1406.4</v>
      </c>
      <c r="G398">
        <v>56.915597701584502</v>
      </c>
      <c r="H398">
        <v>-10.824636541980199</v>
      </c>
      <c r="I398">
        <v>37.672801385503199</v>
      </c>
      <c r="J398">
        <v>-7.6712614509720201</v>
      </c>
      <c r="K398">
        <v>1658.5060472646301</v>
      </c>
      <c r="L398">
        <v>1513.23162047084</v>
      </c>
      <c r="M398">
        <v>27.621390527407399</v>
      </c>
      <c r="N398">
        <v>0.34865003051739002</v>
      </c>
      <c r="O398">
        <v>101.493174061433</v>
      </c>
      <c r="P398">
        <v>108.835102828717</v>
      </c>
      <c r="Q398">
        <v>0.15830001091705301</v>
      </c>
    </row>
    <row r="399" spans="1:17" x14ac:dyDescent="0.3">
      <c r="A399" t="s">
        <v>909</v>
      </c>
      <c r="B399" t="s">
        <v>910</v>
      </c>
      <c r="C399" t="s">
        <v>3125</v>
      </c>
      <c r="D399" t="s">
        <v>582</v>
      </c>
      <c r="E399">
        <v>16024.617350565601</v>
      </c>
      <c r="F399">
        <v>510.95</v>
      </c>
      <c r="G399">
        <v>-3.2190301960122301</v>
      </c>
      <c r="H399">
        <v>-2.1243980695960598</v>
      </c>
      <c r="I399">
        <v>-18.171123487711501</v>
      </c>
      <c r="J399">
        <v>-2.607278033973</v>
      </c>
      <c r="K399">
        <v>549.73333555293505</v>
      </c>
      <c r="L399">
        <v>574.024427627818</v>
      </c>
      <c r="M399">
        <v>48.370067153583499</v>
      </c>
      <c r="N399">
        <v>2.3632650040250498</v>
      </c>
      <c r="O399">
        <v>53.097171934631497</v>
      </c>
      <c r="P399">
        <v>23.716707021791699</v>
      </c>
      <c r="Q399">
        <v>0.136424110534974</v>
      </c>
    </row>
    <row r="400" spans="1:17" x14ac:dyDescent="0.3">
      <c r="A400" t="s">
        <v>911</v>
      </c>
      <c r="B400" t="s">
        <v>912</v>
      </c>
      <c r="C400" t="s">
        <v>3121</v>
      </c>
      <c r="D400" t="s">
        <v>723</v>
      </c>
      <c r="E400">
        <v>16023.685899627601</v>
      </c>
      <c r="F400">
        <v>389.25</v>
      </c>
      <c r="G400">
        <v>21.603783006076</v>
      </c>
      <c r="H400">
        <v>10.845152629646799</v>
      </c>
      <c r="I400">
        <v>15.192776036961501</v>
      </c>
      <c r="J400">
        <v>-4.8964194922238002</v>
      </c>
      <c r="K400">
        <v>389.901841886699</v>
      </c>
      <c r="L400">
        <v>359.67618655977799</v>
      </c>
      <c r="M400">
        <v>43.609845756561903</v>
      </c>
      <c r="N400">
        <v>0.81021511523505196</v>
      </c>
      <c r="O400">
        <v>21.875401412973599</v>
      </c>
      <c r="P400">
        <v>51.047729918509901</v>
      </c>
      <c r="Q400">
        <v>0.21188854545048899</v>
      </c>
    </row>
    <row r="401" spans="1:17" x14ac:dyDescent="0.3">
      <c r="A401" t="s">
        <v>913</v>
      </c>
      <c r="B401" t="s">
        <v>914</v>
      </c>
      <c r="C401" t="s">
        <v>3108</v>
      </c>
      <c r="D401" t="s">
        <v>21</v>
      </c>
      <c r="E401">
        <v>16016.885901879899</v>
      </c>
      <c r="F401">
        <v>705.65</v>
      </c>
      <c r="G401">
        <v>19.719093361045399</v>
      </c>
      <c r="H401">
        <v>3.6862557652021102</v>
      </c>
      <c r="I401">
        <v>7.3484632840676598</v>
      </c>
      <c r="J401">
        <v>-1.62864277531073</v>
      </c>
      <c r="K401">
        <v>714.90997927249998</v>
      </c>
      <c r="L401">
        <v>668.67184955795506</v>
      </c>
      <c r="M401">
        <v>45.885152926599197</v>
      </c>
      <c r="N401">
        <v>0.88723746724027497</v>
      </c>
      <c r="O401">
        <v>18.968327074328599</v>
      </c>
      <c r="P401">
        <v>44.378516624040898</v>
      </c>
      <c r="Q401">
        <v>4.8580336846207002E-2</v>
      </c>
    </row>
    <row r="402" spans="1:17" x14ac:dyDescent="0.3">
      <c r="A402" t="s">
        <v>915</v>
      </c>
      <c r="B402" t="s">
        <v>916</v>
      </c>
      <c r="C402" t="s">
        <v>582</v>
      </c>
      <c r="D402" t="s">
        <v>582</v>
      </c>
      <c r="E402">
        <v>16000.757589887</v>
      </c>
      <c r="F402">
        <v>31.78</v>
      </c>
      <c r="G402">
        <v>-38.162563583717301</v>
      </c>
      <c r="H402">
        <v>-2.8255413941490302</v>
      </c>
      <c r="I402">
        <v>-23.4795976653153</v>
      </c>
      <c r="J402">
        <v>-4.1851446580455001</v>
      </c>
      <c r="K402">
        <v>34.711893574093402</v>
      </c>
      <c r="L402">
        <v>36.901637005120399</v>
      </c>
      <c r="M402">
        <v>26.533493556618598</v>
      </c>
      <c r="N402">
        <v>0.76992347340576495</v>
      </c>
      <c r="O402">
        <v>66.456891126494597</v>
      </c>
      <c r="P402">
        <v>0.56962025316456</v>
      </c>
      <c r="Q402">
        <v>-4.0757170429246002E-2</v>
      </c>
    </row>
    <row r="403" spans="1:17" x14ac:dyDescent="0.3">
      <c r="A403" t="s">
        <v>917</v>
      </c>
      <c r="B403" t="s">
        <v>918</v>
      </c>
      <c r="C403" t="s">
        <v>3123</v>
      </c>
      <c r="D403" t="s">
        <v>475</v>
      </c>
      <c r="E403">
        <v>15895.8752991318</v>
      </c>
      <c r="F403">
        <v>438.25</v>
      </c>
      <c r="G403">
        <v>-37.179355828534298</v>
      </c>
      <c r="H403">
        <v>-11.9341692714728</v>
      </c>
      <c r="I403">
        <v>-35.448460501246103</v>
      </c>
      <c r="J403">
        <v>-12.419856994914401</v>
      </c>
      <c r="K403">
        <v>534.05732158944897</v>
      </c>
      <c r="L403">
        <v>602.12760261373103</v>
      </c>
      <c r="M403">
        <v>28.8063127829396</v>
      </c>
      <c r="N403">
        <v>1.9564405969460901</v>
      </c>
      <c r="O403">
        <v>75.527666856816893</v>
      </c>
      <c r="P403">
        <v>2.8273111215391702</v>
      </c>
      <c r="Q403">
        <v>-0.12735715628826999</v>
      </c>
    </row>
    <row r="404" spans="1:17" x14ac:dyDescent="0.3">
      <c r="A404" t="s">
        <v>919</v>
      </c>
      <c r="B404" t="s">
        <v>920</v>
      </c>
      <c r="C404" t="s">
        <v>3119</v>
      </c>
      <c r="D404" t="s">
        <v>131</v>
      </c>
      <c r="E404">
        <v>15887.6726813267</v>
      </c>
      <c r="F404">
        <v>1766.95</v>
      </c>
      <c r="G404">
        <v>117.34348591598599</v>
      </c>
      <c r="H404">
        <v>-0.74702770855964296</v>
      </c>
      <c r="I404">
        <v>78.774181640087093</v>
      </c>
      <c r="J404">
        <v>-3.2584718129627999</v>
      </c>
      <c r="K404">
        <v>1755.5066386897499</v>
      </c>
      <c r="L404">
        <v>1376.4450864561099</v>
      </c>
      <c r="M404">
        <v>43.942970291347201</v>
      </c>
      <c r="N404">
        <v>0.79634394410967302</v>
      </c>
      <c r="O404">
        <v>13.059226350490899</v>
      </c>
      <c r="P404">
        <v>156.805464719133</v>
      </c>
      <c r="Q404">
        <v>0.20781250453573</v>
      </c>
    </row>
    <row r="405" spans="1:17" x14ac:dyDescent="0.3">
      <c r="A405" t="s">
        <v>921</v>
      </c>
      <c r="B405" t="s">
        <v>922</v>
      </c>
      <c r="C405" t="s">
        <v>3120</v>
      </c>
      <c r="D405" t="s">
        <v>461</v>
      </c>
      <c r="E405">
        <v>15885.599667935299</v>
      </c>
      <c r="F405">
        <v>1112.0999999999999</v>
      </c>
      <c r="G405">
        <v>19.412384063759401</v>
      </c>
      <c r="H405">
        <v>-6.7652851732140702</v>
      </c>
      <c r="I405">
        <v>1.1021713438637</v>
      </c>
      <c r="J405">
        <v>-6.3056040657348298</v>
      </c>
      <c r="K405">
        <v>1244.8708510752101</v>
      </c>
      <c r="L405">
        <v>1156.82126815327</v>
      </c>
      <c r="M405">
        <v>28.2121639351775</v>
      </c>
      <c r="N405">
        <v>1.20286212085258</v>
      </c>
      <c r="O405">
        <v>38.809459580972899</v>
      </c>
      <c r="P405">
        <v>44.428571428571402</v>
      </c>
      <c r="Q405">
        <v>0.16339189252015199</v>
      </c>
    </row>
    <row r="406" spans="1:17" x14ac:dyDescent="0.3">
      <c r="A406" t="s">
        <v>923</v>
      </c>
      <c r="B406" t="s">
        <v>924</v>
      </c>
      <c r="C406" t="s">
        <v>3109</v>
      </c>
      <c r="D406" t="s">
        <v>565</v>
      </c>
      <c r="E406">
        <v>15840.303502168301</v>
      </c>
      <c r="F406">
        <v>316.8</v>
      </c>
      <c r="G406">
        <v>-16.060702779831399</v>
      </c>
      <c r="H406">
        <v>-11.9388272343938</v>
      </c>
      <c r="I406">
        <v>-5.8390128993940298</v>
      </c>
      <c r="J406">
        <v>-4.2055263635298603</v>
      </c>
      <c r="K406">
        <v>344.370207563539</v>
      </c>
      <c r="L406">
        <v>330.50021981419502</v>
      </c>
      <c r="M406">
        <v>20.493450979876901</v>
      </c>
      <c r="N406">
        <v>0.45661165752488603</v>
      </c>
      <c r="O406">
        <v>26.783459595959499</v>
      </c>
      <c r="P406">
        <v>12.519978689397901</v>
      </c>
      <c r="Q406">
        <v>-3.2433761930824E-2</v>
      </c>
    </row>
    <row r="407" spans="1:17" hidden="1" x14ac:dyDescent="0.3">
      <c r="A407" t="s">
        <v>925</v>
      </c>
      <c r="B407" t="s">
        <v>926</v>
      </c>
      <c r="C407" t="s">
        <v>3113</v>
      </c>
      <c r="D407" t="s">
        <v>444</v>
      </c>
      <c r="E407">
        <v>15822.9088324123</v>
      </c>
      <c r="F407">
        <v>660.95</v>
      </c>
      <c r="G407">
        <v>-5.2575413664584296</v>
      </c>
      <c r="H407">
        <v>1.85461338455797</v>
      </c>
      <c r="I407">
        <v>10.733969689598799</v>
      </c>
      <c r="J407">
        <v>-2.9853336668060599</v>
      </c>
      <c r="K407">
        <v>656.65012373259106</v>
      </c>
      <c r="M407">
        <v>47.8505961673862</v>
      </c>
      <c r="N407">
        <v>0.64648658838311401</v>
      </c>
      <c r="O407">
        <v>11.4002572055374</v>
      </c>
      <c r="P407">
        <v>40.597745160604099</v>
      </c>
    </row>
    <row r="408" spans="1:17" x14ac:dyDescent="0.3">
      <c r="A408" t="s">
        <v>927</v>
      </c>
      <c r="B408" t="s">
        <v>928</v>
      </c>
      <c r="C408" t="s">
        <v>3109</v>
      </c>
      <c r="D408" t="s">
        <v>54</v>
      </c>
      <c r="E408">
        <v>15804.370999135999</v>
      </c>
      <c r="F408">
        <v>191.48</v>
      </c>
      <c r="G408">
        <v>-19.173045413966101</v>
      </c>
      <c r="H408">
        <v>4.1222011448023297</v>
      </c>
      <c r="I408">
        <v>-20.187073761094201</v>
      </c>
      <c r="J408">
        <v>-5.1830555695468501</v>
      </c>
      <c r="K408">
        <v>201.698514883</v>
      </c>
      <c r="L408">
        <v>207.90693677980701</v>
      </c>
      <c r="M408">
        <v>33.8302862756289</v>
      </c>
      <c r="N408">
        <v>0.75548508904775402</v>
      </c>
      <c r="O408">
        <v>51.060162941299303</v>
      </c>
      <c r="P408">
        <v>7.5790774762626896</v>
      </c>
      <c r="Q408">
        <v>4.0460764526871001E-2</v>
      </c>
    </row>
    <row r="409" spans="1:17" x14ac:dyDescent="0.3">
      <c r="A409" t="s">
        <v>929</v>
      </c>
      <c r="B409" t="s">
        <v>930</v>
      </c>
      <c r="C409" t="s">
        <v>3119</v>
      </c>
      <c r="D409" t="s">
        <v>808</v>
      </c>
      <c r="E409">
        <v>15796.6791571413</v>
      </c>
      <c r="F409">
        <v>3791.2</v>
      </c>
      <c r="G409">
        <v>45.989691887277502</v>
      </c>
      <c r="H409">
        <v>8.3831729914661395</v>
      </c>
      <c r="I409">
        <v>-5.5659419306479698</v>
      </c>
      <c r="J409">
        <v>-8.6326084955961999</v>
      </c>
      <c r="K409">
        <v>3928.7879295141302</v>
      </c>
      <c r="L409">
        <v>3701.0659186118501</v>
      </c>
      <c r="M409">
        <v>34.710208325297302</v>
      </c>
      <c r="N409">
        <v>1.01119907809029</v>
      </c>
      <c r="O409">
        <v>44.7562776957163</v>
      </c>
      <c r="P409">
        <v>70.767082563848405</v>
      </c>
      <c r="Q409">
        <v>0.114119706108466</v>
      </c>
    </row>
    <row r="410" spans="1:17" x14ac:dyDescent="0.3">
      <c r="A410" t="s">
        <v>931</v>
      </c>
      <c r="B410" t="s">
        <v>932</v>
      </c>
      <c r="C410" t="s">
        <v>3120</v>
      </c>
      <c r="D410" t="s">
        <v>723</v>
      </c>
      <c r="E410">
        <v>15687.48458855</v>
      </c>
      <c r="F410">
        <v>3339.5</v>
      </c>
      <c r="G410">
        <v>16.303849854601498</v>
      </c>
      <c r="H410">
        <v>16.200482018555299</v>
      </c>
      <c r="I410">
        <v>39.123162452135702</v>
      </c>
      <c r="J410">
        <v>3.2090433617479599</v>
      </c>
      <c r="K410">
        <v>2974.51220712953</v>
      </c>
      <c r="L410">
        <v>2616.8789501984302</v>
      </c>
      <c r="M410">
        <v>70.672696983634594</v>
      </c>
      <c r="N410">
        <v>1.4564030715664</v>
      </c>
      <c r="O410">
        <v>3.0992663572391099</v>
      </c>
      <c r="P410">
        <v>57.970671712393496</v>
      </c>
      <c r="Q410">
        <v>8.8671183487329996E-2</v>
      </c>
    </row>
    <row r="411" spans="1:17" x14ac:dyDescent="0.3">
      <c r="A411" t="s">
        <v>933</v>
      </c>
      <c r="B411" t="s">
        <v>934</v>
      </c>
      <c r="C411" t="s">
        <v>3111</v>
      </c>
      <c r="D411" t="s">
        <v>43</v>
      </c>
      <c r="E411">
        <v>15679.8090988</v>
      </c>
      <c r="F411">
        <v>427</v>
      </c>
      <c r="G411">
        <v>-27.921418121449399</v>
      </c>
      <c r="H411">
        <v>-12.2406241728048</v>
      </c>
      <c r="I411">
        <v>-9.0816133580575293</v>
      </c>
      <c r="J411">
        <v>-10.0756322441847</v>
      </c>
      <c r="K411">
        <v>507.51204249934301</v>
      </c>
      <c r="L411">
        <v>479.63818013060597</v>
      </c>
      <c r="M411">
        <v>17.490823858939599</v>
      </c>
      <c r="N411">
        <v>1.01924472513877</v>
      </c>
      <c r="O411">
        <v>39.543325526932001</v>
      </c>
      <c r="P411">
        <v>16.412213740458</v>
      </c>
      <c r="Q411">
        <v>0.12598813856074501</v>
      </c>
    </row>
    <row r="412" spans="1:17" x14ac:dyDescent="0.3">
      <c r="A412" t="s">
        <v>935</v>
      </c>
      <c r="B412" t="s">
        <v>936</v>
      </c>
      <c r="C412" t="s">
        <v>3108</v>
      </c>
      <c r="D412" t="s">
        <v>21</v>
      </c>
      <c r="E412">
        <v>15529.5875464868</v>
      </c>
      <c r="F412">
        <v>559.1</v>
      </c>
      <c r="G412">
        <v>-36.949371818311199</v>
      </c>
      <c r="H412">
        <v>-3.29189570605921</v>
      </c>
      <c r="I412">
        <v>2.2531287250604401E-3</v>
      </c>
      <c r="J412">
        <v>-7.5019957704779099</v>
      </c>
      <c r="K412">
        <v>613.87485687695596</v>
      </c>
      <c r="L412">
        <v>629.123948918417</v>
      </c>
      <c r="M412">
        <v>26.856350215918699</v>
      </c>
      <c r="N412">
        <v>0.61839855754587503</v>
      </c>
      <c r="O412">
        <v>55.607225898765797</v>
      </c>
      <c r="P412">
        <v>19.0587734241908</v>
      </c>
      <c r="Q412">
        <v>6.7699205433864998E-2</v>
      </c>
    </row>
    <row r="413" spans="1:17" hidden="1" x14ac:dyDescent="0.3">
      <c r="A413" t="s">
        <v>937</v>
      </c>
      <c r="B413" t="s">
        <v>938</v>
      </c>
      <c r="C413" t="s">
        <v>3124</v>
      </c>
      <c r="D413" t="s">
        <v>734</v>
      </c>
      <c r="E413">
        <v>15502.9956089399</v>
      </c>
      <c r="F413">
        <v>844.14</v>
      </c>
      <c r="G413">
        <v>-1.13144417431436</v>
      </c>
      <c r="H413">
        <v>1.3761450827772399</v>
      </c>
      <c r="I413">
        <v>1.1303011905281199</v>
      </c>
      <c r="J413">
        <v>0.23170223577688201</v>
      </c>
      <c r="K413">
        <v>876.43986406921704</v>
      </c>
      <c r="L413">
        <v>838.49497076474302</v>
      </c>
      <c r="M413">
        <v>63.673105172010501</v>
      </c>
      <c r="N413">
        <v>0.54069815295759605</v>
      </c>
      <c r="O413">
        <v>11.225626080981799</v>
      </c>
      <c r="P413">
        <v>21.1017860985582</v>
      </c>
      <c r="Q413">
        <v>-2.790653939747E-3</v>
      </c>
    </row>
    <row r="414" spans="1:17" x14ac:dyDescent="0.3">
      <c r="A414" t="s">
        <v>939</v>
      </c>
      <c r="B414" t="s">
        <v>940</v>
      </c>
      <c r="C414" t="s">
        <v>3108</v>
      </c>
      <c r="D414" t="s">
        <v>21</v>
      </c>
      <c r="E414">
        <v>15477.1425675016</v>
      </c>
      <c r="F414">
        <v>559.25</v>
      </c>
      <c r="G414">
        <v>-29.717305087773301</v>
      </c>
      <c r="H414">
        <v>-0.47421742373582298</v>
      </c>
      <c r="I414">
        <v>-14.604412745907901</v>
      </c>
      <c r="J414">
        <v>0.35517509951723503</v>
      </c>
      <c r="K414">
        <v>592.27255411367605</v>
      </c>
      <c r="L414">
        <v>626.079328923915</v>
      </c>
      <c r="M414">
        <v>44.103214044880502</v>
      </c>
      <c r="N414">
        <v>0.50447696327735703</v>
      </c>
      <c r="O414">
        <v>54.108180599016499</v>
      </c>
      <c r="P414">
        <v>4.2793212754055503</v>
      </c>
      <c r="Q414">
        <v>1.2111748121343E-2</v>
      </c>
    </row>
    <row r="415" spans="1:17" hidden="1" x14ac:dyDescent="0.3">
      <c r="A415" t="s">
        <v>941</v>
      </c>
      <c r="B415" t="s">
        <v>942</v>
      </c>
      <c r="C415" t="s">
        <v>3124</v>
      </c>
      <c r="D415" t="s">
        <v>48</v>
      </c>
      <c r="E415">
        <v>15440.3673195719</v>
      </c>
      <c r="F415">
        <v>1480.35</v>
      </c>
      <c r="G415">
        <v>392.76545315420202</v>
      </c>
      <c r="H415">
        <v>-12.1344211810736</v>
      </c>
      <c r="I415">
        <v>-44.991968168811198</v>
      </c>
      <c r="J415">
        <v>-11.576771162844601</v>
      </c>
      <c r="K415">
        <v>1622.22993869057</v>
      </c>
      <c r="L415">
        <v>1524.0645852556199</v>
      </c>
      <c r="M415">
        <v>41.172091547901097</v>
      </c>
      <c r="N415">
        <v>1.5671273881562</v>
      </c>
      <c r="O415">
        <v>105.204850204343</v>
      </c>
      <c r="P415">
        <v>452.163371876165</v>
      </c>
      <c r="Q415">
        <v>0.275182628753814</v>
      </c>
    </row>
    <row r="416" spans="1:17" x14ac:dyDescent="0.3">
      <c r="A416" t="s">
        <v>943</v>
      </c>
      <c r="B416" t="s">
        <v>944</v>
      </c>
      <c r="C416" t="s">
        <v>3112</v>
      </c>
      <c r="D416" t="s">
        <v>48</v>
      </c>
      <c r="E416">
        <v>15192.393696290301</v>
      </c>
      <c r="F416">
        <v>1569.9</v>
      </c>
      <c r="G416">
        <v>21.7002756716706</v>
      </c>
      <c r="H416">
        <v>4.4672583343448196</v>
      </c>
      <c r="I416">
        <v>1.4549673417002</v>
      </c>
      <c r="J416">
        <v>0.96564870560846605</v>
      </c>
      <c r="K416">
        <v>1607.86773925016</v>
      </c>
      <c r="L416">
        <v>1522.9925333793001</v>
      </c>
      <c r="M416">
        <v>42.746654749011</v>
      </c>
      <c r="N416">
        <v>0.98917092413270402</v>
      </c>
      <c r="O416">
        <v>18.478884005350601</v>
      </c>
      <c r="P416">
        <v>53.168447241328799</v>
      </c>
      <c r="Q416">
        <v>-5.2197233733438E-2</v>
      </c>
    </row>
    <row r="417" spans="1:17" x14ac:dyDescent="0.3">
      <c r="A417" t="s">
        <v>945</v>
      </c>
      <c r="B417" t="s">
        <v>946</v>
      </c>
      <c r="C417" t="s">
        <v>3120</v>
      </c>
      <c r="D417" t="s">
        <v>947</v>
      </c>
      <c r="E417">
        <v>15125.2307482012</v>
      </c>
      <c r="F417">
        <v>193.37</v>
      </c>
      <c r="G417">
        <v>3.52306354332464</v>
      </c>
      <c r="H417">
        <v>12.2176569792941</v>
      </c>
      <c r="I417">
        <v>-16.103776637979198</v>
      </c>
      <c r="J417">
        <v>0.92713656351530804</v>
      </c>
      <c r="K417">
        <v>187.735153488826</v>
      </c>
      <c r="L417">
        <v>193.21410347229701</v>
      </c>
      <c r="M417">
        <v>59.4799118067371</v>
      </c>
      <c r="N417">
        <v>2.3622815252002001</v>
      </c>
      <c r="O417">
        <v>22.8473910120494</v>
      </c>
      <c r="P417">
        <v>26.3856209150326</v>
      </c>
      <c r="Q417">
        <v>2.5893719256578001E-2</v>
      </c>
    </row>
    <row r="418" spans="1:17" x14ac:dyDescent="0.3">
      <c r="A418" t="s">
        <v>948</v>
      </c>
      <c r="B418" t="s">
        <v>949</v>
      </c>
      <c r="C418" t="s">
        <v>3109</v>
      </c>
      <c r="D418" t="s">
        <v>144</v>
      </c>
      <c r="E418">
        <v>15101.329092677999</v>
      </c>
      <c r="F418">
        <v>57.78</v>
      </c>
      <c r="G418">
        <v>109.62780092845701</v>
      </c>
      <c r="H418">
        <v>2.1217554750708301</v>
      </c>
      <c r="I418">
        <v>0.98302821191077305</v>
      </c>
      <c r="J418">
        <v>-10.3056614519073</v>
      </c>
      <c r="K418">
        <v>62.393926323540697</v>
      </c>
      <c r="L418">
        <v>56.967561070636101</v>
      </c>
      <c r="M418">
        <v>42.283856692834703</v>
      </c>
      <c r="N418">
        <v>1.0590127865255601</v>
      </c>
      <c r="O418">
        <v>58.186223606784303</v>
      </c>
      <c r="P418">
        <v>144.83050847457599</v>
      </c>
      <c r="Q418">
        <v>0.13701926154444499</v>
      </c>
    </row>
    <row r="419" spans="1:17" x14ac:dyDescent="0.3">
      <c r="A419" t="s">
        <v>950</v>
      </c>
      <c r="B419" t="s">
        <v>951</v>
      </c>
      <c r="C419" t="s">
        <v>3116</v>
      </c>
      <c r="D419" t="s">
        <v>120</v>
      </c>
      <c r="E419">
        <v>15100.535212512799</v>
      </c>
      <c r="F419">
        <v>428.3</v>
      </c>
      <c r="G419">
        <v>73.1654456571368</v>
      </c>
      <c r="H419">
        <v>-10.784122022625199</v>
      </c>
      <c r="I419">
        <v>54.674436582349202</v>
      </c>
      <c r="J419">
        <v>-6.0884217856793104</v>
      </c>
      <c r="K419">
        <v>433.94404669451802</v>
      </c>
      <c r="L419">
        <v>327.50724538670403</v>
      </c>
      <c r="M419">
        <v>35.166624838357102</v>
      </c>
      <c r="N419">
        <v>0.43634328201781603</v>
      </c>
      <c r="O419">
        <v>22.5776325005837</v>
      </c>
      <c r="P419">
        <v>137.61442441054001</v>
      </c>
      <c r="Q419">
        <v>0.17776650098522001</v>
      </c>
    </row>
    <row r="420" spans="1:17" x14ac:dyDescent="0.3">
      <c r="A420" t="s">
        <v>952</v>
      </c>
      <c r="B420" t="s">
        <v>953</v>
      </c>
      <c r="C420" t="s">
        <v>3108</v>
      </c>
      <c r="D420" t="s">
        <v>21</v>
      </c>
      <c r="E420">
        <v>15062.753134828999</v>
      </c>
      <c r="F420">
        <v>2670.85</v>
      </c>
      <c r="G420">
        <v>212.24214050485699</v>
      </c>
      <c r="H420">
        <v>7.9828932043931404</v>
      </c>
      <c r="I420">
        <v>12.002936042334399</v>
      </c>
      <c r="J420">
        <v>-3.53113885290308</v>
      </c>
      <c r="K420">
        <v>2627.9441937045799</v>
      </c>
      <c r="L420">
        <v>2171.6974024860901</v>
      </c>
      <c r="M420">
        <v>43.1713598134873</v>
      </c>
      <c r="N420">
        <v>1.06821066642216</v>
      </c>
      <c r="O420">
        <v>11.574966770878101</v>
      </c>
      <c r="P420">
        <v>239.327912590522</v>
      </c>
    </row>
    <row r="421" spans="1:17" x14ac:dyDescent="0.3">
      <c r="A421" t="s">
        <v>954</v>
      </c>
      <c r="B421" t="s">
        <v>955</v>
      </c>
      <c r="C421" t="s">
        <v>3115</v>
      </c>
      <c r="D421" t="s">
        <v>547</v>
      </c>
      <c r="E421">
        <v>15001.4672651131</v>
      </c>
      <c r="F421">
        <v>540.9</v>
      </c>
      <c r="G421">
        <v>46.976572867418703</v>
      </c>
      <c r="H421">
        <v>-4.7753825627961604</v>
      </c>
      <c r="I421">
        <v>-2.7518631008179</v>
      </c>
      <c r="J421">
        <v>-4.0909502258200003</v>
      </c>
      <c r="K421">
        <v>578.78791802205001</v>
      </c>
      <c r="L421">
        <v>530.18101308204996</v>
      </c>
      <c r="M421">
        <v>44.297022836505299</v>
      </c>
      <c r="N421">
        <v>0.702735798572235</v>
      </c>
      <c r="O421">
        <v>33.850989092253599</v>
      </c>
      <c r="P421">
        <v>73.420968259057304</v>
      </c>
      <c r="Q421">
        <v>0.229293052970693</v>
      </c>
    </row>
    <row r="422" spans="1:17" x14ac:dyDescent="0.3">
      <c r="A422" t="s">
        <v>956</v>
      </c>
      <c r="B422" t="s">
        <v>957</v>
      </c>
      <c r="C422" t="s">
        <v>3119</v>
      </c>
      <c r="D422" t="s">
        <v>808</v>
      </c>
      <c r="E422">
        <v>14962.1468851769</v>
      </c>
      <c r="F422">
        <v>1110.4000000000001</v>
      </c>
      <c r="G422">
        <v>10.074850627395</v>
      </c>
      <c r="H422">
        <v>4.1078955773786898</v>
      </c>
      <c r="I422">
        <v>-6.1112391059920901</v>
      </c>
      <c r="J422">
        <v>-4.6269405600234901</v>
      </c>
      <c r="K422">
        <v>1219.4969316597501</v>
      </c>
      <c r="L422">
        <v>1204.8629154290199</v>
      </c>
      <c r="M422">
        <v>38.860095823716698</v>
      </c>
      <c r="N422">
        <v>0.63586469916338595</v>
      </c>
      <c r="O422">
        <v>70.834834293948106</v>
      </c>
      <c r="P422">
        <v>42.194903316685803</v>
      </c>
      <c r="Q422">
        <v>0.22992663886032499</v>
      </c>
    </row>
    <row r="423" spans="1:17" x14ac:dyDescent="0.3">
      <c r="A423" t="s">
        <v>958</v>
      </c>
      <c r="B423" t="s">
        <v>959</v>
      </c>
      <c r="C423" t="s">
        <v>3113</v>
      </c>
      <c r="D423" t="s">
        <v>51</v>
      </c>
      <c r="E423">
        <v>14841.5899292823</v>
      </c>
      <c r="F423">
        <v>1951.5</v>
      </c>
      <c r="G423">
        <v>27.581234198231598</v>
      </c>
      <c r="H423">
        <v>8.2518528945390699</v>
      </c>
      <c r="I423">
        <v>38.707200541843697</v>
      </c>
      <c r="J423">
        <v>-4.6626846743083599</v>
      </c>
      <c r="K423">
        <v>1912.7835927674801</v>
      </c>
      <c r="L423">
        <v>1616.7874159549999</v>
      </c>
      <c r="M423">
        <v>43.7393527662189</v>
      </c>
      <c r="N423">
        <v>0.29575714101484502</v>
      </c>
      <c r="O423">
        <v>11.5424032795285</v>
      </c>
      <c r="P423">
        <v>65.662139219015202</v>
      </c>
      <c r="Q423">
        <v>0.105343848160102</v>
      </c>
    </row>
    <row r="424" spans="1:17" x14ac:dyDescent="0.3">
      <c r="A424" t="s">
        <v>960</v>
      </c>
      <c r="B424" t="s">
        <v>961</v>
      </c>
      <c r="C424" t="s">
        <v>3123</v>
      </c>
      <c r="D424" t="s">
        <v>280</v>
      </c>
      <c r="E424">
        <v>14840.2997916896</v>
      </c>
      <c r="F424">
        <v>392.95</v>
      </c>
      <c r="G424">
        <v>62.719410554657699</v>
      </c>
      <c r="H424">
        <v>-14.9513114133018</v>
      </c>
      <c r="I424">
        <v>47.368532968340702</v>
      </c>
      <c r="J424">
        <v>-6.2845257924742297</v>
      </c>
      <c r="K424">
        <v>447.85223003636497</v>
      </c>
      <c r="L424">
        <v>363.116428092288</v>
      </c>
      <c r="M424">
        <v>32.689684971783002</v>
      </c>
      <c r="N424">
        <v>0.50342418430825897</v>
      </c>
      <c r="O424">
        <v>48.721211350044499</v>
      </c>
      <c r="P424">
        <v>88.014354066985604</v>
      </c>
      <c r="Q424">
        <v>0.13476432583918699</v>
      </c>
    </row>
    <row r="425" spans="1:17" x14ac:dyDescent="0.3">
      <c r="A425" t="s">
        <v>962</v>
      </c>
      <c r="B425" t="s">
        <v>963</v>
      </c>
      <c r="C425" t="s">
        <v>3119</v>
      </c>
      <c r="D425" t="s">
        <v>964</v>
      </c>
      <c r="E425">
        <v>14785.7204016</v>
      </c>
      <c r="F425">
        <v>1242.4000000000001</v>
      </c>
      <c r="G425">
        <v>21.806552186576099</v>
      </c>
      <c r="H425">
        <v>-1.1352953740474601</v>
      </c>
      <c r="I425">
        <v>-16.7163810932988</v>
      </c>
      <c r="J425">
        <v>-3.40122802325702</v>
      </c>
      <c r="K425">
        <v>1319.66156418742</v>
      </c>
      <c r="L425">
        <v>1262.23338038262</v>
      </c>
      <c r="M425">
        <v>37.704408372218701</v>
      </c>
      <c r="N425">
        <v>0.72288734099671004</v>
      </c>
      <c r="O425">
        <v>36.429491307147401</v>
      </c>
      <c r="P425">
        <v>59.282051282051199</v>
      </c>
      <c r="Q425">
        <v>0.19048948898081899</v>
      </c>
    </row>
    <row r="426" spans="1:17" x14ac:dyDescent="0.3">
      <c r="A426" t="s">
        <v>965</v>
      </c>
      <c r="B426" t="s">
        <v>966</v>
      </c>
      <c r="C426" t="s">
        <v>3123</v>
      </c>
      <c r="D426" t="s">
        <v>475</v>
      </c>
      <c r="E426">
        <v>14620.7942783452</v>
      </c>
      <c r="F426">
        <v>4766.1499999999996</v>
      </c>
      <c r="G426">
        <v>-9.8812915662324396</v>
      </c>
      <c r="H426">
        <v>0.378594647538403</v>
      </c>
      <c r="I426">
        <v>2.17880933829034</v>
      </c>
      <c r="J426">
        <v>-4.2688952156409101</v>
      </c>
      <c r="K426">
        <v>5036.8336213755501</v>
      </c>
      <c r="L426">
        <v>4921.5219708654404</v>
      </c>
      <c r="M426">
        <v>39.491929813893798</v>
      </c>
      <c r="N426">
        <v>1.60474986250236</v>
      </c>
      <c r="O426">
        <v>25.024390755641299</v>
      </c>
      <c r="P426">
        <v>18.5314598358617</v>
      </c>
      <c r="Q426">
        <v>1.9762548124992001E-2</v>
      </c>
    </row>
    <row r="427" spans="1:17" hidden="1" x14ac:dyDescent="0.3">
      <c r="A427" t="s">
        <v>967</v>
      </c>
      <c r="B427" t="s">
        <v>968</v>
      </c>
      <c r="C427" t="s">
        <v>3124</v>
      </c>
      <c r="D427" t="s">
        <v>57</v>
      </c>
      <c r="E427">
        <v>14440.6705297605</v>
      </c>
      <c r="F427">
        <v>35.93</v>
      </c>
      <c r="G427">
        <v>40.090194526910999</v>
      </c>
      <c r="H427">
        <v>-12.0850898495371</v>
      </c>
      <c r="I427">
        <v>33.345576527065397</v>
      </c>
      <c r="J427">
        <v>-10.8334375288859</v>
      </c>
      <c r="K427">
        <v>39.771516797009603</v>
      </c>
      <c r="L427">
        <v>32.230186727196497</v>
      </c>
      <c r="M427">
        <v>23.9418387622636</v>
      </c>
      <c r="N427">
        <v>0.37941649894483098</v>
      </c>
      <c r="O427">
        <v>49.2902866685221</v>
      </c>
      <c r="P427">
        <v>85.206185567010294</v>
      </c>
      <c r="Q427">
        <v>9.5472664459242004E-2</v>
      </c>
    </row>
    <row r="428" spans="1:17" x14ac:dyDescent="0.3">
      <c r="A428" t="s">
        <v>969</v>
      </c>
      <c r="B428" t="s">
        <v>970</v>
      </c>
      <c r="C428" t="s">
        <v>3109</v>
      </c>
      <c r="D428" t="s">
        <v>971</v>
      </c>
      <c r="E428">
        <v>14369.762022733999</v>
      </c>
      <c r="F428">
        <v>161.51</v>
      </c>
      <c r="G428">
        <v>-1.8353097505532201</v>
      </c>
      <c r="H428">
        <v>-10.910712977130499</v>
      </c>
      <c r="I428">
        <v>5.0473146548298997</v>
      </c>
      <c r="J428">
        <v>-4.4286691420475801</v>
      </c>
      <c r="K428">
        <v>186.83358419982699</v>
      </c>
      <c r="L428">
        <v>176.31928219632599</v>
      </c>
      <c r="M428">
        <v>19.138366716434799</v>
      </c>
      <c r="N428">
        <v>0.32512811198930902</v>
      </c>
      <c r="O428">
        <v>51.321899572781803</v>
      </c>
      <c r="P428">
        <v>24.047619047619001</v>
      </c>
      <c r="Q428">
        <v>-7.7920181555800994E-2</v>
      </c>
    </row>
    <row r="429" spans="1:17" x14ac:dyDescent="0.3">
      <c r="A429" t="s">
        <v>972</v>
      </c>
      <c r="B429" t="s">
        <v>973</v>
      </c>
      <c r="C429" t="s">
        <v>3126</v>
      </c>
      <c r="D429" t="s">
        <v>974</v>
      </c>
      <c r="E429">
        <v>14359.0915613209</v>
      </c>
      <c r="F429">
        <v>1461.55</v>
      </c>
      <c r="G429">
        <v>-32.457461913532903</v>
      </c>
      <c r="H429">
        <v>-2.3046166656551801</v>
      </c>
      <c r="I429">
        <v>7.80361038660405</v>
      </c>
      <c r="J429">
        <v>0.36719499011962098</v>
      </c>
      <c r="K429">
        <v>1543.0063228151</v>
      </c>
      <c r="L429">
        <v>1512.4451140911401</v>
      </c>
      <c r="M429">
        <v>36.400463830151701</v>
      </c>
      <c r="N429">
        <v>0.92995399776780496</v>
      </c>
      <c r="O429">
        <v>25.236906024426101</v>
      </c>
      <c r="P429">
        <v>21.371034711841801</v>
      </c>
      <c r="Q429">
        <v>-4.8095626881068998E-2</v>
      </c>
    </row>
    <row r="430" spans="1:17" x14ac:dyDescent="0.3">
      <c r="A430" t="s">
        <v>975</v>
      </c>
      <c r="B430" t="s">
        <v>976</v>
      </c>
      <c r="C430" t="s">
        <v>3116</v>
      </c>
      <c r="D430" t="s">
        <v>977</v>
      </c>
      <c r="E430">
        <v>14283.3251323038</v>
      </c>
      <c r="F430">
        <v>2098.1999999999998</v>
      </c>
      <c r="G430">
        <v>63.118670689725</v>
      </c>
      <c r="H430">
        <v>-11.858294121556099</v>
      </c>
      <c r="I430">
        <v>115.925952272302</v>
      </c>
      <c r="J430">
        <v>-6.0626959952918904</v>
      </c>
      <c r="K430">
        <v>2204.7542280705102</v>
      </c>
      <c r="L430">
        <v>1688.4335462265699</v>
      </c>
      <c r="M430">
        <v>38.849592320985003</v>
      </c>
      <c r="N430">
        <v>0.48894349847490298</v>
      </c>
      <c r="O430">
        <v>28.681727194738301</v>
      </c>
      <c r="P430">
        <v>187.42465753424599</v>
      </c>
      <c r="Q430">
        <v>0.23840479598720599</v>
      </c>
    </row>
    <row r="431" spans="1:17" x14ac:dyDescent="0.3">
      <c r="A431" t="s">
        <v>978</v>
      </c>
      <c r="B431" t="s">
        <v>979</v>
      </c>
      <c r="C431" t="s">
        <v>3119</v>
      </c>
      <c r="D431" t="s">
        <v>266</v>
      </c>
      <c r="E431">
        <v>14259.6691389403</v>
      </c>
      <c r="F431">
        <v>818.9</v>
      </c>
      <c r="G431">
        <v>8.3842296295996501</v>
      </c>
      <c r="H431">
        <v>-4.6019048887956702</v>
      </c>
      <c r="I431">
        <v>-21.1299336190304</v>
      </c>
      <c r="J431">
        <v>3.6418532861855399</v>
      </c>
      <c r="K431">
        <v>859.16982210458298</v>
      </c>
      <c r="L431">
        <v>841.73255020218096</v>
      </c>
      <c r="M431">
        <v>48.958777946938604</v>
      </c>
      <c r="N431">
        <v>0.903643540928452</v>
      </c>
      <c r="O431">
        <v>29.4419343021125</v>
      </c>
      <c r="P431">
        <v>33.351788825742098</v>
      </c>
      <c r="Q431">
        <v>0.15404598862086499</v>
      </c>
    </row>
    <row r="432" spans="1:17" x14ac:dyDescent="0.3">
      <c r="A432" t="s">
        <v>980</v>
      </c>
      <c r="B432" t="s">
        <v>981</v>
      </c>
      <c r="C432" t="s">
        <v>3113</v>
      </c>
      <c r="D432" t="s">
        <v>51</v>
      </c>
      <c r="E432">
        <v>14238.552955773101</v>
      </c>
      <c r="F432">
        <v>6179.15</v>
      </c>
      <c r="G432">
        <v>5.6772238685209304</v>
      </c>
      <c r="H432">
        <v>-3.6551327958619901</v>
      </c>
      <c r="I432">
        <v>12.366676344433399</v>
      </c>
      <c r="J432">
        <v>-2.5317673910098</v>
      </c>
      <c r="K432">
        <v>6676.7799123785198</v>
      </c>
      <c r="L432">
        <v>6177.3312936659404</v>
      </c>
      <c r="M432">
        <v>25.8556886232378</v>
      </c>
      <c r="N432">
        <v>0.48924937556657</v>
      </c>
      <c r="O432">
        <v>22.9942629649709</v>
      </c>
      <c r="P432">
        <v>31.637987896957501</v>
      </c>
      <c r="Q432">
        <v>1.7360338171450999E-2</v>
      </c>
    </row>
    <row r="433" spans="1:17" x14ac:dyDescent="0.3">
      <c r="A433" t="s">
        <v>982</v>
      </c>
      <c r="B433" t="s">
        <v>983</v>
      </c>
      <c r="C433" t="s">
        <v>582</v>
      </c>
      <c r="D433" t="s">
        <v>582</v>
      </c>
      <c r="E433">
        <v>14211.304891167199</v>
      </c>
      <c r="F433">
        <v>149.61000000000001</v>
      </c>
      <c r="G433">
        <v>-32.399365118595</v>
      </c>
      <c r="H433">
        <v>-2.86872467536391</v>
      </c>
      <c r="I433">
        <v>-0.26120970339049498</v>
      </c>
      <c r="J433">
        <v>-5.5667622732407898</v>
      </c>
      <c r="K433">
        <v>162.71498058337301</v>
      </c>
      <c r="L433">
        <v>158.03429895667301</v>
      </c>
      <c r="M433">
        <v>36.051152729777201</v>
      </c>
      <c r="N433">
        <v>0.41508892034933398</v>
      </c>
      <c r="O433">
        <v>42.336742196377202</v>
      </c>
      <c r="P433">
        <v>21.981247452099399</v>
      </c>
      <c r="Q433">
        <v>4.0806543034800002E-3</v>
      </c>
    </row>
    <row r="434" spans="1:17" x14ac:dyDescent="0.3">
      <c r="A434" t="s">
        <v>984</v>
      </c>
      <c r="B434" t="s">
        <v>985</v>
      </c>
      <c r="C434" t="s">
        <v>3109</v>
      </c>
      <c r="D434" t="s">
        <v>54</v>
      </c>
      <c r="E434">
        <v>14122.162425299701</v>
      </c>
      <c r="F434">
        <v>884.7</v>
      </c>
      <c r="G434">
        <v>-68.200355013331105</v>
      </c>
      <c r="H434">
        <v>-10.5029954250536</v>
      </c>
      <c r="I434">
        <v>-43.3375267485766</v>
      </c>
      <c r="J434">
        <v>-3.4623785836498802</v>
      </c>
      <c r="K434">
        <v>1060.2646288598</v>
      </c>
      <c r="L434">
        <v>1255.6210416710901</v>
      </c>
      <c r="M434">
        <v>21.537054386796498</v>
      </c>
      <c r="N434">
        <v>0.78117463481525995</v>
      </c>
      <c r="O434">
        <v>103.006668927319</v>
      </c>
      <c r="P434">
        <v>1.68965517241379</v>
      </c>
      <c r="Q434">
        <v>4.1104084066285997E-2</v>
      </c>
    </row>
    <row r="435" spans="1:17" x14ac:dyDescent="0.3">
      <c r="A435" t="s">
        <v>986</v>
      </c>
      <c r="B435" t="s">
        <v>987</v>
      </c>
      <c r="C435" t="s">
        <v>3111</v>
      </c>
      <c r="D435" t="s">
        <v>988</v>
      </c>
      <c r="E435">
        <v>14044.487945741799</v>
      </c>
      <c r="F435">
        <v>730.1</v>
      </c>
      <c r="G435">
        <v>31.311319650013001</v>
      </c>
      <c r="H435">
        <v>0.57927756511406203</v>
      </c>
      <c r="I435">
        <v>26.119265360251099</v>
      </c>
      <c r="J435">
        <v>1.83204142102778</v>
      </c>
      <c r="K435">
        <v>748.25006467620096</v>
      </c>
      <c r="L435">
        <v>682.48528521037099</v>
      </c>
      <c r="M435">
        <v>51.945273498623301</v>
      </c>
      <c r="N435">
        <v>0.359540862460829</v>
      </c>
      <c r="O435">
        <v>20.079441172442099</v>
      </c>
      <c r="P435">
        <v>53.398466225443798</v>
      </c>
      <c r="Q435">
        <v>5.1480452735729997E-3</v>
      </c>
    </row>
    <row r="436" spans="1:17" x14ac:dyDescent="0.3">
      <c r="A436" t="s">
        <v>989</v>
      </c>
      <c r="B436" t="s">
        <v>990</v>
      </c>
      <c r="C436" t="s">
        <v>3113</v>
      </c>
      <c r="D436" t="s">
        <v>51</v>
      </c>
      <c r="E436">
        <v>13971.0382891799</v>
      </c>
      <c r="F436">
        <v>308.3</v>
      </c>
      <c r="G436">
        <v>110.078563571088</v>
      </c>
      <c r="H436">
        <v>9.1323056338947506</v>
      </c>
      <c r="I436">
        <v>81.100512303775702</v>
      </c>
      <c r="J436">
        <v>4.62166894720185</v>
      </c>
      <c r="K436">
        <v>277.91356923424001</v>
      </c>
      <c r="L436">
        <v>214.94241653501501</v>
      </c>
      <c r="M436">
        <v>67.870863261768505</v>
      </c>
      <c r="N436">
        <v>0.73622780404306298</v>
      </c>
      <c r="O436">
        <v>6.6493674991890899</v>
      </c>
      <c r="P436">
        <v>137.15384615384599</v>
      </c>
      <c r="Q436">
        <v>0.20949284917474401</v>
      </c>
    </row>
    <row r="437" spans="1:17" x14ac:dyDescent="0.3">
      <c r="A437" t="s">
        <v>991</v>
      </c>
      <c r="B437" t="s">
        <v>992</v>
      </c>
      <c r="C437" t="s">
        <v>3123</v>
      </c>
      <c r="D437" t="s">
        <v>993</v>
      </c>
      <c r="E437">
        <v>13884.271036829799</v>
      </c>
      <c r="F437">
        <v>781.5</v>
      </c>
      <c r="G437">
        <v>36.0545454294056</v>
      </c>
      <c r="H437">
        <v>2.57457494765517</v>
      </c>
      <c r="I437">
        <v>19.947689488870001</v>
      </c>
      <c r="J437">
        <v>-6.1134615040297504</v>
      </c>
      <c r="K437">
        <v>804.23020732615396</v>
      </c>
      <c r="L437">
        <v>727.26856614594794</v>
      </c>
      <c r="M437">
        <v>40.544458640846898</v>
      </c>
      <c r="N437">
        <v>0.77562375253170801</v>
      </c>
      <c r="O437">
        <v>12.028150991682599</v>
      </c>
      <c r="P437">
        <v>65.712468193384197</v>
      </c>
      <c r="Q437">
        <v>4.7055421347971998E-2</v>
      </c>
    </row>
    <row r="438" spans="1:17" hidden="1" x14ac:dyDescent="0.3">
      <c r="A438" t="s">
        <v>994</v>
      </c>
      <c r="B438" t="s">
        <v>995</v>
      </c>
      <c r="C438" t="s">
        <v>3124</v>
      </c>
      <c r="E438">
        <v>13854.8155792832</v>
      </c>
      <c r="F438">
        <v>228.85</v>
      </c>
      <c r="G438">
        <v>-30.6299336517596</v>
      </c>
      <c r="H438">
        <v>-2.4761928608743</v>
      </c>
      <c r="I438">
        <v>-15.517041309894299</v>
      </c>
      <c r="J438">
        <v>-6.0698751358415004</v>
      </c>
      <c r="O438">
        <v>20.646711819969401</v>
      </c>
      <c r="P438">
        <v>0.43888523151196501</v>
      </c>
    </row>
    <row r="439" spans="1:17" x14ac:dyDescent="0.3">
      <c r="A439" t="s">
        <v>996</v>
      </c>
      <c r="B439" t="s">
        <v>997</v>
      </c>
      <c r="C439" t="s">
        <v>3123</v>
      </c>
      <c r="D439" t="s">
        <v>475</v>
      </c>
      <c r="E439">
        <v>13807.3636450138</v>
      </c>
      <c r="F439">
        <v>1298.6500000000001</v>
      </c>
      <c r="G439">
        <v>-26.432251170142202</v>
      </c>
      <c r="H439">
        <v>-12.0779992033436</v>
      </c>
      <c r="I439">
        <v>-8.0949318524493297</v>
      </c>
      <c r="J439">
        <v>-9.9497751573064104</v>
      </c>
      <c r="K439">
        <v>1503.18374923794</v>
      </c>
      <c r="L439">
        <v>1473.2430047667101</v>
      </c>
      <c r="M439">
        <v>16.963950522408599</v>
      </c>
      <c r="N439">
        <v>0.78646846889491595</v>
      </c>
      <c r="O439">
        <v>30.1351403380433</v>
      </c>
      <c r="P439">
        <v>4.4770716009654201</v>
      </c>
      <c r="Q439">
        <v>-0.105339276636645</v>
      </c>
    </row>
    <row r="440" spans="1:17" x14ac:dyDescent="0.3">
      <c r="A440" t="s">
        <v>998</v>
      </c>
      <c r="B440" t="s">
        <v>999</v>
      </c>
      <c r="C440" t="s">
        <v>3121</v>
      </c>
      <c r="D440" t="s">
        <v>114</v>
      </c>
      <c r="E440">
        <v>13701.9316312765</v>
      </c>
      <c r="F440">
        <v>2284.15</v>
      </c>
      <c r="G440">
        <v>-32.641825131704202</v>
      </c>
      <c r="H440">
        <v>-19.367775122027702</v>
      </c>
      <c r="I440">
        <v>-18.993814690256499</v>
      </c>
      <c r="J440">
        <v>-2.5457543717998199</v>
      </c>
      <c r="K440">
        <v>2675.0162862561601</v>
      </c>
      <c r="L440">
        <v>2739.9898429924801</v>
      </c>
      <c r="M440">
        <v>19.678262505438699</v>
      </c>
      <c r="N440">
        <v>0.74423663441905796</v>
      </c>
      <c r="O440">
        <v>40.025830177527702</v>
      </c>
      <c r="P440">
        <v>2.4282511210762299</v>
      </c>
      <c r="Q440">
        <v>-9.8113679526291006E-2</v>
      </c>
    </row>
    <row r="441" spans="1:17" hidden="1" x14ac:dyDescent="0.3">
      <c r="A441" t="s">
        <v>1000</v>
      </c>
      <c r="B441" t="s">
        <v>1001</v>
      </c>
      <c r="C441" t="s">
        <v>3124</v>
      </c>
      <c r="D441" t="s">
        <v>40</v>
      </c>
      <c r="E441">
        <v>13523.649397996</v>
      </c>
      <c r="F441">
        <v>74.02</v>
      </c>
      <c r="G441">
        <v>-21.030881706272702</v>
      </c>
      <c r="H441">
        <v>1.07592067117614</v>
      </c>
      <c r="I441">
        <v>-5.9179893644074504</v>
      </c>
      <c r="J441">
        <v>-2.5177616037910502</v>
      </c>
      <c r="O441">
        <v>9.4298838151850806</v>
      </c>
      <c r="P441">
        <v>0.69378315875390195</v>
      </c>
    </row>
    <row r="442" spans="1:17" hidden="1" x14ac:dyDescent="0.3">
      <c r="A442" t="s">
        <v>1002</v>
      </c>
      <c r="B442" t="s">
        <v>1003</v>
      </c>
      <c r="C442" t="s">
        <v>3124</v>
      </c>
      <c r="D442" t="s">
        <v>144</v>
      </c>
      <c r="E442">
        <v>13353.5819641621</v>
      </c>
      <c r="F442">
        <v>28.51</v>
      </c>
      <c r="G442">
        <v>-23.793501078714701</v>
      </c>
      <c r="H442">
        <v>-1.8614079567047399</v>
      </c>
      <c r="I442">
        <v>-8.6806087368494698</v>
      </c>
      <c r="J442">
        <v>-5.4550902316719503</v>
      </c>
      <c r="O442">
        <v>15.292879691336299</v>
      </c>
      <c r="P442">
        <v>5.5144337527757301</v>
      </c>
    </row>
    <row r="443" spans="1:17" x14ac:dyDescent="0.3">
      <c r="A443" t="s">
        <v>1004</v>
      </c>
      <c r="B443" t="s">
        <v>1005</v>
      </c>
      <c r="C443" t="s">
        <v>3113</v>
      </c>
      <c r="D443" t="s">
        <v>51</v>
      </c>
      <c r="E443">
        <v>13272.4790879949</v>
      </c>
      <c r="F443">
        <v>1082.5999999999999</v>
      </c>
      <c r="G443">
        <v>50.646885499562899</v>
      </c>
      <c r="H443">
        <v>-1.11762269689584</v>
      </c>
      <c r="I443">
        <v>25.905450513826899</v>
      </c>
      <c r="J443">
        <v>-0.57582846334763904</v>
      </c>
      <c r="K443">
        <v>1081.27829457242</v>
      </c>
      <c r="L443">
        <v>940.005696575961</v>
      </c>
      <c r="M443">
        <v>51.110012586080003</v>
      </c>
      <c r="N443">
        <v>0.34030269510490602</v>
      </c>
      <c r="O443">
        <v>23.323480509883598</v>
      </c>
      <c r="P443">
        <v>74.556594646888001</v>
      </c>
      <c r="Q443">
        <v>5.8545835490734E-2</v>
      </c>
    </row>
    <row r="444" spans="1:17" x14ac:dyDescent="0.3">
      <c r="A444" t="s">
        <v>1006</v>
      </c>
      <c r="B444" t="s">
        <v>1007</v>
      </c>
      <c r="C444" t="s">
        <v>3110</v>
      </c>
      <c r="D444" t="s">
        <v>27</v>
      </c>
      <c r="E444">
        <v>13224.3121472439</v>
      </c>
      <c r="F444">
        <v>67.61</v>
      </c>
      <c r="G444">
        <v>-46.447318551281001</v>
      </c>
      <c r="H444">
        <v>-10.439183973347401</v>
      </c>
      <c r="I444">
        <v>-18.847802629056499</v>
      </c>
      <c r="J444">
        <v>-4.0927903638794696</v>
      </c>
      <c r="K444">
        <v>78.235357319479604</v>
      </c>
      <c r="L444">
        <v>83.372273046776797</v>
      </c>
      <c r="M444">
        <v>28.157642740623398</v>
      </c>
      <c r="N444">
        <v>0.31950154712082501</v>
      </c>
      <c r="O444">
        <v>64.768525366070094</v>
      </c>
      <c r="P444">
        <v>3.93543428132205</v>
      </c>
      <c r="Q444">
        <v>1.7996494561657E-2</v>
      </c>
    </row>
    <row r="445" spans="1:17" x14ac:dyDescent="0.3">
      <c r="A445" t="s">
        <v>1008</v>
      </c>
      <c r="B445" t="s">
        <v>1009</v>
      </c>
      <c r="C445" t="s">
        <v>3109</v>
      </c>
      <c r="D445" t="s">
        <v>54</v>
      </c>
      <c r="E445">
        <v>13180.085909114099</v>
      </c>
      <c r="F445">
        <v>155.63</v>
      </c>
      <c r="G445">
        <v>-17.622243832518599</v>
      </c>
      <c r="H445">
        <v>-9.6633643046190194</v>
      </c>
      <c r="I445">
        <v>-19.240183739233402</v>
      </c>
      <c r="J445">
        <v>3.82639379544724</v>
      </c>
      <c r="K445">
        <v>173.90808082457701</v>
      </c>
      <c r="L445">
        <v>181.88695032689299</v>
      </c>
      <c r="M445">
        <v>46.704679231882203</v>
      </c>
      <c r="N445">
        <v>1.4260138228472701</v>
      </c>
      <c r="O445">
        <v>48.043436355458397</v>
      </c>
      <c r="P445">
        <v>12.4900614383809</v>
      </c>
      <c r="Q445">
        <v>-3.3511457474287E-2</v>
      </c>
    </row>
    <row r="446" spans="1:17" x14ac:dyDescent="0.3">
      <c r="A446" t="s">
        <v>1010</v>
      </c>
      <c r="B446" t="s">
        <v>1011</v>
      </c>
      <c r="C446" t="s">
        <v>582</v>
      </c>
      <c r="D446" t="s">
        <v>582</v>
      </c>
      <c r="E446">
        <v>13138.427694595101</v>
      </c>
      <c r="F446">
        <v>454.1</v>
      </c>
      <c r="G446">
        <v>2.18170817298377</v>
      </c>
      <c r="H446">
        <v>4.6279153249302603</v>
      </c>
      <c r="I446">
        <v>-6.3892222411197803</v>
      </c>
      <c r="J446">
        <v>-3.1604334454395202</v>
      </c>
      <c r="K446">
        <v>471.82335642316201</v>
      </c>
      <c r="L446">
        <v>461.17165028902099</v>
      </c>
      <c r="M446">
        <v>35.235427972759297</v>
      </c>
      <c r="N446">
        <v>0.67413786461965397</v>
      </c>
      <c r="O446">
        <v>30.367760405197</v>
      </c>
      <c r="P446">
        <v>25.685026293938499</v>
      </c>
      <c r="Q446">
        <v>8.5258839427440006E-3</v>
      </c>
    </row>
    <row r="447" spans="1:17" x14ac:dyDescent="0.3">
      <c r="A447" t="s">
        <v>1012</v>
      </c>
      <c r="B447" t="s">
        <v>1013</v>
      </c>
      <c r="C447" t="s">
        <v>3112</v>
      </c>
      <c r="D447" t="s">
        <v>444</v>
      </c>
      <c r="E447">
        <v>13122.6686227749</v>
      </c>
      <c r="F447">
        <v>272.89999999999998</v>
      </c>
      <c r="G447">
        <v>2.492281974245E-3</v>
      </c>
      <c r="H447">
        <v>-5.0332094769881799</v>
      </c>
      <c r="I447">
        <v>-23.7253833859419</v>
      </c>
      <c r="J447">
        <v>-2.8324425792662198</v>
      </c>
      <c r="K447">
        <v>308.16927523548998</v>
      </c>
      <c r="L447">
        <v>317.60754940978001</v>
      </c>
      <c r="M447">
        <v>32.333023478282001</v>
      </c>
      <c r="N447">
        <v>0.38993266345084698</v>
      </c>
      <c r="O447">
        <v>51.328325393917197</v>
      </c>
      <c r="P447">
        <v>22.239641657334801</v>
      </c>
      <c r="Q447">
        <v>7.2813047473806999E-2</v>
      </c>
    </row>
    <row r="448" spans="1:17" x14ac:dyDescent="0.3">
      <c r="A448" t="s">
        <v>1014</v>
      </c>
      <c r="B448" t="s">
        <v>1015</v>
      </c>
      <c r="C448" t="s">
        <v>3126</v>
      </c>
      <c r="D448" t="s">
        <v>1016</v>
      </c>
      <c r="E448">
        <v>13086.2163615804</v>
      </c>
      <c r="F448">
        <v>84.82</v>
      </c>
      <c r="G448">
        <v>-19.5715515627321</v>
      </c>
      <c r="H448">
        <v>13.417430323741399</v>
      </c>
      <c r="I448">
        <v>-0.55152973707827402</v>
      </c>
      <c r="J448">
        <v>4.0445322929577401</v>
      </c>
      <c r="K448">
        <v>83.388361496885395</v>
      </c>
      <c r="L448">
        <v>85.630095411734203</v>
      </c>
      <c r="M448">
        <v>57.6158232775648</v>
      </c>
      <c r="N448">
        <v>0.69184522147563199</v>
      </c>
      <c r="O448">
        <v>59.985852393303396</v>
      </c>
      <c r="P448">
        <v>17.723802914642501</v>
      </c>
      <c r="Q448">
        <v>1.7008529768779999E-2</v>
      </c>
    </row>
    <row r="449" spans="1:17" x14ac:dyDescent="0.3">
      <c r="A449" t="s">
        <v>1017</v>
      </c>
      <c r="B449" t="s">
        <v>1018</v>
      </c>
      <c r="C449" t="s">
        <v>3109</v>
      </c>
      <c r="D449" t="s">
        <v>565</v>
      </c>
      <c r="E449">
        <v>13066.9054518393</v>
      </c>
      <c r="F449">
        <v>1650.2</v>
      </c>
      <c r="G449">
        <v>-10.2680532336077</v>
      </c>
      <c r="H449">
        <v>1.58440503034828</v>
      </c>
      <c r="I449">
        <v>-1.29616726334868</v>
      </c>
      <c r="J449">
        <v>-1.3005243868562799</v>
      </c>
      <c r="K449">
        <v>1715.7831391499601</v>
      </c>
      <c r="L449">
        <v>1681.8698976266201</v>
      </c>
      <c r="M449">
        <v>35.026918807090503</v>
      </c>
      <c r="N449">
        <v>0.44761487759273</v>
      </c>
      <c r="O449">
        <v>19.921827657253601</v>
      </c>
      <c r="P449">
        <v>26.258607498087201</v>
      </c>
      <c r="Q449">
        <v>-9.4547281334520006E-2</v>
      </c>
    </row>
    <row r="450" spans="1:17" x14ac:dyDescent="0.3">
      <c r="A450" t="s">
        <v>1019</v>
      </c>
      <c r="B450" t="s">
        <v>1020</v>
      </c>
      <c r="C450" t="s">
        <v>3114</v>
      </c>
      <c r="D450" t="s">
        <v>120</v>
      </c>
      <c r="E450">
        <v>13026.820811272401</v>
      </c>
      <c r="F450">
        <v>897.3</v>
      </c>
      <c r="G450">
        <v>104.818602310842</v>
      </c>
      <c r="H450">
        <v>-6.1740361453042096</v>
      </c>
      <c r="I450">
        <v>65.535149070674194</v>
      </c>
      <c r="J450">
        <v>-5.78194576672706</v>
      </c>
      <c r="K450">
        <v>976.49761488514798</v>
      </c>
      <c r="L450">
        <v>784.41981720919</v>
      </c>
      <c r="M450">
        <v>28.636083547152701</v>
      </c>
      <c r="N450">
        <v>0.40357205185891898</v>
      </c>
      <c r="O450">
        <v>50.206174077788901</v>
      </c>
      <c r="P450">
        <v>139.85565356856401</v>
      </c>
      <c r="Q450">
        <v>0.19176293176693801</v>
      </c>
    </row>
    <row r="451" spans="1:17" x14ac:dyDescent="0.3">
      <c r="A451" t="s">
        <v>1021</v>
      </c>
      <c r="B451" t="s">
        <v>1022</v>
      </c>
      <c r="C451" t="s">
        <v>3113</v>
      </c>
      <c r="D451" t="s">
        <v>51</v>
      </c>
      <c r="E451">
        <v>13021.7839073389</v>
      </c>
      <c r="F451">
        <v>1415.3</v>
      </c>
      <c r="G451">
        <v>171.26568995832801</v>
      </c>
      <c r="H451">
        <v>-2.4682941654135799</v>
      </c>
      <c r="I451">
        <v>55.793619410729598</v>
      </c>
      <c r="J451">
        <v>-5.7702515000846404</v>
      </c>
      <c r="K451">
        <v>1446.8110245253599</v>
      </c>
      <c r="L451">
        <v>1109.79862123371</v>
      </c>
      <c r="M451">
        <v>27.9360646837053</v>
      </c>
      <c r="N451">
        <v>0.612455808381414</v>
      </c>
      <c r="O451">
        <v>18.349466544195501</v>
      </c>
      <c r="P451">
        <v>199.66123226762599</v>
      </c>
      <c r="Q451">
        <v>0.13022929643386599</v>
      </c>
    </row>
    <row r="452" spans="1:17" x14ac:dyDescent="0.3">
      <c r="A452" t="s">
        <v>1023</v>
      </c>
      <c r="B452" t="s">
        <v>1024</v>
      </c>
      <c r="C452" t="s">
        <v>3107</v>
      </c>
      <c r="D452" t="s">
        <v>196</v>
      </c>
      <c r="E452">
        <v>12972.9769051925</v>
      </c>
      <c r="F452">
        <v>1312.65</v>
      </c>
      <c r="G452">
        <v>4.9613436620624096</v>
      </c>
      <c r="H452">
        <v>-20.394801652540199</v>
      </c>
      <c r="I452">
        <v>-3.77418732565559</v>
      </c>
      <c r="J452">
        <v>-7.1525177978632799</v>
      </c>
      <c r="K452">
        <v>1607.73725735218</v>
      </c>
      <c r="L452">
        <v>1549.6603358238999</v>
      </c>
      <c r="M452">
        <v>19.465996017108299</v>
      </c>
      <c r="N452">
        <v>0.66420917681285196</v>
      </c>
      <c r="O452">
        <v>51.449358168590202</v>
      </c>
      <c r="P452">
        <v>29.0010318903248</v>
      </c>
      <c r="Q452">
        <v>2.7083469049226001E-2</v>
      </c>
    </row>
    <row r="453" spans="1:17" x14ac:dyDescent="0.3">
      <c r="A453" t="s">
        <v>1025</v>
      </c>
      <c r="B453" t="s">
        <v>1026</v>
      </c>
      <c r="C453" t="s">
        <v>3123</v>
      </c>
      <c r="D453" t="s">
        <v>475</v>
      </c>
      <c r="E453">
        <v>12956.3700448787</v>
      </c>
      <c r="F453">
        <v>688.65</v>
      </c>
      <c r="G453">
        <v>-0.40555327747614101</v>
      </c>
      <c r="H453">
        <v>-5.5155730632362898</v>
      </c>
      <c r="I453">
        <v>-6.4595838184802403</v>
      </c>
      <c r="J453">
        <v>-6.8355638579126596</v>
      </c>
      <c r="K453">
        <v>786.02984790961102</v>
      </c>
      <c r="L453">
        <v>742.92477268154596</v>
      </c>
      <c r="M453">
        <v>17.0690986961968</v>
      </c>
      <c r="N453">
        <v>0.62922304087390202</v>
      </c>
      <c r="O453">
        <v>34.553111159514998</v>
      </c>
      <c r="P453">
        <v>32.115107913669</v>
      </c>
      <c r="Q453">
        <v>0.114093785815143</v>
      </c>
    </row>
    <row r="454" spans="1:17" x14ac:dyDescent="0.3">
      <c r="A454" t="s">
        <v>1027</v>
      </c>
      <c r="B454" t="s">
        <v>1028</v>
      </c>
      <c r="C454" t="s">
        <v>3119</v>
      </c>
      <c r="D454" t="s">
        <v>266</v>
      </c>
      <c r="E454">
        <v>12954.517240892699</v>
      </c>
      <c r="F454">
        <v>4101.5</v>
      </c>
      <c r="G454">
        <v>17.892348940500099</v>
      </c>
      <c r="H454">
        <v>-0.905635436995885</v>
      </c>
      <c r="I454">
        <v>-18.765145183450802</v>
      </c>
      <c r="J454">
        <v>-1.37093364141714</v>
      </c>
      <c r="K454">
        <v>4252.6300136209102</v>
      </c>
      <c r="L454">
        <v>4022.6614461361301</v>
      </c>
      <c r="M454">
        <v>35.590192155245497</v>
      </c>
      <c r="N454">
        <v>1.26001531747492</v>
      </c>
      <c r="O454">
        <v>21.906619529440398</v>
      </c>
      <c r="P454">
        <v>42.361291890109499</v>
      </c>
      <c r="Q454">
        <v>0.15990663533734401</v>
      </c>
    </row>
    <row r="455" spans="1:17" x14ac:dyDescent="0.3">
      <c r="A455" t="s">
        <v>1029</v>
      </c>
      <c r="B455" t="s">
        <v>1030</v>
      </c>
      <c r="C455" t="s">
        <v>3113</v>
      </c>
      <c r="D455" t="s">
        <v>51</v>
      </c>
      <c r="E455">
        <v>12946.9637637135</v>
      </c>
      <c r="F455">
        <v>533.9</v>
      </c>
      <c r="G455">
        <v>24.7438623210309</v>
      </c>
      <c r="H455">
        <v>-5.5564500024260601</v>
      </c>
      <c r="I455">
        <v>28.633421925915101</v>
      </c>
      <c r="J455">
        <v>-3.9304837370044399</v>
      </c>
      <c r="K455">
        <v>574.85063627484305</v>
      </c>
      <c r="L455">
        <v>520.01936073263198</v>
      </c>
      <c r="M455">
        <v>33.672833343231602</v>
      </c>
      <c r="N455">
        <v>0.62005713548077901</v>
      </c>
      <c r="O455">
        <v>35.044015733283302</v>
      </c>
      <c r="P455">
        <v>48.264371008053203</v>
      </c>
      <c r="Q455">
        <v>6.4967003917555999E-2</v>
      </c>
    </row>
    <row r="456" spans="1:17" hidden="1" x14ac:dyDescent="0.3">
      <c r="A456" t="s">
        <v>1031</v>
      </c>
      <c r="B456" t="s">
        <v>1032</v>
      </c>
      <c r="C456" t="s">
        <v>3124</v>
      </c>
      <c r="D456" t="s">
        <v>175</v>
      </c>
      <c r="E456">
        <v>12937.2865746962</v>
      </c>
      <c r="F456">
        <v>861.55</v>
      </c>
      <c r="G456">
        <v>322.49550182011001</v>
      </c>
      <c r="H456">
        <v>8.4339399357429894</v>
      </c>
      <c r="I456">
        <v>32.817920458458801</v>
      </c>
      <c r="J456">
        <v>-12.679999225270899</v>
      </c>
      <c r="K456">
        <v>820.96790795436596</v>
      </c>
      <c r="L456">
        <v>635.31082823128997</v>
      </c>
      <c r="M456">
        <v>36.098906773442899</v>
      </c>
      <c r="N456">
        <v>0.99220681617614004</v>
      </c>
      <c r="O456">
        <v>21.293018397074999</v>
      </c>
      <c r="P456">
        <v>385.10698198198202</v>
      </c>
      <c r="Q456">
        <v>0.27409102116928102</v>
      </c>
    </row>
    <row r="457" spans="1:17" hidden="1" x14ac:dyDescent="0.3">
      <c r="A457" t="s">
        <v>1033</v>
      </c>
      <c r="B457" t="s">
        <v>1034</v>
      </c>
      <c r="C457" t="s">
        <v>3124</v>
      </c>
      <c r="D457" t="s">
        <v>1035</v>
      </c>
      <c r="E457">
        <v>12906.893384999599</v>
      </c>
      <c r="F457">
        <v>100</v>
      </c>
      <c r="G457">
        <v>-21.030881706272702</v>
      </c>
      <c r="M457">
        <v>50</v>
      </c>
      <c r="N457">
        <v>1</v>
      </c>
      <c r="O457">
        <v>0</v>
      </c>
      <c r="P457">
        <v>0</v>
      </c>
    </row>
    <row r="458" spans="1:17" hidden="1" x14ac:dyDescent="0.3">
      <c r="A458" t="s">
        <v>1036</v>
      </c>
      <c r="B458" t="s">
        <v>1037</v>
      </c>
      <c r="C458" t="s">
        <v>3124</v>
      </c>
      <c r="D458" t="s">
        <v>175</v>
      </c>
      <c r="E458">
        <v>12869.448030293999</v>
      </c>
      <c r="F458">
        <v>10676.5</v>
      </c>
      <c r="G458">
        <v>198.10883252819801</v>
      </c>
      <c r="H458">
        <v>-8.9173646815281895</v>
      </c>
      <c r="I458">
        <v>55.841034914975801</v>
      </c>
      <c r="J458">
        <v>-7.0045802536181503</v>
      </c>
      <c r="K458">
        <v>11592.478228681901</v>
      </c>
      <c r="L458">
        <v>8941.0801907339101</v>
      </c>
      <c r="M458">
        <v>29.0012902300113</v>
      </c>
      <c r="N458">
        <v>0.39357131044014199</v>
      </c>
      <c r="O458">
        <v>30.192478808598299</v>
      </c>
      <c r="P458">
        <v>233.640625</v>
      </c>
      <c r="Q458">
        <v>0.23025376979291001</v>
      </c>
    </row>
    <row r="459" spans="1:17" hidden="1" x14ac:dyDescent="0.3">
      <c r="A459" t="s">
        <v>1038</v>
      </c>
      <c r="B459" t="s">
        <v>1039</v>
      </c>
      <c r="C459" t="s">
        <v>3124</v>
      </c>
      <c r="D459" t="s">
        <v>427</v>
      </c>
      <c r="E459">
        <v>12861.170934185</v>
      </c>
      <c r="F459">
        <v>2111.65</v>
      </c>
      <c r="G459">
        <v>-47.428581253153197</v>
      </c>
      <c r="H459">
        <v>6.4172222003290997</v>
      </c>
      <c r="I459">
        <v>-32.3156889112879</v>
      </c>
      <c r="J459">
        <v>1.4300597042374299</v>
      </c>
      <c r="K459">
        <v>2302.9299999999998</v>
      </c>
      <c r="M459">
        <v>40.339938109590399</v>
      </c>
      <c r="O459">
        <v>46.804631449340498</v>
      </c>
      <c r="P459">
        <v>7.4631043256997396</v>
      </c>
    </row>
    <row r="460" spans="1:17" x14ac:dyDescent="0.3">
      <c r="A460" t="s">
        <v>1040</v>
      </c>
      <c r="B460" t="s">
        <v>1041</v>
      </c>
      <c r="C460" t="s">
        <v>3116</v>
      </c>
      <c r="D460" t="s">
        <v>120</v>
      </c>
      <c r="E460">
        <v>12860.489201767199</v>
      </c>
      <c r="F460">
        <v>43.86</v>
      </c>
      <c r="G460">
        <v>-19.737579165856999</v>
      </c>
      <c r="H460">
        <v>-7.6852039353533401</v>
      </c>
      <c r="I460">
        <v>-35.798085287668798</v>
      </c>
      <c r="J460">
        <v>-9.5251739406223805</v>
      </c>
      <c r="K460">
        <v>49.510529029706198</v>
      </c>
      <c r="L460">
        <v>53.296164255550302</v>
      </c>
      <c r="M460">
        <v>29.464498506381599</v>
      </c>
      <c r="N460">
        <v>0.719762723949531</v>
      </c>
      <c r="O460">
        <v>68.034655722754195</v>
      </c>
      <c r="P460">
        <v>5.9420289855072399</v>
      </c>
    </row>
    <row r="461" spans="1:17" x14ac:dyDescent="0.3">
      <c r="A461" t="s">
        <v>1042</v>
      </c>
      <c r="B461" t="s">
        <v>1043</v>
      </c>
      <c r="C461" t="s">
        <v>3119</v>
      </c>
      <c r="D461" t="s">
        <v>266</v>
      </c>
      <c r="E461">
        <v>12843.013343299999</v>
      </c>
      <c r="F461">
        <v>1930.25</v>
      </c>
      <c r="G461">
        <v>63.629024540737603</v>
      </c>
      <c r="H461">
        <v>9.3143952999117197</v>
      </c>
      <c r="I461">
        <v>18.157989294717002</v>
      </c>
      <c r="J461">
        <v>-9.1662325762600698</v>
      </c>
      <c r="K461">
        <v>1911.58543229935</v>
      </c>
      <c r="L461">
        <v>1623.5600162734399</v>
      </c>
      <c r="M461">
        <v>36.982223936584802</v>
      </c>
      <c r="N461">
        <v>2.0203141042163799</v>
      </c>
      <c r="O461">
        <v>20.652765185856701</v>
      </c>
      <c r="P461">
        <v>100.243788578245</v>
      </c>
      <c r="Q461">
        <v>0.13706397577993101</v>
      </c>
    </row>
    <row r="462" spans="1:17" x14ac:dyDescent="0.3">
      <c r="A462" t="s">
        <v>1044</v>
      </c>
      <c r="B462" t="s">
        <v>1045</v>
      </c>
      <c r="C462" t="s">
        <v>3109</v>
      </c>
      <c r="D462" t="s">
        <v>24</v>
      </c>
      <c r="E462">
        <v>12766.356680983001</v>
      </c>
      <c r="F462">
        <v>172.27</v>
      </c>
      <c r="G462">
        <v>-1.1908817062727699</v>
      </c>
      <c r="H462">
        <v>17.857343857679599</v>
      </c>
      <c r="I462">
        <v>6.6399982213488302</v>
      </c>
      <c r="J462">
        <v>-1.76770345345283</v>
      </c>
      <c r="K462">
        <v>168.22179121009299</v>
      </c>
      <c r="L462">
        <v>158.64961778774801</v>
      </c>
      <c r="M462">
        <v>45.276039715166696</v>
      </c>
      <c r="N462">
        <v>0.75183171060809995</v>
      </c>
      <c r="O462">
        <v>5.7874267138793698</v>
      </c>
      <c r="P462">
        <v>37.376395534290197</v>
      </c>
      <c r="Q462">
        <v>-4.1154658024809996E-3</v>
      </c>
    </row>
    <row r="463" spans="1:17" x14ac:dyDescent="0.3">
      <c r="A463" t="s">
        <v>1046</v>
      </c>
      <c r="B463" t="s">
        <v>1047</v>
      </c>
      <c r="C463" t="s">
        <v>3119</v>
      </c>
      <c r="D463" t="s">
        <v>48</v>
      </c>
      <c r="E463">
        <v>12684.346776054599</v>
      </c>
      <c r="F463">
        <v>689.7</v>
      </c>
      <c r="G463">
        <v>0.98592501641630204</v>
      </c>
      <c r="H463">
        <v>-3.8409571256460602</v>
      </c>
      <c r="I463">
        <v>25.968424250660899</v>
      </c>
      <c r="J463">
        <v>-1.1666059946726599</v>
      </c>
      <c r="K463">
        <v>731.33411235184496</v>
      </c>
      <c r="L463">
        <v>657.51175443523198</v>
      </c>
      <c r="M463">
        <v>37.340077571548498</v>
      </c>
      <c r="N463">
        <v>0.30208664393753898</v>
      </c>
      <c r="O463">
        <v>19.863708858924099</v>
      </c>
      <c r="P463">
        <v>53.950892857142797</v>
      </c>
      <c r="Q463">
        <v>8.1715291477646002E-2</v>
      </c>
    </row>
    <row r="464" spans="1:17" x14ac:dyDescent="0.3">
      <c r="A464" t="s">
        <v>1048</v>
      </c>
      <c r="B464" t="s">
        <v>1049</v>
      </c>
      <c r="C464" t="s">
        <v>3119</v>
      </c>
      <c r="D464" t="s">
        <v>175</v>
      </c>
      <c r="E464">
        <v>12539.416970002399</v>
      </c>
      <c r="F464">
        <v>558.5</v>
      </c>
      <c r="G464">
        <v>4.3901827446591701</v>
      </c>
      <c r="H464">
        <v>-13.631432922192101</v>
      </c>
      <c r="I464">
        <v>-4.1644024821482901</v>
      </c>
      <c r="J464">
        <v>-3.0233266188172299</v>
      </c>
      <c r="K464">
        <v>609.68518723923</v>
      </c>
      <c r="L464">
        <v>572.18576055228505</v>
      </c>
      <c r="M464">
        <v>40.860468449180999</v>
      </c>
      <c r="N464">
        <v>0.61993060630742003</v>
      </c>
      <c r="O464">
        <v>32.336615935541602</v>
      </c>
      <c r="P464">
        <v>41.338732127040302</v>
      </c>
      <c r="Q464">
        <v>0.18905340313737201</v>
      </c>
    </row>
    <row r="465" spans="1:17" x14ac:dyDescent="0.3">
      <c r="A465" t="s">
        <v>1050</v>
      </c>
      <c r="B465" t="s">
        <v>1051</v>
      </c>
      <c r="C465" t="s">
        <v>3111</v>
      </c>
      <c r="D465" t="s">
        <v>125</v>
      </c>
      <c r="E465">
        <v>12482.3686373451</v>
      </c>
      <c r="F465">
        <v>1960.6</v>
      </c>
      <c r="G465">
        <v>9.11183319581815</v>
      </c>
      <c r="H465">
        <v>7.0677110467664797</v>
      </c>
      <c r="I465">
        <v>5.4259638400108603</v>
      </c>
      <c r="J465">
        <v>-0.42542085420263198</v>
      </c>
      <c r="K465">
        <v>1985.1223676741799</v>
      </c>
      <c r="L465">
        <v>1910.6167136055601</v>
      </c>
      <c r="M465">
        <v>56.995046048890003</v>
      </c>
      <c r="N465">
        <v>1.40259746438206</v>
      </c>
      <c r="O465">
        <v>26.695909415485001</v>
      </c>
      <c r="P465">
        <v>36.138596673957501</v>
      </c>
      <c r="Q465">
        <v>-4.1484384674105999E-2</v>
      </c>
    </row>
    <row r="466" spans="1:17" x14ac:dyDescent="0.3">
      <c r="A466" t="s">
        <v>1052</v>
      </c>
      <c r="B466" t="s">
        <v>1053</v>
      </c>
      <c r="C466" t="s">
        <v>3119</v>
      </c>
      <c r="D466" t="s">
        <v>120</v>
      </c>
      <c r="E466">
        <v>12412.753656819999</v>
      </c>
      <c r="F466">
        <v>185.45</v>
      </c>
      <c r="G466">
        <v>17.935023126998001</v>
      </c>
      <c r="H466">
        <v>3.8767754918520398</v>
      </c>
      <c r="I466">
        <v>-4.5902656183687798</v>
      </c>
      <c r="J466">
        <v>-6.2490993576979497</v>
      </c>
      <c r="K466">
        <v>194.01791133062</v>
      </c>
      <c r="L466">
        <v>182.41897493559901</v>
      </c>
      <c r="M466">
        <v>35.5095998509452</v>
      </c>
      <c r="N466">
        <v>0.53852433051224202</v>
      </c>
      <c r="O466">
        <v>31.997843084389299</v>
      </c>
      <c r="P466">
        <v>44.050023302780701</v>
      </c>
      <c r="Q466">
        <v>0.12718327529280701</v>
      </c>
    </row>
    <row r="467" spans="1:17" x14ac:dyDescent="0.3">
      <c r="A467" t="s">
        <v>1054</v>
      </c>
      <c r="B467" t="s">
        <v>1055</v>
      </c>
      <c r="C467" t="s">
        <v>3109</v>
      </c>
      <c r="D467" t="s">
        <v>203</v>
      </c>
      <c r="E467">
        <v>12398.590005264101</v>
      </c>
      <c r="F467">
        <v>2992.75</v>
      </c>
      <c r="G467">
        <v>107.554186080628</v>
      </c>
      <c r="H467">
        <v>21.383486809129501</v>
      </c>
      <c r="I467">
        <v>80.575233879088401</v>
      </c>
      <c r="J467">
        <v>4.2728043497439696</v>
      </c>
      <c r="K467">
        <v>2670.3461742580398</v>
      </c>
      <c r="L467">
        <v>2079.1352839647102</v>
      </c>
      <c r="M467">
        <v>55.7628309994193</v>
      </c>
      <c r="N467">
        <v>2.07189473153751</v>
      </c>
      <c r="O467">
        <v>24.808286692841001</v>
      </c>
      <c r="P467">
        <v>163.67841409691599</v>
      </c>
      <c r="Q467">
        <v>0.182600957521205</v>
      </c>
    </row>
    <row r="468" spans="1:17" x14ac:dyDescent="0.3">
      <c r="A468" t="s">
        <v>1056</v>
      </c>
      <c r="B468" t="s">
        <v>1057</v>
      </c>
      <c r="C468" t="s">
        <v>3111</v>
      </c>
      <c r="D468" t="s">
        <v>350</v>
      </c>
      <c r="E468">
        <v>12340.999735608</v>
      </c>
      <c r="F468">
        <v>355.2</v>
      </c>
      <c r="G468">
        <v>62.156328195738503</v>
      </c>
      <c r="H468">
        <v>-5.3701445797846699</v>
      </c>
      <c r="I468">
        <v>54.805992536044997</v>
      </c>
      <c r="J468">
        <v>-6.1915979344701197</v>
      </c>
      <c r="K468">
        <v>380.79879385381298</v>
      </c>
      <c r="L468">
        <v>302.80048275988901</v>
      </c>
      <c r="M468">
        <v>32.817800845085799</v>
      </c>
      <c r="N468">
        <v>0.61655529574163004</v>
      </c>
      <c r="O468">
        <v>26.1120495495495</v>
      </c>
      <c r="P468">
        <v>121.99999999999901</v>
      </c>
      <c r="Q468">
        <v>0.18468486446375099</v>
      </c>
    </row>
    <row r="469" spans="1:17" x14ac:dyDescent="0.3">
      <c r="A469" t="s">
        <v>1058</v>
      </c>
      <c r="B469" t="s">
        <v>1059</v>
      </c>
      <c r="C469" t="s">
        <v>3109</v>
      </c>
      <c r="D469" t="s">
        <v>502</v>
      </c>
      <c r="E469">
        <v>12334.15785548</v>
      </c>
      <c r="F469">
        <v>129.05000000000001</v>
      </c>
      <c r="G469">
        <v>35.1094691709202</v>
      </c>
      <c r="H469">
        <v>-10.9218295078245</v>
      </c>
      <c r="I469">
        <v>53.896252121660602</v>
      </c>
      <c r="J469">
        <v>-9.7773685996978692</v>
      </c>
      <c r="K469">
        <v>134.61017681204001</v>
      </c>
      <c r="L469">
        <v>109.486465175335</v>
      </c>
      <c r="M469">
        <v>30.775672586100999</v>
      </c>
      <c r="N469">
        <v>0.366239730592617</v>
      </c>
      <c r="O469">
        <v>30.763270050368</v>
      </c>
      <c r="P469">
        <v>87.028985507246404</v>
      </c>
      <c r="Q469">
        <v>5.4223804285254001E-2</v>
      </c>
    </row>
    <row r="470" spans="1:17" hidden="1" x14ac:dyDescent="0.3">
      <c r="A470" t="s">
        <v>1060</v>
      </c>
      <c r="B470" t="s">
        <v>1061</v>
      </c>
      <c r="C470" t="s">
        <v>3124</v>
      </c>
      <c r="D470" t="s">
        <v>131</v>
      </c>
      <c r="E470">
        <v>12330.9799752572</v>
      </c>
      <c r="F470">
        <v>405.6</v>
      </c>
      <c r="G470">
        <v>48.711742273639302</v>
      </c>
      <c r="H470">
        <v>8.4761679088129096</v>
      </c>
      <c r="I470">
        <v>30.6246802198376</v>
      </c>
      <c r="J470">
        <v>-4.3029191285233797</v>
      </c>
      <c r="K470">
        <v>405.69539702108102</v>
      </c>
      <c r="L470">
        <v>346.31883836899499</v>
      </c>
      <c r="M470">
        <v>44.720309139502199</v>
      </c>
      <c r="N470">
        <v>0.55605269098500598</v>
      </c>
      <c r="O470">
        <v>17.492603550295801</v>
      </c>
      <c r="P470">
        <v>98.337408312958402</v>
      </c>
      <c r="Q470">
        <v>0.18508030827084701</v>
      </c>
    </row>
    <row r="471" spans="1:17" hidden="1" x14ac:dyDescent="0.3">
      <c r="A471" t="s">
        <v>1062</v>
      </c>
      <c r="B471" t="s">
        <v>1063</v>
      </c>
      <c r="C471" t="s">
        <v>3124</v>
      </c>
      <c r="D471" t="s">
        <v>94</v>
      </c>
      <c r="E471">
        <v>12150.5271824428</v>
      </c>
      <c r="F471">
        <v>10626.05</v>
      </c>
      <c r="G471">
        <v>14.9068681546046</v>
      </c>
      <c r="H471">
        <v>0.87370514971642999</v>
      </c>
      <c r="I471">
        <v>32.928360480753298</v>
      </c>
      <c r="J471">
        <v>3.9842249352469001</v>
      </c>
      <c r="K471">
        <v>10684.709569860101</v>
      </c>
      <c r="L471">
        <v>9241.7467125661096</v>
      </c>
      <c r="M471">
        <v>51.4287230343893</v>
      </c>
      <c r="N471">
        <v>0.28359054537586798</v>
      </c>
      <c r="O471">
        <v>20.345754066656902</v>
      </c>
      <c r="P471">
        <v>57.841535330728803</v>
      </c>
      <c r="Q471">
        <v>0.13679208806042201</v>
      </c>
    </row>
    <row r="472" spans="1:17" x14ac:dyDescent="0.3">
      <c r="A472" t="s">
        <v>1064</v>
      </c>
      <c r="B472" t="s">
        <v>1065</v>
      </c>
      <c r="C472" t="s">
        <v>3119</v>
      </c>
      <c r="D472" t="s">
        <v>88</v>
      </c>
      <c r="E472">
        <v>12136.232710232</v>
      </c>
      <c r="F472">
        <v>2166.65</v>
      </c>
      <c r="G472">
        <v>-4.30899618438725</v>
      </c>
      <c r="H472">
        <v>-4.8470814680979997</v>
      </c>
      <c r="I472">
        <v>-30.310361077631299</v>
      </c>
      <c r="J472">
        <v>-6.9229294850612604</v>
      </c>
      <c r="K472">
        <v>2447.9428342875099</v>
      </c>
      <c r="L472">
        <v>2549.02115751365</v>
      </c>
      <c r="M472">
        <v>35.2349532678898</v>
      </c>
      <c r="N472">
        <v>0.92354829879844502</v>
      </c>
      <c r="O472">
        <v>68.693605335425602</v>
      </c>
      <c r="P472">
        <v>23.737864077669901</v>
      </c>
      <c r="Q472">
        <v>0.111424984735597</v>
      </c>
    </row>
    <row r="473" spans="1:17" x14ac:dyDescent="0.3">
      <c r="A473" t="s">
        <v>1066</v>
      </c>
      <c r="B473" t="s">
        <v>1067</v>
      </c>
      <c r="C473" t="s">
        <v>3111</v>
      </c>
      <c r="D473" t="s">
        <v>206</v>
      </c>
      <c r="E473">
        <v>12068.83594293</v>
      </c>
      <c r="F473">
        <v>371.55</v>
      </c>
      <c r="G473">
        <v>-2.9097562890100201</v>
      </c>
      <c r="H473">
        <v>-6.8306013747333303</v>
      </c>
      <c r="I473">
        <v>-16.656728103146101</v>
      </c>
      <c r="J473">
        <v>2.35273518684042</v>
      </c>
      <c r="K473">
        <v>422.07582919699701</v>
      </c>
      <c r="L473">
        <v>433.01915267875199</v>
      </c>
      <c r="M473">
        <v>31.4742725455406</v>
      </c>
      <c r="N473">
        <v>0.188764067898538</v>
      </c>
      <c r="O473">
        <v>47.221100793971097</v>
      </c>
      <c r="P473">
        <v>20.2232648438764</v>
      </c>
    </row>
    <row r="474" spans="1:17" x14ac:dyDescent="0.3">
      <c r="A474" t="s">
        <v>1068</v>
      </c>
      <c r="B474" t="s">
        <v>1069</v>
      </c>
      <c r="C474" t="s">
        <v>3117</v>
      </c>
      <c r="D474" t="s">
        <v>75</v>
      </c>
      <c r="E474">
        <v>11972.8959488728</v>
      </c>
      <c r="F474">
        <v>335.05</v>
      </c>
      <c r="G474">
        <v>-24.502503717220598</v>
      </c>
      <c r="H474">
        <v>0.99540098971205704</v>
      </c>
      <c r="I474">
        <v>-0.63912055058184603</v>
      </c>
      <c r="J474">
        <v>-1.88442255311704</v>
      </c>
      <c r="K474">
        <v>348.298705464259</v>
      </c>
      <c r="L474">
        <v>345.60268226588897</v>
      </c>
      <c r="M474">
        <v>36.427712880794402</v>
      </c>
      <c r="N474">
        <v>0.246077516088336</v>
      </c>
      <c r="O474">
        <v>18.7882405611102</v>
      </c>
      <c r="P474">
        <v>15.018880878818999</v>
      </c>
      <c r="Q474">
        <v>-9.1089274155658997E-2</v>
      </c>
    </row>
    <row r="475" spans="1:17" x14ac:dyDescent="0.3">
      <c r="A475" t="s">
        <v>1070</v>
      </c>
      <c r="B475" t="s">
        <v>1071</v>
      </c>
      <c r="C475" t="s">
        <v>3110</v>
      </c>
      <c r="D475" t="s">
        <v>1072</v>
      </c>
      <c r="E475">
        <v>11951.6952556245</v>
      </c>
      <c r="F475">
        <v>372.2</v>
      </c>
      <c r="G475">
        <v>26.345875371533499</v>
      </c>
      <c r="H475">
        <v>-3.2568347136211702</v>
      </c>
      <c r="I475">
        <v>-10.592083358516801</v>
      </c>
      <c r="J475">
        <v>-5.69431918720952</v>
      </c>
      <c r="K475">
        <v>425.50581253330398</v>
      </c>
      <c r="L475">
        <v>410.70373556831601</v>
      </c>
      <c r="M475">
        <v>24.4493897030226</v>
      </c>
      <c r="N475">
        <v>0.39848706196250999</v>
      </c>
      <c r="O475">
        <v>65.986029016657696</v>
      </c>
      <c r="P475">
        <v>51.239333604225898</v>
      </c>
      <c r="Q475">
        <v>0.110576658386237</v>
      </c>
    </row>
    <row r="476" spans="1:17" x14ac:dyDescent="0.3">
      <c r="A476" t="s">
        <v>1073</v>
      </c>
      <c r="B476" t="s">
        <v>1074</v>
      </c>
      <c r="C476" t="s">
        <v>3126</v>
      </c>
      <c r="D476" t="s">
        <v>1016</v>
      </c>
      <c r="E476">
        <v>11824.3303838185</v>
      </c>
      <c r="F476">
        <v>924.5</v>
      </c>
      <c r="G476">
        <v>125.46958489817899</v>
      </c>
      <c r="H476">
        <v>17.073701459681601</v>
      </c>
      <c r="I476">
        <v>104.530451336707</v>
      </c>
      <c r="J476">
        <v>4.66179254967743</v>
      </c>
      <c r="K476">
        <v>794.864023809321</v>
      </c>
      <c r="L476">
        <v>606.16951913783305</v>
      </c>
      <c r="M476">
        <v>68.311946885722605</v>
      </c>
      <c r="N476">
        <v>0.74327010463492504</v>
      </c>
      <c r="O476">
        <v>2.75824770146024</v>
      </c>
      <c r="P476">
        <v>175.18976038100899</v>
      </c>
      <c r="Q476">
        <v>0.20793181858401699</v>
      </c>
    </row>
    <row r="477" spans="1:17" hidden="1" x14ac:dyDescent="0.3">
      <c r="A477" t="s">
        <v>1075</v>
      </c>
      <c r="B477" t="s">
        <v>1076</v>
      </c>
      <c r="C477" t="s">
        <v>3124</v>
      </c>
      <c r="D477" t="s">
        <v>287</v>
      </c>
      <c r="E477">
        <v>11714.7795478276</v>
      </c>
      <c r="F477">
        <v>854.95</v>
      </c>
      <c r="G477">
        <v>-13.0212802913274</v>
      </c>
      <c r="H477">
        <v>2.5075455630030099</v>
      </c>
      <c r="I477">
        <v>15.4634261250509</v>
      </c>
      <c r="J477">
        <v>0.72652146990876698</v>
      </c>
      <c r="K477">
        <v>877.78298855162905</v>
      </c>
      <c r="L477">
        <v>838.35597171983602</v>
      </c>
      <c r="M477">
        <v>42.102575901995301</v>
      </c>
      <c r="N477">
        <v>0.58696775644744204</v>
      </c>
      <c r="O477">
        <v>19.8900520498274</v>
      </c>
      <c r="P477">
        <v>32.110020860696899</v>
      </c>
      <c r="Q477">
        <v>-8.2931548859561999E-2</v>
      </c>
    </row>
    <row r="478" spans="1:17" hidden="1" x14ac:dyDescent="0.3">
      <c r="A478" t="s">
        <v>1077</v>
      </c>
      <c r="B478" t="s">
        <v>1078</v>
      </c>
      <c r="C478" t="s">
        <v>3124</v>
      </c>
      <c r="D478" t="s">
        <v>1079</v>
      </c>
      <c r="E478">
        <v>11679.4293744689</v>
      </c>
      <c r="F478">
        <v>1152.8</v>
      </c>
      <c r="G478">
        <v>5763.60413615998</v>
      </c>
      <c r="H478">
        <v>25.169370012349301</v>
      </c>
      <c r="I478">
        <v>490.76938123600598</v>
      </c>
      <c r="J478">
        <v>24.744244048795601</v>
      </c>
      <c r="K478">
        <v>730.60958619420796</v>
      </c>
      <c r="L478">
        <v>376.92689625427698</v>
      </c>
      <c r="M478">
        <v>87.960252988410105</v>
      </c>
      <c r="N478">
        <v>3.2989267604092398</v>
      </c>
      <c r="O478">
        <v>0</v>
      </c>
      <c r="P478">
        <v>5784.6350178662497</v>
      </c>
    </row>
    <row r="479" spans="1:17" x14ac:dyDescent="0.3">
      <c r="A479" t="s">
        <v>1080</v>
      </c>
      <c r="B479" t="s">
        <v>1081</v>
      </c>
      <c r="C479" t="s">
        <v>3115</v>
      </c>
      <c r="D479" t="s">
        <v>242</v>
      </c>
      <c r="E479">
        <v>11641.557382074399</v>
      </c>
      <c r="F479">
        <v>1417.55</v>
      </c>
      <c r="G479">
        <v>-0.74662205417265404</v>
      </c>
      <c r="H479">
        <v>-12.4723598365405</v>
      </c>
      <c r="I479">
        <v>-23.005782544497499</v>
      </c>
      <c r="J479">
        <v>-9.4738975095521294</v>
      </c>
      <c r="K479">
        <v>1624.21238887104</v>
      </c>
      <c r="L479">
        <v>1614.48532844484</v>
      </c>
      <c r="M479">
        <v>15.5694262128406</v>
      </c>
      <c r="N479">
        <v>0.48455292293026198</v>
      </c>
      <c r="O479">
        <v>56.745793799160502</v>
      </c>
      <c r="P479">
        <v>20.6374196842687</v>
      </c>
      <c r="Q479">
        <v>5.6759818532955003E-2</v>
      </c>
    </row>
    <row r="480" spans="1:17" x14ac:dyDescent="0.3">
      <c r="A480" t="s">
        <v>1082</v>
      </c>
      <c r="B480" t="s">
        <v>1083</v>
      </c>
      <c r="C480" t="s">
        <v>3115</v>
      </c>
      <c r="D480" t="s">
        <v>211</v>
      </c>
      <c r="E480">
        <v>11636.1350504038</v>
      </c>
      <c r="F480">
        <v>494.3</v>
      </c>
      <c r="G480">
        <v>20.177517093898601</v>
      </c>
      <c r="H480">
        <v>-7.9471136855944797</v>
      </c>
      <c r="I480">
        <v>12.264915596740099</v>
      </c>
      <c r="J480">
        <v>-1.6358896079337899</v>
      </c>
      <c r="K480">
        <v>527.919075964581</v>
      </c>
      <c r="L480">
        <v>479.00400711812301</v>
      </c>
      <c r="M480">
        <v>42.265369229553897</v>
      </c>
      <c r="N480">
        <v>0.32414931945362402</v>
      </c>
      <c r="O480">
        <v>31.903702205138501</v>
      </c>
      <c r="P480">
        <v>47.552238805970099</v>
      </c>
      <c r="Q480">
        <v>0.128327841068442</v>
      </c>
    </row>
    <row r="481" spans="1:17" x14ac:dyDescent="0.3">
      <c r="A481" t="s">
        <v>1084</v>
      </c>
      <c r="B481" t="s">
        <v>1085</v>
      </c>
      <c r="C481" t="s">
        <v>3119</v>
      </c>
      <c r="D481" t="s">
        <v>120</v>
      </c>
      <c r="E481">
        <v>11610.761841874801</v>
      </c>
      <c r="F481">
        <v>380.8</v>
      </c>
      <c r="G481">
        <v>-4.2031473911937702</v>
      </c>
      <c r="H481">
        <v>-3.8189839987525902</v>
      </c>
      <c r="I481">
        <v>7.3984813988718097</v>
      </c>
      <c r="J481">
        <v>-6.72936695226963</v>
      </c>
      <c r="K481">
        <v>386.92350490647499</v>
      </c>
      <c r="L481">
        <v>356.97689893678699</v>
      </c>
      <c r="M481">
        <v>37.594015510385603</v>
      </c>
      <c r="N481">
        <v>0.43603486543256897</v>
      </c>
      <c r="O481">
        <v>18.434873949579799</v>
      </c>
      <c r="P481">
        <v>39.461637062808997</v>
      </c>
      <c r="Q481">
        <v>0.16186405848590499</v>
      </c>
    </row>
    <row r="482" spans="1:17" hidden="1" x14ac:dyDescent="0.3">
      <c r="A482" t="s">
        <v>1086</v>
      </c>
      <c r="B482" t="s">
        <v>1087</v>
      </c>
      <c r="C482" t="s">
        <v>3124</v>
      </c>
      <c r="D482" t="s">
        <v>80</v>
      </c>
      <c r="E482">
        <v>11516.9498752</v>
      </c>
      <c r="F482">
        <v>87.18</v>
      </c>
      <c r="G482">
        <v>-32.316116264123501</v>
      </c>
      <c r="H482">
        <v>4.4689360214579397</v>
      </c>
      <c r="I482">
        <v>-16.931564948769999</v>
      </c>
      <c r="J482">
        <v>-2.3811913508508802</v>
      </c>
      <c r="K482">
        <v>90.214002102416103</v>
      </c>
      <c r="L482">
        <v>94.799556381865202</v>
      </c>
      <c r="M482">
        <v>13.715137464591701</v>
      </c>
      <c r="N482">
        <v>0.70826837310936996</v>
      </c>
      <c r="O482">
        <v>19.293415921082801</v>
      </c>
      <c r="P482">
        <v>0.76282940360612395</v>
      </c>
    </row>
    <row r="483" spans="1:17" x14ac:dyDescent="0.3">
      <c r="A483" t="s">
        <v>1088</v>
      </c>
      <c r="B483" t="s">
        <v>1089</v>
      </c>
      <c r="C483" t="s">
        <v>3112</v>
      </c>
      <c r="D483" t="s">
        <v>303</v>
      </c>
      <c r="E483">
        <v>11462.162088110201</v>
      </c>
      <c r="F483">
        <v>490.65</v>
      </c>
      <c r="G483">
        <v>44.477635750296599</v>
      </c>
      <c r="H483">
        <v>-6.7107633941924396</v>
      </c>
      <c r="I483">
        <v>-41.316277712004499</v>
      </c>
      <c r="J483">
        <v>-11.885048679662001</v>
      </c>
      <c r="K483">
        <v>596.96851713553497</v>
      </c>
      <c r="L483">
        <v>600.23004571113302</v>
      </c>
      <c r="M483">
        <v>23.304256550538302</v>
      </c>
      <c r="N483">
        <v>0.55573211959161395</v>
      </c>
      <c r="O483">
        <v>68.755732191990205</v>
      </c>
      <c r="P483">
        <v>73.343932167461503</v>
      </c>
      <c r="Q483">
        <v>2.3167588218112999E-2</v>
      </c>
    </row>
    <row r="484" spans="1:17" x14ac:dyDescent="0.3">
      <c r="A484" t="s">
        <v>1090</v>
      </c>
      <c r="B484" t="s">
        <v>1091</v>
      </c>
      <c r="C484" t="s">
        <v>3114</v>
      </c>
      <c r="D484" t="s">
        <v>111</v>
      </c>
      <c r="E484">
        <v>11444.520311466</v>
      </c>
      <c r="F484">
        <v>16.690000000000001</v>
      </c>
      <c r="G484">
        <v>-6.3229779262040404</v>
      </c>
      <c r="H484">
        <v>-15.987461884361499</v>
      </c>
      <c r="I484">
        <v>-18.306440807977001</v>
      </c>
      <c r="J484">
        <v>-7.36902962182862</v>
      </c>
      <c r="K484">
        <v>18.459731729825901</v>
      </c>
      <c r="L484">
        <v>17.496937387750201</v>
      </c>
      <c r="M484">
        <v>28.22495971391</v>
      </c>
      <c r="N484">
        <v>0.84312206131342804</v>
      </c>
      <c r="O484">
        <v>43.798681845416397</v>
      </c>
      <c r="P484">
        <v>36.244897959183596</v>
      </c>
      <c r="Q484">
        <v>0.126259219081161</v>
      </c>
    </row>
    <row r="485" spans="1:17" x14ac:dyDescent="0.3">
      <c r="A485" t="s">
        <v>1092</v>
      </c>
      <c r="B485" t="s">
        <v>1093</v>
      </c>
      <c r="C485" t="s">
        <v>3118</v>
      </c>
      <c r="D485" t="s">
        <v>117</v>
      </c>
      <c r="E485">
        <v>11426.4018823801</v>
      </c>
      <c r="F485">
        <v>826.35</v>
      </c>
      <c r="G485">
        <v>60.146491676757201</v>
      </c>
      <c r="H485">
        <v>-1.0373140248594299</v>
      </c>
      <c r="I485">
        <v>7.0022074106677001</v>
      </c>
      <c r="J485">
        <v>-9.8238568287472106</v>
      </c>
      <c r="K485">
        <v>846.87446700256305</v>
      </c>
      <c r="L485">
        <v>718.03697228988096</v>
      </c>
      <c r="M485">
        <v>27.216424193124599</v>
      </c>
      <c r="N485">
        <v>0.79572958281186601</v>
      </c>
      <c r="O485">
        <v>18.593816179584898</v>
      </c>
      <c r="P485">
        <v>89.074476604507495</v>
      </c>
    </row>
    <row r="486" spans="1:17" x14ac:dyDescent="0.3">
      <c r="A486" t="s">
        <v>1094</v>
      </c>
      <c r="B486" t="s">
        <v>1095</v>
      </c>
      <c r="C486" t="s">
        <v>3118</v>
      </c>
      <c r="D486" t="s">
        <v>427</v>
      </c>
      <c r="E486">
        <v>11413.383443057101</v>
      </c>
      <c r="F486">
        <v>2333.4499999999998</v>
      </c>
      <c r="G486">
        <v>-14.9709987450774</v>
      </c>
      <c r="H486">
        <v>-2.8115889892561499</v>
      </c>
      <c r="I486">
        <v>9.47936981664194</v>
      </c>
      <c r="J486">
        <v>5.6723932097326504</v>
      </c>
      <c r="K486">
        <v>2338.43273087237</v>
      </c>
      <c r="L486">
        <v>2173.5429505911002</v>
      </c>
      <c r="M486">
        <v>61.223166812648799</v>
      </c>
      <c r="N486">
        <v>0.57492664678739402</v>
      </c>
      <c r="O486">
        <v>15.7085002892712</v>
      </c>
      <c r="P486">
        <v>41.541307776295</v>
      </c>
      <c r="Q486">
        <v>0.19193955798578899</v>
      </c>
    </row>
    <row r="487" spans="1:17" hidden="1" x14ac:dyDescent="0.3">
      <c r="A487" t="s">
        <v>1096</v>
      </c>
      <c r="B487" t="s">
        <v>1097</v>
      </c>
      <c r="C487" t="s">
        <v>3124</v>
      </c>
      <c r="D487" t="s">
        <v>1098</v>
      </c>
      <c r="E487">
        <v>11412.3729714</v>
      </c>
      <c r="F487">
        <v>594.79999999999995</v>
      </c>
      <c r="G487">
        <v>-6.1269891147534103</v>
      </c>
      <c r="H487">
        <v>3.92869043589514</v>
      </c>
      <c r="I487">
        <v>32.552503011334501</v>
      </c>
      <c r="J487">
        <v>-3.89928567947989</v>
      </c>
      <c r="K487">
        <v>558.42559843050401</v>
      </c>
      <c r="L487">
        <v>511.21324157766099</v>
      </c>
      <c r="M487">
        <v>53.940997967391702</v>
      </c>
      <c r="N487">
        <v>1.1163180684780101</v>
      </c>
      <c r="O487">
        <v>8.2716879623402999</v>
      </c>
      <c r="P487">
        <v>49.7670905199546</v>
      </c>
    </row>
    <row r="488" spans="1:17" x14ac:dyDescent="0.3">
      <c r="A488" t="s">
        <v>1099</v>
      </c>
      <c r="B488" t="s">
        <v>1100</v>
      </c>
      <c r="C488" t="s">
        <v>3120</v>
      </c>
      <c r="D488" t="s">
        <v>69</v>
      </c>
      <c r="E488">
        <v>11308.5250722612</v>
      </c>
      <c r="F488">
        <v>75.349999999999994</v>
      </c>
      <c r="G488">
        <v>23.456174861320601</v>
      </c>
      <c r="H488">
        <v>-3.7350238852255799</v>
      </c>
      <c r="I488">
        <v>-2.5572211888244798</v>
      </c>
      <c r="J488">
        <v>-4.4381780051623503</v>
      </c>
      <c r="K488">
        <v>83.492597609040303</v>
      </c>
      <c r="L488">
        <v>80.541066889547906</v>
      </c>
      <c r="M488">
        <v>36.261962233554499</v>
      </c>
      <c r="N488">
        <v>0.98537061843641205</v>
      </c>
      <c r="O488">
        <v>74.917053749170506</v>
      </c>
      <c r="P488">
        <v>51.002004008016002</v>
      </c>
      <c r="Q488">
        <v>6.7692890950890997E-2</v>
      </c>
    </row>
    <row r="489" spans="1:17" x14ac:dyDescent="0.3">
      <c r="A489" t="s">
        <v>1101</v>
      </c>
      <c r="B489" t="s">
        <v>1102</v>
      </c>
      <c r="C489" t="s">
        <v>3115</v>
      </c>
      <c r="D489" t="s">
        <v>416</v>
      </c>
      <c r="E489">
        <v>11226.634712213199</v>
      </c>
      <c r="F489">
        <v>2773.95</v>
      </c>
      <c r="G489">
        <v>10.171672390924799</v>
      </c>
      <c r="H489">
        <v>-2.2528096228215699</v>
      </c>
      <c r="I489">
        <v>15.252237342446101</v>
      </c>
      <c r="J489">
        <v>-0.72638479657228205</v>
      </c>
      <c r="K489">
        <v>2852.1237106479498</v>
      </c>
      <c r="L489">
        <v>2673.7713164347201</v>
      </c>
      <c r="M489">
        <v>45.215313635765703</v>
      </c>
      <c r="N489">
        <v>0.37676020809760102</v>
      </c>
      <c r="O489">
        <v>17.6300942699039</v>
      </c>
      <c r="P489">
        <v>34.592430858806303</v>
      </c>
      <c r="Q489">
        <v>9.2378301646397001E-2</v>
      </c>
    </row>
    <row r="490" spans="1:17" x14ac:dyDescent="0.3">
      <c r="A490" t="s">
        <v>1103</v>
      </c>
      <c r="B490" t="s">
        <v>1104</v>
      </c>
      <c r="C490" t="s">
        <v>3115</v>
      </c>
      <c r="D490" t="s">
        <v>266</v>
      </c>
      <c r="E490">
        <v>11195.7840448324</v>
      </c>
      <c r="F490">
        <v>4690.6499999999996</v>
      </c>
      <c r="G490">
        <v>-23.425929305502802</v>
      </c>
      <c r="H490">
        <v>-18.987552216245302</v>
      </c>
      <c r="I490">
        <v>1.3655292303503199</v>
      </c>
      <c r="J490">
        <v>-3.19516792546418</v>
      </c>
      <c r="K490">
        <v>5516.8329660424197</v>
      </c>
      <c r="L490">
        <v>5207.6883263618201</v>
      </c>
      <c r="M490">
        <v>19.8911524495321</v>
      </c>
      <c r="N490">
        <v>0.38845498114229898</v>
      </c>
      <c r="O490">
        <v>51.817978318569899</v>
      </c>
      <c r="P490">
        <v>24.0240081437315</v>
      </c>
      <c r="Q490">
        <v>8.9179152363995998E-2</v>
      </c>
    </row>
    <row r="491" spans="1:17" x14ac:dyDescent="0.3">
      <c r="A491" t="s">
        <v>1105</v>
      </c>
      <c r="B491" t="s">
        <v>1106</v>
      </c>
      <c r="C491" t="s">
        <v>3126</v>
      </c>
      <c r="D491" t="s">
        <v>624</v>
      </c>
      <c r="E491">
        <v>11103.7573526901</v>
      </c>
      <c r="F491">
        <v>115.54</v>
      </c>
      <c r="G491">
        <v>-74.479713293702204</v>
      </c>
      <c r="H491">
        <v>-5.5471756674852601</v>
      </c>
      <c r="I491">
        <v>-17.5846560310741</v>
      </c>
      <c r="J491">
        <v>-4.5908034514483598</v>
      </c>
      <c r="K491">
        <v>127.443098846143</v>
      </c>
      <c r="L491">
        <v>152.991269456807</v>
      </c>
      <c r="M491">
        <v>29.925635888855801</v>
      </c>
      <c r="N491">
        <v>0.36046482700717097</v>
      </c>
      <c r="O491">
        <v>159.390687207893</v>
      </c>
      <c r="P491">
        <v>1.03182931094789</v>
      </c>
      <c r="Q491">
        <v>-0.117018882410053</v>
      </c>
    </row>
    <row r="492" spans="1:17" hidden="1" x14ac:dyDescent="0.3">
      <c r="A492" t="s">
        <v>1107</v>
      </c>
      <c r="B492" t="s">
        <v>1108</v>
      </c>
      <c r="C492" t="s">
        <v>3124</v>
      </c>
      <c r="D492" t="s">
        <v>51</v>
      </c>
      <c r="E492">
        <v>11102.644826416999</v>
      </c>
      <c r="F492">
        <v>4818.25</v>
      </c>
      <c r="G492">
        <v>-22.769435800287201</v>
      </c>
      <c r="H492">
        <v>6.14552783497136</v>
      </c>
      <c r="I492">
        <v>-7.6565434584219298</v>
      </c>
      <c r="J492">
        <v>1.59579226277266</v>
      </c>
      <c r="M492">
        <v>39.204997888002197</v>
      </c>
      <c r="O492">
        <v>11.555025164738201</v>
      </c>
      <c r="P492">
        <v>14.4056226329973</v>
      </c>
    </row>
    <row r="493" spans="1:17" x14ac:dyDescent="0.3">
      <c r="A493" t="s">
        <v>1109</v>
      </c>
      <c r="B493" t="s">
        <v>1110</v>
      </c>
      <c r="C493" t="s">
        <v>3108</v>
      </c>
      <c r="D493" t="s">
        <v>21</v>
      </c>
      <c r="E493">
        <v>11025.3405217647</v>
      </c>
      <c r="F493">
        <v>735.8</v>
      </c>
      <c r="G493">
        <v>-33.461705865749103</v>
      </c>
      <c r="H493">
        <v>-2.0771295001293502</v>
      </c>
      <c r="I493">
        <v>-15.056048144353101</v>
      </c>
      <c r="J493">
        <v>-4.6684250729827204</v>
      </c>
      <c r="K493">
        <v>783.34651642545703</v>
      </c>
      <c r="L493">
        <v>814.37623308936099</v>
      </c>
      <c r="M493">
        <v>27.006104270433902</v>
      </c>
      <c r="N493">
        <v>0.81078609965429305</v>
      </c>
      <c r="O493">
        <v>30.6061429736341</v>
      </c>
      <c r="P493">
        <v>0.51912568306009499</v>
      </c>
      <c r="Q493">
        <v>-0.12953045877611499</v>
      </c>
    </row>
    <row r="494" spans="1:17" x14ac:dyDescent="0.3">
      <c r="A494" t="s">
        <v>1111</v>
      </c>
      <c r="B494" t="s">
        <v>1112</v>
      </c>
      <c r="C494" t="s">
        <v>3117</v>
      </c>
      <c r="D494" t="s">
        <v>75</v>
      </c>
      <c r="E494">
        <v>11016.517044751899</v>
      </c>
      <c r="F494">
        <v>355.3</v>
      </c>
      <c r="G494">
        <v>45.502982835559898</v>
      </c>
      <c r="H494">
        <v>4.3487841583690896</v>
      </c>
      <c r="I494">
        <v>64.407993377682601</v>
      </c>
      <c r="J494">
        <v>1.2440845486361101</v>
      </c>
      <c r="K494">
        <v>357.538102271279</v>
      </c>
      <c r="L494">
        <v>306.91877506137803</v>
      </c>
      <c r="M494">
        <v>33.852911093329801</v>
      </c>
      <c r="N494">
        <v>0.61906779311495896</v>
      </c>
      <c r="O494">
        <v>8.3591331269349691</v>
      </c>
      <c r="P494">
        <v>105.911330049261</v>
      </c>
      <c r="Q494">
        <v>6.6042053202217996E-2</v>
      </c>
    </row>
    <row r="495" spans="1:17" x14ac:dyDescent="0.3">
      <c r="A495" t="s">
        <v>1113</v>
      </c>
      <c r="B495" t="s">
        <v>1114</v>
      </c>
      <c r="C495" t="s">
        <v>3121</v>
      </c>
      <c r="D495" t="s">
        <v>512</v>
      </c>
      <c r="E495">
        <v>10977.2823977833</v>
      </c>
      <c r="F495">
        <v>705.9</v>
      </c>
      <c r="G495">
        <v>-38.091156644587898</v>
      </c>
      <c r="H495">
        <v>-13.3397560720491</v>
      </c>
      <c r="I495">
        <v>-21.545790715031899</v>
      </c>
      <c r="J495">
        <v>-6.2024190557316903</v>
      </c>
      <c r="K495">
        <v>811.14604189890304</v>
      </c>
      <c r="L495">
        <v>826.36380885374399</v>
      </c>
      <c r="M495">
        <v>22.090361431815801</v>
      </c>
      <c r="N495">
        <v>0.55401849210832699</v>
      </c>
      <c r="O495">
        <v>35.571610709732198</v>
      </c>
      <c r="P495">
        <v>4.6630587886425898</v>
      </c>
      <c r="Q495">
        <v>6.3997547005799999E-3</v>
      </c>
    </row>
    <row r="496" spans="1:17" x14ac:dyDescent="0.3">
      <c r="A496" t="s">
        <v>1115</v>
      </c>
      <c r="B496" t="s">
        <v>1116</v>
      </c>
      <c r="C496" t="s">
        <v>3109</v>
      </c>
      <c r="D496" t="s">
        <v>565</v>
      </c>
      <c r="E496">
        <v>10963.760101710201</v>
      </c>
      <c r="F496">
        <v>822.95</v>
      </c>
      <c r="G496">
        <v>-11.6396813872511</v>
      </c>
      <c r="H496">
        <v>5.1895752505943797E-2</v>
      </c>
      <c r="I496">
        <v>3.37151926773066</v>
      </c>
      <c r="J496">
        <v>-1.81408447578791</v>
      </c>
      <c r="K496">
        <v>856.91872432622904</v>
      </c>
      <c r="L496">
        <v>823.03904421531695</v>
      </c>
      <c r="M496">
        <v>34.5221547108737</v>
      </c>
      <c r="N496">
        <v>0.42688190239558599</v>
      </c>
      <c r="O496">
        <v>15.651011604593201</v>
      </c>
      <c r="P496">
        <v>21.022058823529399</v>
      </c>
      <c r="Q496">
        <v>1.9161970592890001E-2</v>
      </c>
    </row>
    <row r="497" spans="1:17" x14ac:dyDescent="0.3">
      <c r="A497" t="s">
        <v>1117</v>
      </c>
      <c r="B497" t="s">
        <v>1118</v>
      </c>
      <c r="C497" t="s">
        <v>3119</v>
      </c>
      <c r="D497" t="s">
        <v>266</v>
      </c>
      <c r="E497">
        <v>10956.5875273574</v>
      </c>
      <c r="F497">
        <v>5395.5</v>
      </c>
      <c r="G497">
        <v>25.7874423525579</v>
      </c>
      <c r="H497">
        <v>5.5304936284624597</v>
      </c>
      <c r="I497">
        <v>-2.17433454207243</v>
      </c>
      <c r="J497">
        <v>1.4045742012957501</v>
      </c>
      <c r="K497">
        <v>5378.5106456719705</v>
      </c>
      <c r="L497">
        <v>4775.3183519314698</v>
      </c>
      <c r="M497">
        <v>50.594255164995801</v>
      </c>
      <c r="N497">
        <v>0.58787857715205905</v>
      </c>
      <c r="O497">
        <v>11.185246965063399</v>
      </c>
      <c r="P497">
        <v>79.133466135458093</v>
      </c>
      <c r="Q497">
        <v>0.18346182263828101</v>
      </c>
    </row>
    <row r="498" spans="1:17" x14ac:dyDescent="0.3">
      <c r="A498" t="s">
        <v>1119</v>
      </c>
      <c r="B498" t="s">
        <v>1120</v>
      </c>
      <c r="C498" t="s">
        <v>3119</v>
      </c>
      <c r="D498" t="s">
        <v>75</v>
      </c>
      <c r="E498">
        <v>10917.352008894501</v>
      </c>
      <c r="F498">
        <v>528.4</v>
      </c>
      <c r="G498">
        <v>-44.356717881270903</v>
      </c>
      <c r="H498">
        <v>-5.7752235798411</v>
      </c>
      <c r="I498">
        <v>-23.695940037402</v>
      </c>
      <c r="J498">
        <v>-3.72305004681707</v>
      </c>
      <c r="K498">
        <v>587.35386649246198</v>
      </c>
      <c r="L498">
        <v>622.08156876302598</v>
      </c>
      <c r="M498">
        <v>20.9957260624812</v>
      </c>
      <c r="N498">
        <v>0.43734056561909201</v>
      </c>
      <c r="O498">
        <v>55.942467827403398</v>
      </c>
      <c r="P498">
        <v>4.7892910262766497</v>
      </c>
      <c r="Q498">
        <v>4.5757626151243E-2</v>
      </c>
    </row>
    <row r="499" spans="1:17" x14ac:dyDescent="0.3">
      <c r="A499" t="s">
        <v>1121</v>
      </c>
      <c r="B499" t="s">
        <v>1122</v>
      </c>
      <c r="C499" t="s">
        <v>3111</v>
      </c>
      <c r="D499" t="s">
        <v>993</v>
      </c>
      <c r="E499">
        <v>10896.4193981029</v>
      </c>
      <c r="F499">
        <v>539.4</v>
      </c>
      <c r="G499">
        <v>2.4722665478771799</v>
      </c>
      <c r="H499">
        <v>-11.0481225998052</v>
      </c>
      <c r="I499">
        <v>37.064117991457302</v>
      </c>
      <c r="J499">
        <v>-7.1950904681682903</v>
      </c>
      <c r="K499">
        <v>595.97712391863399</v>
      </c>
      <c r="L499">
        <v>503.98862057192099</v>
      </c>
      <c r="M499">
        <v>15.756407583119101</v>
      </c>
      <c r="N499">
        <v>0.43744683277096102</v>
      </c>
      <c r="O499">
        <v>28.2536151279199</v>
      </c>
      <c r="P499">
        <v>57.030567685589503</v>
      </c>
      <c r="Q499">
        <v>6.0129894846874997E-2</v>
      </c>
    </row>
    <row r="500" spans="1:17" x14ac:dyDescent="0.3">
      <c r="A500" t="s">
        <v>1123</v>
      </c>
      <c r="B500" t="s">
        <v>1124</v>
      </c>
      <c r="C500" t="s">
        <v>3123</v>
      </c>
      <c r="D500" t="s">
        <v>475</v>
      </c>
      <c r="E500">
        <v>10837.0506320813</v>
      </c>
      <c r="F500">
        <v>817.1</v>
      </c>
      <c r="G500">
        <v>-29.994170659534401</v>
      </c>
      <c r="H500">
        <v>-7.6364382417907599</v>
      </c>
      <c r="I500">
        <v>-7.6675234232062204</v>
      </c>
      <c r="J500">
        <v>-2.34389635641796</v>
      </c>
      <c r="K500">
        <v>879.25826680253897</v>
      </c>
      <c r="L500">
        <v>886.80008913432096</v>
      </c>
      <c r="M500">
        <v>33.5391644719776</v>
      </c>
      <c r="N500">
        <v>0.185959729851777</v>
      </c>
      <c r="O500">
        <v>31.073308040631499</v>
      </c>
      <c r="P500">
        <v>7.2943339242334799</v>
      </c>
      <c r="Q500">
        <v>-2.8408942463563E-2</v>
      </c>
    </row>
    <row r="501" spans="1:17" hidden="1" x14ac:dyDescent="0.3">
      <c r="A501" t="s">
        <v>1125</v>
      </c>
      <c r="B501" t="s">
        <v>1126</v>
      </c>
      <c r="C501" t="s">
        <v>3124</v>
      </c>
      <c r="D501" t="s">
        <v>734</v>
      </c>
      <c r="E501">
        <v>10739.054693185</v>
      </c>
      <c r="F501">
        <v>108.7</v>
      </c>
      <c r="G501">
        <v>17.369933165130298</v>
      </c>
      <c r="H501">
        <v>-0.35477893713402098</v>
      </c>
      <c r="I501">
        <v>-3.2642921314298299</v>
      </c>
      <c r="J501">
        <v>-1.65111888829628</v>
      </c>
      <c r="K501">
        <v>114.37801802994601</v>
      </c>
      <c r="L501">
        <v>107.72099695007201</v>
      </c>
      <c r="M501">
        <v>54.041415573722702</v>
      </c>
      <c r="N501">
        <v>0.71547927620652296</v>
      </c>
      <c r="O501">
        <v>14.0754369825206</v>
      </c>
      <c r="P501">
        <v>40.239969036253299</v>
      </c>
      <c r="Q501">
        <v>2.1133606920337E-2</v>
      </c>
    </row>
    <row r="502" spans="1:17" x14ac:dyDescent="0.3">
      <c r="A502" t="s">
        <v>1127</v>
      </c>
      <c r="B502" t="s">
        <v>1128</v>
      </c>
      <c r="C502" t="s">
        <v>3119</v>
      </c>
      <c r="D502" t="s">
        <v>1129</v>
      </c>
      <c r="E502">
        <v>10687.650591371499</v>
      </c>
      <c r="F502">
        <v>1176.9000000000001</v>
      </c>
      <c r="G502">
        <v>4.1779059952006996</v>
      </c>
      <c r="H502">
        <v>6.1280759477403297</v>
      </c>
      <c r="I502">
        <v>-16.453907266345801</v>
      </c>
      <c r="J502">
        <v>2.4921141949708399</v>
      </c>
      <c r="K502">
        <v>1159.0289197313</v>
      </c>
      <c r="L502">
        <v>1176.82712680998</v>
      </c>
      <c r="M502">
        <v>58.935374954982201</v>
      </c>
      <c r="N502">
        <v>1.29494272394219</v>
      </c>
      <c r="O502">
        <v>28.039765485597702</v>
      </c>
      <c r="P502">
        <v>46.8280207098746</v>
      </c>
    </row>
    <row r="503" spans="1:17" x14ac:dyDescent="0.3">
      <c r="A503" t="s">
        <v>1130</v>
      </c>
      <c r="B503" t="s">
        <v>1131</v>
      </c>
      <c r="C503" t="s">
        <v>3113</v>
      </c>
      <c r="D503" t="s">
        <v>253</v>
      </c>
      <c r="E503">
        <v>10660.6706465591</v>
      </c>
      <c r="F503">
        <v>1038.2</v>
      </c>
      <c r="G503">
        <v>49.599408375081403</v>
      </c>
      <c r="H503">
        <v>11.5146347524971</v>
      </c>
      <c r="I503">
        <v>23.4769131095752</v>
      </c>
      <c r="J503">
        <v>4.0970096700955603</v>
      </c>
      <c r="K503">
        <v>963.18691345892501</v>
      </c>
      <c r="L503">
        <v>815.94957791817603</v>
      </c>
      <c r="M503">
        <v>55.119622783986898</v>
      </c>
      <c r="N503">
        <v>1.1097072954065299</v>
      </c>
      <c r="O503">
        <v>9.6753997303024395</v>
      </c>
      <c r="P503">
        <v>78.753443526170798</v>
      </c>
      <c r="Q503">
        <v>6.1734965521496002E-2</v>
      </c>
    </row>
    <row r="504" spans="1:17" hidden="1" x14ac:dyDescent="0.3">
      <c r="A504" t="s">
        <v>1132</v>
      </c>
      <c r="B504" t="s">
        <v>1133</v>
      </c>
      <c r="C504" t="s">
        <v>3124</v>
      </c>
      <c r="D504" t="s">
        <v>404</v>
      </c>
      <c r="E504">
        <v>10638.449755924499</v>
      </c>
      <c r="F504">
        <v>9412.6</v>
      </c>
      <c r="G504">
        <v>-4.9763844496301504</v>
      </c>
      <c r="H504">
        <v>9.5568416676781602</v>
      </c>
      <c r="I504">
        <v>10.5169438369779</v>
      </c>
      <c r="J504">
        <v>-2.93054468210534</v>
      </c>
      <c r="K504">
        <v>9642.7647570642694</v>
      </c>
      <c r="L504">
        <v>8843.9140708003197</v>
      </c>
      <c r="M504">
        <v>25.1138580196004</v>
      </c>
      <c r="N504">
        <v>0.29752845066484401</v>
      </c>
      <c r="O504">
        <v>22.164970358880598</v>
      </c>
      <c r="P504">
        <v>28.957391423482601</v>
      </c>
      <c r="Q504">
        <v>0.17965657671667901</v>
      </c>
    </row>
    <row r="505" spans="1:17" hidden="1" x14ac:dyDescent="0.3">
      <c r="A505" t="s">
        <v>1134</v>
      </c>
      <c r="B505" t="s">
        <v>1135</v>
      </c>
      <c r="C505" t="s">
        <v>3124</v>
      </c>
      <c r="D505" t="s">
        <v>734</v>
      </c>
      <c r="E505">
        <v>10625.948094249999</v>
      </c>
      <c r="F505">
        <v>516.13</v>
      </c>
      <c r="G505">
        <v>-6.4575377176384396</v>
      </c>
      <c r="H505">
        <v>3.2652297689519001</v>
      </c>
      <c r="I505">
        <v>-0.16881404119562399</v>
      </c>
      <c r="J505">
        <v>-0.12785340247204599</v>
      </c>
      <c r="K505">
        <v>529.68975313723502</v>
      </c>
      <c r="L505">
        <v>511.21872010767402</v>
      </c>
      <c r="M505">
        <v>77.9215973242584</v>
      </c>
      <c r="N505">
        <v>0.74605413974580503</v>
      </c>
      <c r="O505">
        <v>8.26342200608374</v>
      </c>
      <c r="P505">
        <v>16.893146713774499</v>
      </c>
      <c r="Q505">
        <v>-1.3416788414562999E-2</v>
      </c>
    </row>
    <row r="506" spans="1:17" x14ac:dyDescent="0.3">
      <c r="A506" t="s">
        <v>1136</v>
      </c>
      <c r="B506" t="s">
        <v>1137</v>
      </c>
      <c r="C506" t="s">
        <v>3116</v>
      </c>
      <c r="D506" t="s">
        <v>128</v>
      </c>
      <c r="E506">
        <v>10520.275100336399</v>
      </c>
      <c r="F506">
        <v>330.65</v>
      </c>
      <c r="G506">
        <v>-35.392446067837099</v>
      </c>
      <c r="H506">
        <v>3.61281190839982</v>
      </c>
      <c r="I506">
        <v>-25.526547594409799</v>
      </c>
      <c r="J506">
        <v>-7.3824208491697396</v>
      </c>
      <c r="K506">
        <v>357.23482093208702</v>
      </c>
      <c r="L506">
        <v>366.29853724609097</v>
      </c>
      <c r="M506">
        <v>30.321142905519601</v>
      </c>
      <c r="N506">
        <v>0.79531417612886002</v>
      </c>
      <c r="O506">
        <v>53.031906850143599</v>
      </c>
      <c r="P506">
        <v>7.0757772020725298</v>
      </c>
      <c r="Q506">
        <v>0.149248001454588</v>
      </c>
    </row>
    <row r="507" spans="1:17" x14ac:dyDescent="0.3">
      <c r="A507" t="s">
        <v>1138</v>
      </c>
      <c r="B507" t="s">
        <v>1139</v>
      </c>
      <c r="C507" t="s">
        <v>3109</v>
      </c>
      <c r="D507" t="s">
        <v>502</v>
      </c>
      <c r="E507">
        <v>10508.8847516692</v>
      </c>
      <c r="F507">
        <v>526.79999999999995</v>
      </c>
      <c r="G507">
        <v>116.909497697521</v>
      </c>
      <c r="H507">
        <v>15.360406937552201</v>
      </c>
      <c r="I507">
        <v>53.645845256219502</v>
      </c>
      <c r="J507">
        <v>0.76412838495900604</v>
      </c>
      <c r="K507">
        <v>481.12306071200697</v>
      </c>
      <c r="L507">
        <v>387.56455032477101</v>
      </c>
      <c r="M507">
        <v>60.825543778243798</v>
      </c>
      <c r="N507">
        <v>1.1017069741193399</v>
      </c>
      <c r="O507">
        <v>2.4867122247532198</v>
      </c>
      <c r="P507">
        <v>145.13727315030201</v>
      </c>
      <c r="Q507">
        <v>0.34882360014083302</v>
      </c>
    </row>
    <row r="508" spans="1:17" x14ac:dyDescent="0.3">
      <c r="A508" t="s">
        <v>1140</v>
      </c>
      <c r="B508" t="s">
        <v>1141</v>
      </c>
      <c r="C508" t="s">
        <v>3109</v>
      </c>
      <c r="D508" t="s">
        <v>24</v>
      </c>
      <c r="E508">
        <v>10474.522399482999</v>
      </c>
      <c r="F508">
        <v>95.07</v>
      </c>
      <c r="G508">
        <v>-37.745730589321397</v>
      </c>
      <c r="H508">
        <v>2.6316762500831201</v>
      </c>
      <c r="I508">
        <v>-32.730922389811603</v>
      </c>
      <c r="J508">
        <v>-7.5311039208054504</v>
      </c>
      <c r="K508">
        <v>101.86626431197</v>
      </c>
      <c r="L508">
        <v>109.850688193347</v>
      </c>
      <c r="M508">
        <v>34.499597307658902</v>
      </c>
      <c r="N508">
        <v>1.1298185842375399</v>
      </c>
      <c r="O508">
        <v>60.408120332386602</v>
      </c>
      <c r="P508">
        <v>7.8992168879809199</v>
      </c>
      <c r="Q508">
        <v>9.7454294660272001E-2</v>
      </c>
    </row>
    <row r="509" spans="1:17" x14ac:dyDescent="0.3">
      <c r="A509" t="s">
        <v>1142</v>
      </c>
      <c r="B509" t="s">
        <v>1143</v>
      </c>
      <c r="C509" t="s">
        <v>3113</v>
      </c>
      <c r="D509" t="s">
        <v>253</v>
      </c>
      <c r="E509">
        <v>10424.1018821004</v>
      </c>
      <c r="F509">
        <v>2032.2</v>
      </c>
      <c r="G509">
        <v>6.5437439881934596</v>
      </c>
      <c r="H509">
        <v>-4.5999809625592798</v>
      </c>
      <c r="I509">
        <v>3.9158168779922198</v>
      </c>
      <c r="J509">
        <v>-0.93465997175908999</v>
      </c>
      <c r="K509">
        <v>2143.6417853845801</v>
      </c>
      <c r="L509">
        <v>1971.39426349001</v>
      </c>
      <c r="M509">
        <v>32.320343859690901</v>
      </c>
      <c r="N509">
        <v>1.21249183329173</v>
      </c>
      <c r="O509">
        <v>14.0783387461864</v>
      </c>
      <c r="P509">
        <v>40.151724137930998</v>
      </c>
      <c r="Q509">
        <v>-7.3083896774132004E-2</v>
      </c>
    </row>
    <row r="510" spans="1:17" x14ac:dyDescent="0.3">
      <c r="A510" t="s">
        <v>1144</v>
      </c>
      <c r="B510" t="s">
        <v>1145</v>
      </c>
      <c r="C510" t="s">
        <v>3128</v>
      </c>
      <c r="D510" t="s">
        <v>1146</v>
      </c>
      <c r="E510">
        <v>10413.738368681101</v>
      </c>
      <c r="F510">
        <v>1673.6</v>
      </c>
      <c r="G510">
        <v>171.556530881139</v>
      </c>
      <c r="H510">
        <v>5.3780941331613796</v>
      </c>
      <c r="I510">
        <v>66.520318811369094</v>
      </c>
      <c r="J510">
        <v>-1.23507727653725</v>
      </c>
      <c r="K510">
        <v>1590.9503069125701</v>
      </c>
      <c r="L510">
        <v>1212.63860388066</v>
      </c>
      <c r="M510">
        <v>44.5294286485002</v>
      </c>
      <c r="N510">
        <v>0.58188706695963799</v>
      </c>
      <c r="O510">
        <v>13.8653202676864</v>
      </c>
      <c r="P510">
        <v>195.401994528285</v>
      </c>
      <c r="Q510">
        <v>0.18328976563659899</v>
      </c>
    </row>
    <row r="511" spans="1:17" hidden="1" x14ac:dyDescent="0.3">
      <c r="A511" t="s">
        <v>1147</v>
      </c>
      <c r="B511" t="s">
        <v>1148</v>
      </c>
      <c r="C511" t="s">
        <v>3124</v>
      </c>
      <c r="D511" t="s">
        <v>242</v>
      </c>
      <c r="E511">
        <v>10410.9069239049</v>
      </c>
      <c r="F511">
        <v>13125.35</v>
      </c>
      <c r="G511">
        <v>45.509112203284097</v>
      </c>
      <c r="H511">
        <v>-4.6056979071748501</v>
      </c>
      <c r="I511">
        <v>15.4483978973162</v>
      </c>
      <c r="J511">
        <v>-4.7153889564842002</v>
      </c>
      <c r="K511">
        <v>12991.744451921701</v>
      </c>
      <c r="L511">
        <v>11229.7207283277</v>
      </c>
      <c r="M511">
        <v>45.7422873450842</v>
      </c>
      <c r="N511">
        <v>0.41559155142836102</v>
      </c>
      <c r="O511">
        <v>14.130289858936999</v>
      </c>
      <c r="P511">
        <v>103.651667959658</v>
      </c>
      <c r="Q511">
        <v>0.16646769599658301</v>
      </c>
    </row>
    <row r="512" spans="1:17" x14ac:dyDescent="0.3">
      <c r="A512" t="s">
        <v>1149</v>
      </c>
      <c r="B512" t="s">
        <v>1150</v>
      </c>
      <c r="C512" t="s">
        <v>3123</v>
      </c>
      <c r="D512" t="s">
        <v>475</v>
      </c>
      <c r="E512">
        <v>10383.342945054799</v>
      </c>
      <c r="F512">
        <v>656.6</v>
      </c>
      <c r="G512">
        <v>33.955545769237602</v>
      </c>
      <c r="H512">
        <v>-4.0866301187993503</v>
      </c>
      <c r="I512">
        <v>13.790305986549701</v>
      </c>
      <c r="J512">
        <v>-7.9422157631317196</v>
      </c>
      <c r="K512">
        <v>707.79420780698297</v>
      </c>
      <c r="L512">
        <v>613.40544663226797</v>
      </c>
      <c r="M512">
        <v>27.524306732402</v>
      </c>
      <c r="N512">
        <v>0.19695860568537499</v>
      </c>
      <c r="O512">
        <v>27.474870545232999</v>
      </c>
      <c r="P512">
        <v>58.216867469879503</v>
      </c>
      <c r="Q512">
        <v>3.1485705563129998E-3</v>
      </c>
    </row>
    <row r="513" spans="1:17" x14ac:dyDescent="0.3">
      <c r="A513" t="s">
        <v>1151</v>
      </c>
      <c r="B513" t="s">
        <v>1152</v>
      </c>
      <c r="C513" t="s">
        <v>582</v>
      </c>
      <c r="D513" t="s">
        <v>582</v>
      </c>
      <c r="E513">
        <v>10248.7513824011</v>
      </c>
      <c r="F513">
        <v>20.63</v>
      </c>
      <c r="G513">
        <v>-14.6906755207057</v>
      </c>
      <c r="H513">
        <v>-9.0329518789447594</v>
      </c>
      <c r="I513">
        <v>-28.6520717614112</v>
      </c>
      <c r="J513">
        <v>-6.1232658134138997</v>
      </c>
      <c r="K513">
        <v>23.584286929199799</v>
      </c>
      <c r="L513">
        <v>24.985578645225601</v>
      </c>
      <c r="M513">
        <v>31.736105273361702</v>
      </c>
      <c r="N513">
        <v>0.25793266214065702</v>
      </c>
      <c r="O513">
        <v>89.287445467765394</v>
      </c>
      <c r="P513">
        <v>6.8911917098445503</v>
      </c>
      <c r="Q513">
        <v>5.3915295391699996E-4</v>
      </c>
    </row>
    <row r="514" spans="1:17" x14ac:dyDescent="0.3">
      <c r="A514" t="s">
        <v>1153</v>
      </c>
      <c r="B514" t="s">
        <v>1154</v>
      </c>
      <c r="C514" t="s">
        <v>3114</v>
      </c>
      <c r="D514" t="s">
        <v>224</v>
      </c>
      <c r="E514">
        <v>10245.6881037731</v>
      </c>
      <c r="F514">
        <v>258.8</v>
      </c>
      <c r="G514">
        <v>21.362515817798698</v>
      </c>
      <c r="H514">
        <v>-5.5943293655530901</v>
      </c>
      <c r="I514">
        <v>44.897861451443298</v>
      </c>
      <c r="J514">
        <v>-4.3521373289928</v>
      </c>
      <c r="K514">
        <v>269.88366228381801</v>
      </c>
      <c r="L514">
        <v>230.43858564795499</v>
      </c>
      <c r="M514">
        <v>37.502401091697102</v>
      </c>
      <c r="N514">
        <v>0.17223275198653701</v>
      </c>
      <c r="O514">
        <v>35.625965996908803</v>
      </c>
      <c r="P514">
        <v>79.162339910003396</v>
      </c>
      <c r="Q514">
        <v>0.111762826162889</v>
      </c>
    </row>
    <row r="515" spans="1:17" x14ac:dyDescent="0.3">
      <c r="A515" t="s">
        <v>1155</v>
      </c>
      <c r="B515" t="s">
        <v>1156</v>
      </c>
      <c r="C515" t="s">
        <v>3119</v>
      </c>
      <c r="D515" t="s">
        <v>1157</v>
      </c>
      <c r="E515">
        <v>10192.275260279201</v>
      </c>
      <c r="F515">
        <v>1081.3499999999999</v>
      </c>
      <c r="G515">
        <v>-16.126923615469501</v>
      </c>
      <c r="H515">
        <v>2.1873809746000701</v>
      </c>
      <c r="I515">
        <v>4.9385383920126298</v>
      </c>
      <c r="J515">
        <v>-3.3045953636090899</v>
      </c>
      <c r="K515">
        <v>1135.68483141655</v>
      </c>
      <c r="L515">
        <v>1079.22477879645</v>
      </c>
      <c r="M515">
        <v>38.143254887863797</v>
      </c>
      <c r="N515">
        <v>0.82308619692034002</v>
      </c>
      <c r="O515">
        <v>20.215471401488799</v>
      </c>
      <c r="P515">
        <v>32.974667978356997</v>
      </c>
    </row>
    <row r="516" spans="1:17" x14ac:dyDescent="0.3">
      <c r="A516" t="s">
        <v>1158</v>
      </c>
      <c r="B516" t="s">
        <v>1159</v>
      </c>
      <c r="C516" t="s">
        <v>3112</v>
      </c>
      <c r="D516" t="s">
        <v>48</v>
      </c>
      <c r="E516">
        <v>10142.4000115894</v>
      </c>
      <c r="F516">
        <v>180.36</v>
      </c>
      <c r="G516">
        <v>1.4962922067707101</v>
      </c>
      <c r="H516">
        <v>-1.99583560304718</v>
      </c>
      <c r="I516">
        <v>-33.089400630306898</v>
      </c>
      <c r="J516">
        <v>-3.6489103184116698</v>
      </c>
      <c r="K516">
        <v>199.06536939584399</v>
      </c>
      <c r="L516">
        <v>209.26449231612401</v>
      </c>
      <c r="M516">
        <v>35.412564974792502</v>
      </c>
      <c r="N516">
        <v>0.56032200383040598</v>
      </c>
      <c r="O516">
        <v>68.496340652029204</v>
      </c>
      <c r="P516">
        <v>28.096590909090899</v>
      </c>
      <c r="Q516">
        <v>0.106437431749312</v>
      </c>
    </row>
    <row r="517" spans="1:17" x14ac:dyDescent="0.3">
      <c r="A517" t="s">
        <v>1160</v>
      </c>
      <c r="B517" t="s">
        <v>1161</v>
      </c>
      <c r="C517" t="s">
        <v>3119</v>
      </c>
      <c r="D517" t="s">
        <v>266</v>
      </c>
      <c r="E517">
        <v>10133.284206899199</v>
      </c>
      <c r="F517">
        <v>1561.95</v>
      </c>
      <c r="G517">
        <v>155.420445727355</v>
      </c>
      <c r="H517">
        <v>18.115950194809901</v>
      </c>
      <c r="I517">
        <v>28.466420856705799</v>
      </c>
      <c r="J517">
        <v>-2.1926864919687898</v>
      </c>
      <c r="K517">
        <v>1447.845455053</v>
      </c>
      <c r="L517">
        <v>1178.50786670463</v>
      </c>
      <c r="M517">
        <v>50.065018366636899</v>
      </c>
      <c r="N517">
        <v>1.2429534292939901</v>
      </c>
      <c r="O517">
        <v>11.069496462754801</v>
      </c>
      <c r="P517">
        <v>183.99090909090901</v>
      </c>
    </row>
    <row r="518" spans="1:17" x14ac:dyDescent="0.3">
      <c r="A518" t="s">
        <v>1162</v>
      </c>
      <c r="B518" t="s">
        <v>1163</v>
      </c>
      <c r="C518" t="s">
        <v>3111</v>
      </c>
      <c r="D518" t="s">
        <v>125</v>
      </c>
      <c r="E518">
        <v>10027.3574429688</v>
      </c>
      <c r="F518">
        <v>1632.3</v>
      </c>
      <c r="G518">
        <v>3.0512163553007601</v>
      </c>
      <c r="H518">
        <v>-8.9359010490888497</v>
      </c>
      <c r="I518">
        <v>20.065107922668499</v>
      </c>
      <c r="J518">
        <v>-7.4621646724504398</v>
      </c>
      <c r="K518">
        <v>1751.9750183860899</v>
      </c>
      <c r="L518">
        <v>1477.5158246488199</v>
      </c>
      <c r="M518">
        <v>30.527471092635</v>
      </c>
      <c r="N518">
        <v>0.43456575282655002</v>
      </c>
      <c r="O518">
        <v>34.779145990320401</v>
      </c>
      <c r="P518">
        <v>69.273047806699097</v>
      </c>
      <c r="Q518">
        <v>0.16507103098950399</v>
      </c>
    </row>
    <row r="519" spans="1:17" x14ac:dyDescent="0.3">
      <c r="A519" t="s">
        <v>1164</v>
      </c>
      <c r="B519" t="s">
        <v>1165</v>
      </c>
      <c r="C519" t="s">
        <v>3115</v>
      </c>
      <c r="D519" t="s">
        <v>416</v>
      </c>
      <c r="E519">
        <v>10020.7709562327</v>
      </c>
      <c r="F519">
        <v>365.5</v>
      </c>
      <c r="G519">
        <v>-17.298797131276299</v>
      </c>
      <c r="H519">
        <v>-4.2762624200261197</v>
      </c>
      <c r="I519">
        <v>-12.1158592476359</v>
      </c>
      <c r="J519">
        <v>-3.4911659888460602</v>
      </c>
      <c r="K519">
        <v>397.832060683024</v>
      </c>
      <c r="L519">
        <v>400.136783640717</v>
      </c>
      <c r="M519">
        <v>25.217767973952199</v>
      </c>
      <c r="N519">
        <v>0.66304069087123896</v>
      </c>
      <c r="O519">
        <v>51.5595075239398</v>
      </c>
      <c r="P519">
        <v>10.090361445783101</v>
      </c>
      <c r="Q519">
        <v>0.109874386046465</v>
      </c>
    </row>
    <row r="520" spans="1:17" x14ac:dyDescent="0.3">
      <c r="A520" t="s">
        <v>1166</v>
      </c>
      <c r="B520" t="s">
        <v>1167</v>
      </c>
      <c r="C520" t="s">
        <v>3122</v>
      </c>
      <c r="D520" t="s">
        <v>427</v>
      </c>
      <c r="E520">
        <v>10019.3320253043</v>
      </c>
      <c r="F520">
        <v>1504.7</v>
      </c>
      <c r="G520">
        <v>16.614997849139598</v>
      </c>
      <c r="H520">
        <v>-5.0250338967778001</v>
      </c>
      <c r="I520">
        <v>9.4176996034348708</v>
      </c>
      <c r="J520">
        <v>-4.23039987868259</v>
      </c>
      <c r="K520">
        <v>1685.9153942390401</v>
      </c>
      <c r="L520">
        <v>1564.22420724473</v>
      </c>
      <c r="M520">
        <v>25.632694043756601</v>
      </c>
      <c r="N520">
        <v>0.64612570329657504</v>
      </c>
      <c r="O520">
        <v>58.171063999468302</v>
      </c>
      <c r="P520">
        <v>67.491051947586499</v>
      </c>
      <c r="Q520">
        <v>0.175480844133002</v>
      </c>
    </row>
    <row r="521" spans="1:17" x14ac:dyDescent="0.3">
      <c r="A521" t="s">
        <v>1168</v>
      </c>
      <c r="B521" t="s">
        <v>1169</v>
      </c>
      <c r="C521" t="s">
        <v>3123</v>
      </c>
      <c r="D521" t="s">
        <v>475</v>
      </c>
      <c r="E521">
        <v>9999.0990093099699</v>
      </c>
      <c r="F521">
        <v>1954.35</v>
      </c>
      <c r="G521">
        <v>-29.2407307070477</v>
      </c>
      <c r="H521">
        <v>-10.9434360571996</v>
      </c>
      <c r="I521">
        <v>-5.8001645136095803</v>
      </c>
      <c r="J521">
        <v>-4.7468896326970604</v>
      </c>
      <c r="K521">
        <v>2139.5124283157502</v>
      </c>
      <c r="L521">
        <v>2162.0941830770998</v>
      </c>
      <c r="M521">
        <v>26.790543757385699</v>
      </c>
      <c r="N521">
        <v>0.52717820174102503</v>
      </c>
      <c r="O521">
        <v>39.944226980837598</v>
      </c>
      <c r="P521">
        <v>8.0945796460176904</v>
      </c>
      <c r="Q521">
        <v>-0.11072708372908099</v>
      </c>
    </row>
    <row r="522" spans="1:17" x14ac:dyDescent="0.3">
      <c r="A522" t="s">
        <v>1170</v>
      </c>
      <c r="B522" t="s">
        <v>1171</v>
      </c>
      <c r="C522" t="s">
        <v>3108</v>
      </c>
      <c r="D522" t="s">
        <v>239</v>
      </c>
      <c r="E522">
        <v>9992.7279723533902</v>
      </c>
      <c r="F522">
        <v>722.4</v>
      </c>
      <c r="G522">
        <v>-16.3200540500907</v>
      </c>
      <c r="H522">
        <v>-12.4783920533174</v>
      </c>
      <c r="I522">
        <v>-23.845733059022301</v>
      </c>
      <c r="J522">
        <v>-4.02024169129988</v>
      </c>
      <c r="K522">
        <v>845.289497478832</v>
      </c>
      <c r="L522">
        <v>903.94057633744001</v>
      </c>
      <c r="M522">
        <v>32.601791101403499</v>
      </c>
      <c r="N522">
        <v>0.88479583780141802</v>
      </c>
      <c r="O522">
        <v>65.974529346622305</v>
      </c>
      <c r="P522">
        <v>7.2128227960819302</v>
      </c>
      <c r="Q522">
        <v>2.1317250209000002E-3</v>
      </c>
    </row>
    <row r="523" spans="1:17" hidden="1" x14ac:dyDescent="0.3">
      <c r="A523" t="s">
        <v>1172</v>
      </c>
      <c r="B523" t="s">
        <v>1173</v>
      </c>
      <c r="C523" t="s">
        <v>3124</v>
      </c>
      <c r="D523" t="s">
        <v>120</v>
      </c>
      <c r="E523">
        <v>9984.2041104425898</v>
      </c>
      <c r="F523">
        <v>606.4</v>
      </c>
      <c r="G523">
        <v>-1.7781776748076901</v>
      </c>
      <c r="H523">
        <v>-5.8946175701414303</v>
      </c>
      <c r="I523">
        <v>-1.4922962354252001</v>
      </c>
      <c r="J523">
        <v>-5.1431083270136302</v>
      </c>
      <c r="K523">
        <v>658.838151474396</v>
      </c>
      <c r="L523">
        <v>644.60604676864102</v>
      </c>
      <c r="M523">
        <v>34.228771004802702</v>
      </c>
      <c r="N523">
        <v>0.524185180294648</v>
      </c>
      <c r="O523">
        <v>36.873350923482803</v>
      </c>
      <c r="P523">
        <v>26.188742066382201</v>
      </c>
      <c r="Q523">
        <v>0.121996460244247</v>
      </c>
    </row>
    <row r="524" spans="1:17" x14ac:dyDescent="0.3">
      <c r="A524" t="s">
        <v>1174</v>
      </c>
      <c r="B524" t="s">
        <v>1175</v>
      </c>
      <c r="C524" t="s">
        <v>3119</v>
      </c>
      <c r="D524" t="s">
        <v>280</v>
      </c>
      <c r="E524">
        <v>9939.0024304267499</v>
      </c>
      <c r="F524">
        <v>4275.8</v>
      </c>
      <c r="G524">
        <v>179.75347339907</v>
      </c>
      <c r="H524">
        <v>13.7806691383649</v>
      </c>
      <c r="I524">
        <v>149.50614444682299</v>
      </c>
      <c r="J524">
        <v>7.3001694663068797</v>
      </c>
      <c r="K524">
        <v>3681.1476252569701</v>
      </c>
      <c r="L524">
        <v>2707.9647988428101</v>
      </c>
      <c r="M524">
        <v>63.971806348495001</v>
      </c>
      <c r="N524">
        <v>1.0597845674198101</v>
      </c>
      <c r="O524">
        <v>3.3256934374853802</v>
      </c>
      <c r="P524">
        <v>229.541425818882</v>
      </c>
      <c r="Q524">
        <v>0.15865200412173899</v>
      </c>
    </row>
    <row r="525" spans="1:17" x14ac:dyDescent="0.3">
      <c r="A525" t="s">
        <v>1176</v>
      </c>
      <c r="B525" t="s">
        <v>1177</v>
      </c>
      <c r="C525" t="s">
        <v>3118</v>
      </c>
      <c r="D525" t="s">
        <v>287</v>
      </c>
      <c r="E525">
        <v>9900.4802626701494</v>
      </c>
      <c r="F525">
        <v>1440.95</v>
      </c>
      <c r="G525">
        <v>42.881073702668097</v>
      </c>
      <c r="H525">
        <v>-15.618891210765099</v>
      </c>
      <c r="I525">
        <v>38.835639647597098</v>
      </c>
      <c r="J525">
        <v>-5.7649974494945502</v>
      </c>
      <c r="K525">
        <v>1566.82719955519</v>
      </c>
      <c r="L525">
        <v>1311.86380971524</v>
      </c>
      <c r="M525">
        <v>31.401077505117001</v>
      </c>
      <c r="N525">
        <v>0.70515654514624204</v>
      </c>
      <c r="O525">
        <v>30.535410666574101</v>
      </c>
      <c r="P525">
        <v>75.725609756097498</v>
      </c>
      <c r="Q525">
        <v>2.8336198077491E-2</v>
      </c>
    </row>
    <row r="526" spans="1:17" hidden="1" x14ac:dyDescent="0.3">
      <c r="A526" t="s">
        <v>1178</v>
      </c>
      <c r="B526" t="s">
        <v>1179</v>
      </c>
      <c r="C526" t="s">
        <v>3124</v>
      </c>
      <c r="D526" t="s">
        <v>111</v>
      </c>
      <c r="E526">
        <v>9862.9111285005602</v>
      </c>
      <c r="F526">
        <v>751</v>
      </c>
      <c r="G526">
        <v>95.291729911586103</v>
      </c>
      <c r="H526">
        <v>-0.57347220726762205</v>
      </c>
      <c r="I526">
        <v>-29.794123366738798</v>
      </c>
      <c r="J526">
        <v>-2.85693790719059</v>
      </c>
      <c r="K526">
        <v>816.53932032927503</v>
      </c>
      <c r="L526">
        <v>788.47929029435102</v>
      </c>
      <c r="M526">
        <v>39.093487995919098</v>
      </c>
      <c r="N526">
        <v>1.4546398975180601</v>
      </c>
      <c r="O526">
        <v>48.868175765645802</v>
      </c>
      <c r="P526">
        <v>118.578704826582</v>
      </c>
      <c r="Q526">
        <v>0.25931023116576601</v>
      </c>
    </row>
    <row r="527" spans="1:17" x14ac:dyDescent="0.3">
      <c r="A527" t="s">
        <v>1180</v>
      </c>
      <c r="B527" t="s">
        <v>1181</v>
      </c>
      <c r="C527" t="s">
        <v>3109</v>
      </c>
      <c r="D527" t="s">
        <v>565</v>
      </c>
      <c r="E527">
        <v>9846.4882956698293</v>
      </c>
      <c r="F527">
        <v>134.87</v>
      </c>
      <c r="G527">
        <v>-37.113111603223203</v>
      </c>
      <c r="H527">
        <v>-4.5695894199484304</v>
      </c>
      <c r="I527">
        <v>-21.886836716432299</v>
      </c>
      <c r="J527">
        <v>-4.0771717300669703</v>
      </c>
      <c r="K527">
        <v>149.361182739382</v>
      </c>
      <c r="L527">
        <v>159.31468933254399</v>
      </c>
      <c r="M527">
        <v>33.4958151733574</v>
      </c>
      <c r="N527">
        <v>0.55271189573296098</v>
      </c>
      <c r="O527">
        <v>55.184531976832098</v>
      </c>
      <c r="P527">
        <v>2.8521314725844702</v>
      </c>
      <c r="Q527">
        <v>-3.4215523429812003E-2</v>
      </c>
    </row>
    <row r="528" spans="1:17" x14ac:dyDescent="0.3">
      <c r="A528" t="s">
        <v>1182</v>
      </c>
      <c r="B528" t="s">
        <v>1183</v>
      </c>
      <c r="C528" t="s">
        <v>3121</v>
      </c>
      <c r="D528" t="s">
        <v>512</v>
      </c>
      <c r="E528">
        <v>9841.2143469862203</v>
      </c>
      <c r="F528">
        <v>307.05</v>
      </c>
      <c r="G528">
        <v>-7.9785989374951596</v>
      </c>
      <c r="H528">
        <v>-7.7153035884091601</v>
      </c>
      <c r="I528">
        <v>5.7812357801958196</v>
      </c>
      <c r="J528">
        <v>-1.2770539218694399</v>
      </c>
      <c r="K528">
        <v>331.13059124101397</v>
      </c>
      <c r="L528">
        <v>314.35971543386802</v>
      </c>
      <c r="M528">
        <v>29.457992059681398</v>
      </c>
      <c r="N528">
        <v>0.42156773449663798</v>
      </c>
      <c r="O528">
        <v>30.597622537046</v>
      </c>
      <c r="P528">
        <v>18.4103968223362</v>
      </c>
      <c r="Q528">
        <v>1.6191348481703002E-2</v>
      </c>
    </row>
    <row r="529" spans="1:17" x14ac:dyDescent="0.3">
      <c r="A529" t="s">
        <v>1184</v>
      </c>
      <c r="B529" t="s">
        <v>1185</v>
      </c>
      <c r="C529" t="s">
        <v>3119</v>
      </c>
      <c r="D529" t="s">
        <v>131</v>
      </c>
      <c r="E529">
        <v>9762.0246390394004</v>
      </c>
      <c r="F529">
        <v>547.65</v>
      </c>
      <c r="G529">
        <v>-16.447667727470101</v>
      </c>
      <c r="H529">
        <v>37.302597286999003</v>
      </c>
      <c r="I529">
        <v>31.2860692601697</v>
      </c>
      <c r="J529">
        <v>0.27085170040325202</v>
      </c>
      <c r="K529">
        <v>468.84232757252101</v>
      </c>
      <c r="L529">
        <v>470.322686654405</v>
      </c>
      <c r="M529">
        <v>68.732033760755897</v>
      </c>
      <c r="N529">
        <v>1.5283085533751899</v>
      </c>
      <c r="O529">
        <v>28.768373961471699</v>
      </c>
      <c r="P529">
        <v>45.516141889198799</v>
      </c>
      <c r="Q529">
        <v>7.0439141501579997E-2</v>
      </c>
    </row>
    <row r="530" spans="1:17" hidden="1" x14ac:dyDescent="0.3">
      <c r="A530" t="s">
        <v>1186</v>
      </c>
      <c r="B530" t="s">
        <v>1187</v>
      </c>
      <c r="C530" t="s">
        <v>3124</v>
      </c>
      <c r="D530" t="s">
        <v>138</v>
      </c>
      <c r="E530">
        <v>9717.1900299270001</v>
      </c>
      <c r="F530">
        <v>287</v>
      </c>
      <c r="G530">
        <v>-2.9578986149822</v>
      </c>
      <c r="H530">
        <v>4.6395456986381101</v>
      </c>
      <c r="I530">
        <v>6.2614978150797098</v>
      </c>
      <c r="J530">
        <v>0.54017529276773801</v>
      </c>
      <c r="K530">
        <v>286.26553406457498</v>
      </c>
      <c r="L530">
        <v>271.16669807096503</v>
      </c>
      <c r="M530">
        <v>22.227502817667499</v>
      </c>
      <c r="N530">
        <v>1.09148217080779</v>
      </c>
      <c r="O530">
        <v>4.51219512195122</v>
      </c>
      <c r="P530">
        <v>23.6535975872468</v>
      </c>
    </row>
    <row r="531" spans="1:17" x14ac:dyDescent="0.3">
      <c r="A531" t="s">
        <v>1188</v>
      </c>
      <c r="B531" t="s">
        <v>1189</v>
      </c>
      <c r="C531" t="s">
        <v>3113</v>
      </c>
      <c r="D531" t="s">
        <v>253</v>
      </c>
      <c r="E531">
        <v>9711.5681259995799</v>
      </c>
      <c r="F531">
        <v>1480.4</v>
      </c>
      <c r="G531">
        <v>25.885210190715199</v>
      </c>
      <c r="H531">
        <v>14.5886194698277</v>
      </c>
      <c r="I531">
        <v>12.5092735450761</v>
      </c>
      <c r="J531">
        <v>9.6159080964079795</v>
      </c>
      <c r="K531">
        <v>1380.00282667897</v>
      </c>
      <c r="L531">
        <v>1281.30256037806</v>
      </c>
      <c r="M531">
        <v>65.246947441624002</v>
      </c>
      <c r="N531">
        <v>0.94439130551352302</v>
      </c>
      <c r="O531">
        <v>11.7231829235341</v>
      </c>
      <c r="P531">
        <v>49.061068317978098</v>
      </c>
    </row>
    <row r="532" spans="1:17" x14ac:dyDescent="0.3">
      <c r="A532" t="s">
        <v>1190</v>
      </c>
      <c r="B532" t="s">
        <v>1191</v>
      </c>
      <c r="C532" t="s">
        <v>3120</v>
      </c>
      <c r="D532" t="s">
        <v>456</v>
      </c>
      <c r="E532">
        <v>9696.1143985737999</v>
      </c>
      <c r="F532">
        <v>208.05</v>
      </c>
      <c r="G532">
        <v>29.131514540569501</v>
      </c>
      <c r="H532">
        <v>-6.9639916656551701</v>
      </c>
      <c r="I532">
        <v>-13.245383573761501</v>
      </c>
      <c r="J532">
        <v>-2.50473678215242</v>
      </c>
      <c r="K532">
        <v>234.22480111137</v>
      </c>
      <c r="L532">
        <v>230.93364385432201</v>
      </c>
      <c r="M532">
        <v>38.273649145395702</v>
      </c>
      <c r="N532">
        <v>2.05603801008913</v>
      </c>
      <c r="O532">
        <v>84.667147320355596</v>
      </c>
      <c r="P532">
        <v>57.972665148063797</v>
      </c>
      <c r="Q532">
        <v>6.9867323460361994E-2</v>
      </c>
    </row>
    <row r="533" spans="1:17" hidden="1" x14ac:dyDescent="0.3">
      <c r="A533" t="s">
        <v>1192</v>
      </c>
      <c r="B533" t="s">
        <v>1193</v>
      </c>
      <c r="C533" t="s">
        <v>3124</v>
      </c>
      <c r="D533" t="s">
        <v>475</v>
      </c>
      <c r="E533">
        <v>9690.6922580200098</v>
      </c>
      <c r="F533">
        <v>2731.8</v>
      </c>
      <c r="G533">
        <v>-25.396363939775298</v>
      </c>
      <c r="H533">
        <v>0.22479699413864301</v>
      </c>
      <c r="I533">
        <v>1.3186590487115499</v>
      </c>
      <c r="J533">
        <v>-8.8116496131483508</v>
      </c>
      <c r="K533">
        <v>2940.8403442498102</v>
      </c>
      <c r="L533">
        <v>2815.5982956753701</v>
      </c>
      <c r="M533">
        <v>26.647882786481802</v>
      </c>
      <c r="N533">
        <v>0.49708923541619798</v>
      </c>
      <c r="O533">
        <v>23.361885936012801</v>
      </c>
      <c r="P533">
        <v>21.575433911882499</v>
      </c>
      <c r="Q533">
        <v>-5.2359446098371003E-2</v>
      </c>
    </row>
    <row r="534" spans="1:17" x14ac:dyDescent="0.3">
      <c r="A534" t="s">
        <v>1194</v>
      </c>
      <c r="B534" t="s">
        <v>1195</v>
      </c>
      <c r="C534" t="s">
        <v>3121</v>
      </c>
      <c r="D534" t="s">
        <v>227</v>
      </c>
      <c r="E534">
        <v>9646.1670849284892</v>
      </c>
      <c r="F534">
        <v>121.76</v>
      </c>
      <c r="G534">
        <v>-16.470984754791399</v>
      </c>
      <c r="H534">
        <v>2.2225240823763199</v>
      </c>
      <c r="I534">
        <v>-21.742393097556398</v>
      </c>
      <c r="J534">
        <v>4.9882433557672101</v>
      </c>
      <c r="K534">
        <v>122.835884897951</v>
      </c>
      <c r="L534">
        <v>128.44682179764399</v>
      </c>
      <c r="M534">
        <v>56.809529150710098</v>
      </c>
      <c r="N534">
        <v>0.96138572788257504</v>
      </c>
      <c r="O534">
        <v>29.763469119579501</v>
      </c>
      <c r="P534">
        <v>8.9087656529517094</v>
      </c>
      <c r="Q534">
        <v>9.7040735358826999E-2</v>
      </c>
    </row>
    <row r="535" spans="1:17" x14ac:dyDescent="0.3">
      <c r="A535" t="s">
        <v>1196</v>
      </c>
      <c r="B535" t="s">
        <v>1197</v>
      </c>
      <c r="C535" t="s">
        <v>3109</v>
      </c>
      <c r="D535" t="s">
        <v>404</v>
      </c>
      <c r="E535">
        <v>9632.9799733666005</v>
      </c>
      <c r="F535">
        <v>104.73</v>
      </c>
      <c r="G535">
        <v>40.2162314576995</v>
      </c>
      <c r="H535">
        <v>-11.5103151950669</v>
      </c>
      <c r="I535">
        <v>27.326285444752799</v>
      </c>
      <c r="J535">
        <v>1.5473927983644999</v>
      </c>
      <c r="K535">
        <v>111.481395083368</v>
      </c>
      <c r="L535">
        <v>90.8770386217723</v>
      </c>
      <c r="M535">
        <v>40.2978520557119</v>
      </c>
      <c r="N535">
        <v>0.385255355781569</v>
      </c>
      <c r="O535">
        <v>38.957318819822397</v>
      </c>
      <c r="P535">
        <v>76.283453963979099</v>
      </c>
      <c r="Q535">
        <v>0.101345657735896</v>
      </c>
    </row>
    <row r="536" spans="1:17" x14ac:dyDescent="0.3">
      <c r="A536" t="s">
        <v>1198</v>
      </c>
      <c r="B536" t="s">
        <v>1199</v>
      </c>
      <c r="C536" t="s">
        <v>3108</v>
      </c>
      <c r="D536" t="s">
        <v>239</v>
      </c>
      <c r="E536">
        <v>9602.4601413256805</v>
      </c>
      <c r="F536">
        <v>713.2</v>
      </c>
      <c r="G536">
        <v>-44.462091110964302</v>
      </c>
      <c r="H536">
        <v>-10.7212591075156</v>
      </c>
      <c r="I536">
        <v>-26.572158580628098</v>
      </c>
      <c r="J536">
        <v>-2.8815856897623502</v>
      </c>
      <c r="K536">
        <v>820.90123658563505</v>
      </c>
      <c r="L536">
        <v>901.229269598305</v>
      </c>
      <c r="M536">
        <v>26.3602079580183</v>
      </c>
      <c r="N536">
        <v>0.80826004555143705</v>
      </c>
      <c r="O536">
        <v>74.985978687605098</v>
      </c>
      <c r="P536">
        <v>0.30942334739803001</v>
      </c>
      <c r="Q536">
        <v>-6.9838968661487005E-2</v>
      </c>
    </row>
    <row r="537" spans="1:17" hidden="1" x14ac:dyDescent="0.3">
      <c r="A537" t="s">
        <v>1200</v>
      </c>
      <c r="B537" t="s">
        <v>1201</v>
      </c>
      <c r="C537" t="s">
        <v>3124</v>
      </c>
      <c r="D537" t="s">
        <v>80</v>
      </c>
      <c r="E537">
        <v>9591.9028099999996</v>
      </c>
      <c r="F537">
        <v>143.4</v>
      </c>
      <c r="G537">
        <v>-12.345115448883</v>
      </c>
      <c r="H537">
        <v>3.4043458977965999</v>
      </c>
      <c r="I537">
        <v>-0.72432739257646195</v>
      </c>
      <c r="J537">
        <v>1.1222289953084701</v>
      </c>
      <c r="K537">
        <v>143.993464673685</v>
      </c>
      <c r="L537">
        <v>139.563976351924</v>
      </c>
      <c r="M537">
        <v>19.599037825510401</v>
      </c>
      <c r="N537">
        <v>0.78433628828076896</v>
      </c>
      <c r="O537">
        <v>6.10181311018132</v>
      </c>
      <c r="P537">
        <v>13.8095238095238</v>
      </c>
      <c r="Q537">
        <v>-1.3388827299693999E-2</v>
      </c>
    </row>
    <row r="538" spans="1:17" x14ac:dyDescent="0.3">
      <c r="A538" t="s">
        <v>1202</v>
      </c>
      <c r="B538" t="s">
        <v>1203</v>
      </c>
      <c r="C538" t="s">
        <v>3109</v>
      </c>
      <c r="D538" t="s">
        <v>404</v>
      </c>
      <c r="E538">
        <v>9529.2668219564202</v>
      </c>
      <c r="F538">
        <v>308</v>
      </c>
      <c r="G538">
        <v>138.337539346358</v>
      </c>
      <c r="H538">
        <v>-17.262602776766201</v>
      </c>
      <c r="I538">
        <v>89.699667034449305</v>
      </c>
      <c r="J538">
        <v>-19.408428931777198</v>
      </c>
      <c r="K538">
        <v>349.16149123191002</v>
      </c>
      <c r="L538">
        <v>248.21272190223701</v>
      </c>
      <c r="M538">
        <v>21.0637384539659</v>
      </c>
      <c r="N538">
        <v>0.50054536448378295</v>
      </c>
      <c r="O538">
        <v>45.762987012986997</v>
      </c>
      <c r="P538">
        <v>185.18518518518499</v>
      </c>
      <c r="Q538">
        <v>0.12379097861318999</v>
      </c>
    </row>
    <row r="539" spans="1:17" x14ac:dyDescent="0.3">
      <c r="A539" t="s">
        <v>1204</v>
      </c>
      <c r="B539" t="s">
        <v>1205</v>
      </c>
      <c r="C539" t="s">
        <v>3108</v>
      </c>
      <c r="D539" t="s">
        <v>239</v>
      </c>
      <c r="E539">
        <v>9482.6795687506492</v>
      </c>
      <c r="F539">
        <v>1742.1</v>
      </c>
      <c r="G539">
        <v>-39.130641943214997</v>
      </c>
      <c r="H539">
        <v>-12.648074094223199</v>
      </c>
      <c r="I539">
        <v>-18.410454704974001</v>
      </c>
      <c r="J539">
        <v>-13.328988969524101</v>
      </c>
      <c r="K539">
        <v>2028.32598594666</v>
      </c>
      <c r="L539">
        <v>2027.4242795283001</v>
      </c>
      <c r="M539">
        <v>25.672005839242001</v>
      </c>
      <c r="N539">
        <v>0.85388846615745395</v>
      </c>
      <c r="O539">
        <v>57.732047528844497</v>
      </c>
      <c r="P539">
        <v>8.8812499999999908</v>
      </c>
      <c r="Q539">
        <v>1.3395836006269E-2</v>
      </c>
    </row>
    <row r="540" spans="1:17" x14ac:dyDescent="0.3">
      <c r="A540" t="s">
        <v>1206</v>
      </c>
      <c r="B540" t="s">
        <v>1207</v>
      </c>
      <c r="C540" t="s">
        <v>3120</v>
      </c>
      <c r="D540" t="s">
        <v>1208</v>
      </c>
      <c r="E540">
        <v>9474.7331194997096</v>
      </c>
      <c r="F540">
        <v>637.15</v>
      </c>
      <c r="G540">
        <v>6.3609007589876398</v>
      </c>
      <c r="H540">
        <v>-5.1584361100996201</v>
      </c>
      <c r="I540">
        <v>-5.9258361942881903</v>
      </c>
      <c r="J540">
        <v>-8.1332858287342695</v>
      </c>
      <c r="K540">
        <v>721.63683296257796</v>
      </c>
      <c r="L540">
        <v>654.31779606961197</v>
      </c>
      <c r="M540">
        <v>23.708347513300399</v>
      </c>
      <c r="N540">
        <v>0.45203885290019202</v>
      </c>
      <c r="O540">
        <v>37.330298987679498</v>
      </c>
      <c r="P540">
        <v>38.661588683351397</v>
      </c>
      <c r="Q540">
        <v>-6.7573324490999995E-2</v>
      </c>
    </row>
    <row r="541" spans="1:17" x14ac:dyDescent="0.3">
      <c r="A541" t="s">
        <v>1209</v>
      </c>
      <c r="B541" t="s">
        <v>1210</v>
      </c>
      <c r="C541" t="s">
        <v>3119</v>
      </c>
      <c r="D541" t="s">
        <v>242</v>
      </c>
      <c r="E541">
        <v>9473.9257787964198</v>
      </c>
      <c r="F541">
        <v>484.65</v>
      </c>
      <c r="G541">
        <v>-18.252809391565901</v>
      </c>
      <c r="H541">
        <v>-11.206990517403</v>
      </c>
      <c r="I541">
        <v>-22.558856237472401</v>
      </c>
      <c r="J541">
        <v>-6.8675515630000001</v>
      </c>
      <c r="K541">
        <v>536.02497723504803</v>
      </c>
      <c r="L541">
        <v>544.515581815264</v>
      </c>
      <c r="M541">
        <v>26.894620085741799</v>
      </c>
      <c r="N541">
        <v>0.339293037218166</v>
      </c>
      <c r="O541">
        <v>46.373671721861101</v>
      </c>
      <c r="P541">
        <v>3.8795413138998902</v>
      </c>
      <c r="Q541">
        <v>-9.195755008206E-3</v>
      </c>
    </row>
    <row r="542" spans="1:17" hidden="1" x14ac:dyDescent="0.3">
      <c r="A542" t="s">
        <v>1211</v>
      </c>
      <c r="B542" t="s">
        <v>1212</v>
      </c>
      <c r="C542" t="s">
        <v>3124</v>
      </c>
      <c r="D542" t="s">
        <v>266</v>
      </c>
      <c r="E542">
        <v>9439.3341784179192</v>
      </c>
      <c r="F542">
        <v>6128.95</v>
      </c>
      <c r="G542">
        <v>-17.123956216741501</v>
      </c>
      <c r="H542">
        <v>1.0406674691458999</v>
      </c>
      <c r="I542">
        <v>3.8608033993396198</v>
      </c>
      <c r="J542">
        <v>-0.62204505355522599</v>
      </c>
      <c r="K542">
        <v>6176.5151775726999</v>
      </c>
      <c r="L542">
        <v>5868.9607101653401</v>
      </c>
      <c r="M542">
        <v>47.539258103118698</v>
      </c>
      <c r="N542">
        <v>0.75683732572406903</v>
      </c>
      <c r="O542">
        <v>14.195743153394901</v>
      </c>
      <c r="P542">
        <v>32.661255411255397</v>
      </c>
      <c r="Q542">
        <v>0.100986551339772</v>
      </c>
    </row>
    <row r="543" spans="1:17" x14ac:dyDescent="0.3">
      <c r="A543" t="s">
        <v>1213</v>
      </c>
      <c r="B543" t="s">
        <v>1214</v>
      </c>
      <c r="C543" t="s">
        <v>3109</v>
      </c>
      <c r="D543" t="s">
        <v>24</v>
      </c>
      <c r="E543">
        <v>9408.4537441346292</v>
      </c>
      <c r="F543">
        <v>154.72999999999999</v>
      </c>
      <c r="G543">
        <v>-59.775933171039199</v>
      </c>
      <c r="H543">
        <v>-18.7035623849576</v>
      </c>
      <c r="I543">
        <v>-43.951629732849597</v>
      </c>
      <c r="J543">
        <v>-6.70154938681583</v>
      </c>
      <c r="K543">
        <v>188.485529923386</v>
      </c>
      <c r="L543">
        <v>219.709116395162</v>
      </c>
      <c r="M543">
        <v>27.706205584076201</v>
      </c>
      <c r="N543">
        <v>1.04161258957185</v>
      </c>
      <c r="O543">
        <v>94.338525172881702</v>
      </c>
      <c r="P543">
        <v>2.1589858708569798</v>
      </c>
      <c r="Q543">
        <v>-1.8778482129229002E-2</v>
      </c>
    </row>
    <row r="544" spans="1:17" x14ac:dyDescent="0.3">
      <c r="A544" t="s">
        <v>1215</v>
      </c>
      <c r="B544" t="s">
        <v>1216</v>
      </c>
      <c r="C544" t="s">
        <v>3108</v>
      </c>
      <c r="D544" t="s">
        <v>21</v>
      </c>
      <c r="E544">
        <v>9406.75196571161</v>
      </c>
      <c r="F544">
        <v>456.4</v>
      </c>
      <c r="G544">
        <v>-10.3750446351126</v>
      </c>
      <c r="H544">
        <v>5.1363871222236002</v>
      </c>
      <c r="I544">
        <v>-9.2844937048690301</v>
      </c>
      <c r="J544">
        <v>0.41182830608778298</v>
      </c>
      <c r="K544">
        <v>471.562280104602</v>
      </c>
      <c r="L544">
        <v>477.41767248445501</v>
      </c>
      <c r="M544">
        <v>41.158986204291601</v>
      </c>
      <c r="N544">
        <v>1.40950015044216</v>
      </c>
      <c r="O544">
        <v>25.985977212971001</v>
      </c>
      <c r="P544">
        <v>11.561965289660201</v>
      </c>
      <c r="Q544">
        <v>-7.7965785097040996E-2</v>
      </c>
    </row>
    <row r="545" spans="1:17" x14ac:dyDescent="0.3">
      <c r="A545" t="s">
        <v>1217</v>
      </c>
      <c r="B545" t="s">
        <v>1218</v>
      </c>
      <c r="C545" t="s">
        <v>3126</v>
      </c>
      <c r="D545" t="s">
        <v>1016</v>
      </c>
      <c r="E545">
        <v>9399.2641321866904</v>
      </c>
      <c r="F545">
        <v>488.4</v>
      </c>
      <c r="G545">
        <v>23.082426054128501</v>
      </c>
      <c r="H545">
        <v>-5.5562535704170797</v>
      </c>
      <c r="I545">
        <v>9.1079173713438202</v>
      </c>
      <c r="J545">
        <v>-1.8545489406223801</v>
      </c>
      <c r="K545">
        <v>524.85578389127295</v>
      </c>
      <c r="L545">
        <v>486.44831622478603</v>
      </c>
      <c r="M545">
        <v>42.1205674591818</v>
      </c>
      <c r="N545">
        <v>0.64207250083857503</v>
      </c>
      <c r="O545">
        <v>41.052416052416</v>
      </c>
      <c r="P545">
        <v>49.884916372564</v>
      </c>
      <c r="Q545">
        <v>1.5152267041756999E-2</v>
      </c>
    </row>
    <row r="546" spans="1:17" x14ac:dyDescent="0.3">
      <c r="A546" t="s">
        <v>1219</v>
      </c>
      <c r="B546" t="s">
        <v>1220</v>
      </c>
      <c r="C546" t="s">
        <v>3109</v>
      </c>
      <c r="D546" t="s">
        <v>565</v>
      </c>
      <c r="E546">
        <v>9367.6669553579395</v>
      </c>
      <c r="F546">
        <v>1049.2</v>
      </c>
      <c r="G546">
        <v>-12.395553480967299</v>
      </c>
      <c r="H546">
        <v>-6.9765639498352598</v>
      </c>
      <c r="I546">
        <v>20.552598870886602</v>
      </c>
      <c r="J546">
        <v>-5.7598009624647997</v>
      </c>
      <c r="K546">
        <v>1140.2290981702899</v>
      </c>
      <c r="L546">
        <v>1041.50842406989</v>
      </c>
      <c r="M546">
        <v>31.986704142610201</v>
      </c>
      <c r="N546">
        <v>0.25598676838495898</v>
      </c>
      <c r="O546">
        <v>31.843309187952698</v>
      </c>
      <c r="P546">
        <v>35.093027747376503</v>
      </c>
      <c r="Q546">
        <v>2.5925270390551002E-2</v>
      </c>
    </row>
    <row r="547" spans="1:17" hidden="1" x14ac:dyDescent="0.3">
      <c r="A547" t="s">
        <v>1221</v>
      </c>
      <c r="B547" t="s">
        <v>1222</v>
      </c>
      <c r="C547" t="s">
        <v>3124</v>
      </c>
      <c r="D547" t="s">
        <v>85</v>
      </c>
      <c r="E547">
        <v>9349.1784201210394</v>
      </c>
      <c r="F547">
        <v>688.55</v>
      </c>
      <c r="G547">
        <v>-34.235218022924698</v>
      </c>
      <c r="H547">
        <v>-2.5131726716115002</v>
      </c>
      <c r="I547">
        <v>-19.122325681059401</v>
      </c>
      <c r="J547">
        <v>-4.3485198661485596</v>
      </c>
      <c r="M547">
        <v>33.238558774405902</v>
      </c>
      <c r="O547">
        <v>23.157359668869301</v>
      </c>
      <c r="P547">
        <v>1.0938188224930201</v>
      </c>
    </row>
    <row r="548" spans="1:17" x14ac:dyDescent="0.3">
      <c r="A548" t="s">
        <v>1223</v>
      </c>
      <c r="B548" t="s">
        <v>1224</v>
      </c>
      <c r="C548" t="s">
        <v>3119</v>
      </c>
      <c r="D548" t="s">
        <v>175</v>
      </c>
      <c r="E548">
        <v>9345.7621280388194</v>
      </c>
      <c r="F548">
        <v>9232.65</v>
      </c>
      <c r="G548">
        <v>54.478100329655298</v>
      </c>
      <c r="H548">
        <v>-25.1600228229252</v>
      </c>
      <c r="I548">
        <v>-20.1756440603091</v>
      </c>
      <c r="J548">
        <v>-10.958725342491499</v>
      </c>
      <c r="K548">
        <v>12043.463213821</v>
      </c>
      <c r="L548">
        <v>10958.1233313462</v>
      </c>
      <c r="M548">
        <v>20.2228417784005</v>
      </c>
      <c r="N548">
        <v>1.7721083289258099</v>
      </c>
      <c r="O548">
        <v>60.3006720713988</v>
      </c>
      <c r="P548">
        <v>86.480508988083201</v>
      </c>
      <c r="Q548">
        <v>0.16831216113332001</v>
      </c>
    </row>
    <row r="549" spans="1:17" x14ac:dyDescent="0.3">
      <c r="A549" t="s">
        <v>1225</v>
      </c>
      <c r="B549" t="s">
        <v>1226</v>
      </c>
      <c r="C549" t="s">
        <v>3119</v>
      </c>
      <c r="D549" t="s">
        <v>303</v>
      </c>
      <c r="E549">
        <v>9339.2130015928797</v>
      </c>
      <c r="F549">
        <v>1579.05</v>
      </c>
      <c r="G549">
        <v>112.039228994834</v>
      </c>
      <c r="H549">
        <v>9.09104200602156</v>
      </c>
      <c r="I549">
        <v>14.7260874969593</v>
      </c>
      <c r="J549">
        <v>-1.2513747369991699</v>
      </c>
      <c r="K549">
        <v>1539.29820768114</v>
      </c>
      <c r="L549">
        <v>1397.5756457708501</v>
      </c>
      <c r="M549">
        <v>50.9327281289684</v>
      </c>
      <c r="N549">
        <v>2.6098074569660401</v>
      </c>
      <c r="O549">
        <v>31.724771223203799</v>
      </c>
      <c r="P549">
        <v>145.80479452054701</v>
      </c>
    </row>
    <row r="550" spans="1:17" x14ac:dyDescent="0.3">
      <c r="A550" t="s">
        <v>1227</v>
      </c>
      <c r="B550" t="s">
        <v>1228</v>
      </c>
      <c r="C550" t="s">
        <v>3112</v>
      </c>
      <c r="D550" t="s">
        <v>964</v>
      </c>
      <c r="E550">
        <v>9320.7872943401308</v>
      </c>
      <c r="F550">
        <v>1266.95</v>
      </c>
      <c r="G550">
        <v>40.302366733813798</v>
      </c>
      <c r="H550">
        <v>0.113309992130495</v>
      </c>
      <c r="I550">
        <v>19.5723038210125</v>
      </c>
      <c r="J550">
        <v>-4.2033879378317502</v>
      </c>
      <c r="K550">
        <v>1344.3528682763299</v>
      </c>
      <c r="L550">
        <v>1209.60415248304</v>
      </c>
      <c r="M550">
        <v>35.642098731771398</v>
      </c>
      <c r="N550">
        <v>0.56893198055832195</v>
      </c>
      <c r="O550">
        <v>25.5969059552468</v>
      </c>
      <c r="P550">
        <v>64.389516024393401</v>
      </c>
      <c r="Q550">
        <v>8.7775930558272999E-2</v>
      </c>
    </row>
    <row r="551" spans="1:17" x14ac:dyDescent="0.3">
      <c r="A551" t="s">
        <v>1229</v>
      </c>
      <c r="B551" t="s">
        <v>1230</v>
      </c>
      <c r="C551" t="s">
        <v>3108</v>
      </c>
      <c r="D551" t="s">
        <v>21</v>
      </c>
      <c r="E551">
        <v>9298.4297022323299</v>
      </c>
      <c r="F551">
        <v>3010.25</v>
      </c>
      <c r="G551">
        <v>11.995323605495299</v>
      </c>
      <c r="H551">
        <v>14.0497605704807</v>
      </c>
      <c r="I551">
        <v>18.804929158100801</v>
      </c>
      <c r="J551">
        <v>4.4370027554880096</v>
      </c>
      <c r="K551">
        <v>2830.70500169757</v>
      </c>
      <c r="L551">
        <v>2704.12809448281</v>
      </c>
      <c r="M551">
        <v>67.860169079907095</v>
      </c>
      <c r="N551">
        <v>1.1210780965985201</v>
      </c>
      <c r="O551">
        <v>5.9679428618885497</v>
      </c>
      <c r="P551">
        <v>40.827115155201</v>
      </c>
      <c r="Q551">
        <v>6.7650221920099998E-3</v>
      </c>
    </row>
    <row r="552" spans="1:17" x14ac:dyDescent="0.3">
      <c r="A552" t="s">
        <v>1231</v>
      </c>
      <c r="B552" t="s">
        <v>1232</v>
      </c>
      <c r="C552" t="s">
        <v>3111</v>
      </c>
      <c r="D552" t="s">
        <v>275</v>
      </c>
      <c r="E552">
        <v>9285.1374710107102</v>
      </c>
      <c r="F552">
        <v>695</v>
      </c>
      <c r="G552">
        <v>-11.5820628086349</v>
      </c>
      <c r="H552">
        <v>10.2426708278047</v>
      </c>
      <c r="I552">
        <v>18.300062467585299</v>
      </c>
      <c r="J552">
        <v>1.5887282209248199</v>
      </c>
      <c r="K552">
        <v>679.853385453236</v>
      </c>
      <c r="L552">
        <v>649.30315447829105</v>
      </c>
      <c r="M552">
        <v>55.663517362512003</v>
      </c>
      <c r="N552">
        <v>1.85181389863843</v>
      </c>
      <c r="O552">
        <v>23.021582733812899</v>
      </c>
      <c r="P552">
        <v>25.9970993473531</v>
      </c>
      <c r="Q552">
        <v>6.5599384525463003E-2</v>
      </c>
    </row>
    <row r="553" spans="1:17" hidden="1" x14ac:dyDescent="0.3">
      <c r="A553" t="s">
        <v>1233</v>
      </c>
      <c r="B553" t="s">
        <v>1234</v>
      </c>
      <c r="C553" t="s">
        <v>3124</v>
      </c>
      <c r="D553" t="s">
        <v>75</v>
      </c>
      <c r="E553">
        <v>9281.8070259819597</v>
      </c>
      <c r="F553">
        <v>184.3</v>
      </c>
      <c r="G553">
        <v>-4.0150086903997497</v>
      </c>
      <c r="H553">
        <v>2.3430913855453999</v>
      </c>
      <c r="I553">
        <v>15.252293344336801</v>
      </c>
      <c r="J553">
        <v>-0.35226610191778901</v>
      </c>
      <c r="K553">
        <v>189.03541910655099</v>
      </c>
      <c r="L553">
        <v>174.48866211381201</v>
      </c>
      <c r="M553">
        <v>31.483298997157199</v>
      </c>
      <c r="N553">
        <v>0.13725265017331301</v>
      </c>
      <c r="O553">
        <v>33.478024959305401</v>
      </c>
      <c r="P553">
        <v>29.7887323943662</v>
      </c>
      <c r="Q553">
        <v>3.4950146529054003E-2</v>
      </c>
    </row>
    <row r="554" spans="1:17" hidden="1" x14ac:dyDescent="0.3">
      <c r="A554" t="s">
        <v>1235</v>
      </c>
      <c r="B554" t="s">
        <v>1236</v>
      </c>
      <c r="C554" t="s">
        <v>3124</v>
      </c>
      <c r="D554" t="s">
        <v>239</v>
      </c>
      <c r="E554">
        <v>9251.5802283879493</v>
      </c>
      <c r="F554">
        <v>550.15</v>
      </c>
      <c r="G554">
        <v>100.803795713082</v>
      </c>
      <c r="H554">
        <v>20.027607414828299</v>
      </c>
      <c r="I554">
        <v>127.048345592187</v>
      </c>
      <c r="J554">
        <v>3.94114204245651</v>
      </c>
      <c r="K554">
        <v>499.996544316241</v>
      </c>
      <c r="L554">
        <v>398.32270621842002</v>
      </c>
      <c r="M554">
        <v>62.444330202998501</v>
      </c>
      <c r="N554">
        <v>1.9444224507271599</v>
      </c>
      <c r="O554">
        <v>7.9705534854130597</v>
      </c>
      <c r="P554">
        <v>162.22592945662501</v>
      </c>
      <c r="Q554">
        <v>0.10732043922408201</v>
      </c>
    </row>
    <row r="555" spans="1:17" x14ac:dyDescent="0.3">
      <c r="A555" t="s">
        <v>1237</v>
      </c>
      <c r="B555" t="s">
        <v>1238</v>
      </c>
      <c r="C555" t="s">
        <v>3121</v>
      </c>
      <c r="D555" t="s">
        <v>114</v>
      </c>
      <c r="E555">
        <v>9200.7329551749208</v>
      </c>
      <c r="F555">
        <v>1081.3499999999999</v>
      </c>
      <c r="G555">
        <v>33.084417944550196</v>
      </c>
      <c r="H555">
        <v>-7.1538713800894502</v>
      </c>
      <c r="I555">
        <v>3.5137770678143601</v>
      </c>
      <c r="J555">
        <v>-2.5104067585294398</v>
      </c>
      <c r="K555">
        <v>1155.6486788208099</v>
      </c>
      <c r="L555">
        <v>1064.5501142135699</v>
      </c>
      <c r="M555">
        <v>38.882275601140996</v>
      </c>
      <c r="N555">
        <v>0.38264267114161099</v>
      </c>
      <c r="O555">
        <v>29.005409904286299</v>
      </c>
      <c r="P555">
        <v>55.366379310344797</v>
      </c>
      <c r="Q555">
        <v>4.2298898969503E-2</v>
      </c>
    </row>
    <row r="556" spans="1:17" x14ac:dyDescent="0.3">
      <c r="A556" t="s">
        <v>1239</v>
      </c>
      <c r="B556" t="s">
        <v>1240</v>
      </c>
      <c r="C556" t="s">
        <v>3121</v>
      </c>
      <c r="D556" t="s">
        <v>880</v>
      </c>
      <c r="E556">
        <v>9197.3968080461509</v>
      </c>
      <c r="F556">
        <v>197.46</v>
      </c>
      <c r="G556">
        <v>6.486070182652</v>
      </c>
      <c r="H556">
        <v>7.7556570607211599</v>
      </c>
      <c r="I556">
        <v>-15.8564158182272</v>
      </c>
      <c r="J556">
        <v>2.70926797281725</v>
      </c>
      <c r="K556">
        <v>199.118133712928</v>
      </c>
      <c r="L556">
        <v>194.13873635440899</v>
      </c>
      <c r="M556">
        <v>56.380831088157201</v>
      </c>
      <c r="N556">
        <v>0.76342123217807001</v>
      </c>
      <c r="O556">
        <v>33.697964144636799</v>
      </c>
      <c r="P556">
        <v>46.5924276169265</v>
      </c>
      <c r="Q556">
        <v>0.114647731710998</v>
      </c>
    </row>
    <row r="557" spans="1:17" x14ac:dyDescent="0.3">
      <c r="A557" t="s">
        <v>1241</v>
      </c>
      <c r="B557" t="s">
        <v>1242</v>
      </c>
      <c r="C557" t="s">
        <v>3115</v>
      </c>
      <c r="D557" t="s">
        <v>211</v>
      </c>
      <c r="E557">
        <v>9181.7793775579594</v>
      </c>
      <c r="F557">
        <v>1486.85</v>
      </c>
      <c r="G557">
        <v>55.1153095032995</v>
      </c>
      <c r="H557">
        <v>0.48272802412006199</v>
      </c>
      <c r="I557">
        <v>38.956803581125001</v>
      </c>
      <c r="J557">
        <v>-2.60464690456369</v>
      </c>
      <c r="K557">
        <v>1526.05292594303</v>
      </c>
      <c r="L557">
        <v>1315.4672946631999</v>
      </c>
      <c r="M557">
        <v>41.4484184511292</v>
      </c>
      <c r="N557">
        <v>0.65458507203726501</v>
      </c>
      <c r="O557">
        <v>18.256717220970501</v>
      </c>
      <c r="P557">
        <v>81.212675198049894</v>
      </c>
      <c r="Q557">
        <v>6.6185340781600002E-2</v>
      </c>
    </row>
    <row r="558" spans="1:17" x14ac:dyDescent="0.3">
      <c r="A558" t="s">
        <v>1243</v>
      </c>
      <c r="B558" t="s">
        <v>1244</v>
      </c>
      <c r="C558" t="s">
        <v>3113</v>
      </c>
      <c r="D558" t="s">
        <v>51</v>
      </c>
      <c r="E558">
        <v>9171.6669591497102</v>
      </c>
      <c r="F558">
        <v>528.45000000000005</v>
      </c>
      <c r="G558">
        <v>13.588911950586199</v>
      </c>
      <c r="H558">
        <v>8.8010093037128101</v>
      </c>
      <c r="I558">
        <v>39.200780373337999</v>
      </c>
      <c r="J558">
        <v>0.57065206585610895</v>
      </c>
      <c r="K558">
        <v>501.23709516281701</v>
      </c>
      <c r="L558">
        <v>439.70094723750702</v>
      </c>
      <c r="M558">
        <v>57.293667367362303</v>
      </c>
      <c r="N558">
        <v>1.44651105601202</v>
      </c>
      <c r="O558">
        <v>7.4841517645945599</v>
      </c>
      <c r="P558">
        <v>65.399061032863798</v>
      </c>
    </row>
    <row r="559" spans="1:17" hidden="1" x14ac:dyDescent="0.3">
      <c r="A559" t="s">
        <v>1245</v>
      </c>
      <c r="B559" t="s">
        <v>1246</v>
      </c>
      <c r="C559" t="s">
        <v>3113</v>
      </c>
      <c r="D559" t="s">
        <v>51</v>
      </c>
      <c r="E559">
        <v>9166.7880170517692</v>
      </c>
      <c r="F559">
        <v>582.1</v>
      </c>
      <c r="G559">
        <v>-47.925701172520803</v>
      </c>
      <c r="H559">
        <v>-24.440386499493801</v>
      </c>
      <c r="I559">
        <v>-32.812808830655399</v>
      </c>
      <c r="J559">
        <v>-25.274352971285001</v>
      </c>
      <c r="K559">
        <v>835.22103140957495</v>
      </c>
      <c r="M559">
        <v>8.1357428903092899</v>
      </c>
      <c r="N559">
        <v>0.98145571352433603</v>
      </c>
      <c r="O559">
        <v>102.009963923724</v>
      </c>
      <c r="P559">
        <v>0</v>
      </c>
    </row>
    <row r="560" spans="1:17" hidden="1" x14ac:dyDescent="0.3">
      <c r="A560" t="s">
        <v>1247</v>
      </c>
      <c r="B560" t="s">
        <v>1248</v>
      </c>
      <c r="C560" t="s">
        <v>3124</v>
      </c>
      <c r="D560" t="s">
        <v>138</v>
      </c>
      <c r="E560">
        <v>9137.9641013445998</v>
      </c>
      <c r="F560">
        <v>724.75</v>
      </c>
      <c r="G560">
        <v>8.3541044581474697</v>
      </c>
      <c r="H560">
        <v>8.4475433417407402</v>
      </c>
      <c r="I560">
        <v>-0.115069656378261</v>
      </c>
      <c r="J560">
        <v>2.03564797718583</v>
      </c>
      <c r="K560">
        <v>715.99055212969199</v>
      </c>
      <c r="L560">
        <v>686.04188885600104</v>
      </c>
      <c r="M560">
        <v>53.298317307972098</v>
      </c>
      <c r="N560">
        <v>0.73391390691672598</v>
      </c>
      <c r="O560">
        <v>10.5277681959296</v>
      </c>
      <c r="P560">
        <v>35.644768856447698</v>
      </c>
    </row>
    <row r="561" spans="1:17" x14ac:dyDescent="0.3">
      <c r="A561" t="s">
        <v>1249</v>
      </c>
      <c r="B561" t="s">
        <v>1250</v>
      </c>
      <c r="C561" t="s">
        <v>3115</v>
      </c>
      <c r="D561" t="s">
        <v>62</v>
      </c>
      <c r="E561">
        <v>9135.6216485735204</v>
      </c>
      <c r="F561">
        <v>6929.7</v>
      </c>
      <c r="G561">
        <v>40.7721443514464</v>
      </c>
      <c r="H561">
        <v>5.1325425467468104</v>
      </c>
      <c r="I561">
        <v>-30.238151870140999</v>
      </c>
      <c r="J561">
        <v>-5.7633819815995402</v>
      </c>
      <c r="K561">
        <v>7277.98063285641</v>
      </c>
      <c r="L561">
        <v>7090.0169376356098</v>
      </c>
      <c r="M561">
        <v>43.885287967229203</v>
      </c>
      <c r="N561">
        <v>1.4612427331639399</v>
      </c>
      <c r="O561">
        <v>48.315944413178002</v>
      </c>
      <c r="P561">
        <v>107.911791179117</v>
      </c>
      <c r="Q561">
        <v>0.12877271436746701</v>
      </c>
    </row>
    <row r="562" spans="1:17" x14ac:dyDescent="0.3">
      <c r="A562" t="s">
        <v>1251</v>
      </c>
      <c r="B562" t="s">
        <v>1252</v>
      </c>
      <c r="C562" t="s">
        <v>3118</v>
      </c>
      <c r="D562" t="s">
        <v>819</v>
      </c>
      <c r="E562">
        <v>9038.9669009499994</v>
      </c>
      <c r="F562">
        <v>7009.1</v>
      </c>
      <c r="G562">
        <v>-41.121859719919399</v>
      </c>
      <c r="H562">
        <v>-4.9287068555285902</v>
      </c>
      <c r="I562">
        <v>-8.2138437233246204</v>
      </c>
      <c r="J562">
        <v>0.645916965929203</v>
      </c>
      <c r="K562">
        <v>7728.6744990278803</v>
      </c>
      <c r="L562">
        <v>8044.0219066500704</v>
      </c>
      <c r="M562">
        <v>44.019634963961003</v>
      </c>
      <c r="N562">
        <v>0.79435592660110699</v>
      </c>
      <c r="O562">
        <v>53.942018233439299</v>
      </c>
      <c r="P562">
        <v>6.3402718776550602</v>
      </c>
      <c r="Q562">
        <v>1.8079644453022001E-2</v>
      </c>
    </row>
    <row r="563" spans="1:17" x14ac:dyDescent="0.3">
      <c r="A563" t="s">
        <v>1253</v>
      </c>
      <c r="B563" t="s">
        <v>1254</v>
      </c>
      <c r="C563" t="s">
        <v>3118</v>
      </c>
      <c r="D563" t="s">
        <v>287</v>
      </c>
      <c r="E563">
        <v>9022.9527109584906</v>
      </c>
      <c r="F563">
        <v>782.3</v>
      </c>
      <c r="G563">
        <v>-43.3485421997934</v>
      </c>
      <c r="H563">
        <v>-7.8823874007719397</v>
      </c>
      <c r="I563">
        <v>-22.307664990977202</v>
      </c>
      <c r="J563">
        <v>-11.254517166783399</v>
      </c>
      <c r="K563">
        <v>902.13210462028303</v>
      </c>
      <c r="L563">
        <v>963.27329248004696</v>
      </c>
      <c r="M563">
        <v>21.0424526783363</v>
      </c>
      <c r="N563">
        <v>1.0622751528299099</v>
      </c>
      <c r="O563">
        <v>41.889300779751999</v>
      </c>
      <c r="P563">
        <v>0.55269922879177502</v>
      </c>
      <c r="Q563">
        <v>-5.7424919196819003E-2</v>
      </c>
    </row>
    <row r="564" spans="1:17" x14ac:dyDescent="0.3">
      <c r="A564" t="s">
        <v>1255</v>
      </c>
      <c r="B564" t="s">
        <v>1256</v>
      </c>
      <c r="C564" t="s">
        <v>582</v>
      </c>
      <c r="D564" t="s">
        <v>427</v>
      </c>
      <c r="E564">
        <v>8984.7595555164298</v>
      </c>
      <c r="F564">
        <v>343.1</v>
      </c>
      <c r="G564">
        <v>37.006888906348102</v>
      </c>
      <c r="H564">
        <v>1.6805450111995099</v>
      </c>
      <c r="I564">
        <v>-12.2132235580439</v>
      </c>
      <c r="J564">
        <v>-6.6816263624251997</v>
      </c>
      <c r="K564">
        <v>366.31641360521297</v>
      </c>
      <c r="L564">
        <v>339.32108859265702</v>
      </c>
      <c r="M564">
        <v>38.6062600201994</v>
      </c>
      <c r="N564">
        <v>0.59392254363788199</v>
      </c>
      <c r="O564">
        <v>22.7921888662197</v>
      </c>
      <c r="P564">
        <v>61.231203007518801</v>
      </c>
      <c r="Q564">
        <v>0.12310231324807799</v>
      </c>
    </row>
    <row r="565" spans="1:17" x14ac:dyDescent="0.3">
      <c r="A565" t="s">
        <v>1257</v>
      </c>
      <c r="B565" t="s">
        <v>1258</v>
      </c>
      <c r="C565" t="s">
        <v>3109</v>
      </c>
      <c r="D565" t="s">
        <v>144</v>
      </c>
      <c r="E565">
        <v>8966.8212236210002</v>
      </c>
      <c r="F565">
        <v>82.91</v>
      </c>
      <c r="G565">
        <v>-30.17060773367</v>
      </c>
      <c r="H565">
        <v>-1.7335315769633799</v>
      </c>
      <c r="I565">
        <v>-5.2379650778257902</v>
      </c>
      <c r="J565">
        <v>-1.07303613758328</v>
      </c>
      <c r="K565">
        <v>85.676192594239595</v>
      </c>
      <c r="L565">
        <v>85.616390994667299</v>
      </c>
      <c r="M565">
        <v>41.035293106320097</v>
      </c>
      <c r="N565">
        <v>0.28108950357346402</v>
      </c>
      <c r="O565">
        <v>27.620311180798399</v>
      </c>
      <c r="P565">
        <v>14.516574585635301</v>
      </c>
    </row>
    <row r="566" spans="1:17" hidden="1" x14ac:dyDescent="0.3">
      <c r="A566" t="s">
        <v>1259</v>
      </c>
      <c r="B566" t="s">
        <v>1260</v>
      </c>
      <c r="C566" t="s">
        <v>3124</v>
      </c>
      <c r="D566" t="s">
        <v>266</v>
      </c>
      <c r="E566">
        <v>8955.0513873531399</v>
      </c>
      <c r="F566">
        <v>4467.3</v>
      </c>
      <c r="G566">
        <v>296.43477570892202</v>
      </c>
      <c r="H566">
        <v>0.19934867047928001</v>
      </c>
      <c r="I566">
        <v>75.076257455137096</v>
      </c>
      <c r="J566">
        <v>-3.1967528879907898</v>
      </c>
      <c r="K566">
        <v>4438.9203437472497</v>
      </c>
      <c r="L566">
        <v>3365.1519795694899</v>
      </c>
      <c r="M566">
        <v>45.379377751465199</v>
      </c>
      <c r="N566">
        <v>0.91628842056775495</v>
      </c>
      <c r="O566">
        <v>14.718062364291599</v>
      </c>
      <c r="P566">
        <v>380.89778782496302</v>
      </c>
      <c r="Q566">
        <v>0.18034750374937</v>
      </c>
    </row>
    <row r="567" spans="1:17" hidden="1" x14ac:dyDescent="0.3">
      <c r="A567" t="s">
        <v>1261</v>
      </c>
      <c r="B567" t="s">
        <v>1262</v>
      </c>
      <c r="C567" t="s">
        <v>3124</v>
      </c>
      <c r="D567" t="s">
        <v>456</v>
      </c>
      <c r="E567">
        <v>8934.7699410756704</v>
      </c>
      <c r="F567">
        <v>1165.9000000000001</v>
      </c>
      <c r="G567">
        <v>12.062725599663301</v>
      </c>
      <c r="H567">
        <v>19.7243045126887</v>
      </c>
      <c r="I567">
        <v>24.291972663736399</v>
      </c>
      <c r="J567">
        <v>-1.6796001701305701</v>
      </c>
      <c r="K567">
        <v>1090.6876936281401</v>
      </c>
      <c r="L567">
        <v>978.53263778966902</v>
      </c>
      <c r="M567">
        <v>57.483038676672301</v>
      </c>
      <c r="N567">
        <v>1.61534715212007</v>
      </c>
      <c r="O567">
        <v>6.7329959687794698</v>
      </c>
      <c r="P567">
        <v>53.883719395499199</v>
      </c>
      <c r="Q567">
        <v>6.3693530638203003E-2</v>
      </c>
    </row>
    <row r="568" spans="1:17" x14ac:dyDescent="0.3">
      <c r="A568" t="s">
        <v>1263</v>
      </c>
      <c r="B568" t="s">
        <v>1264</v>
      </c>
      <c r="C568" t="s">
        <v>3115</v>
      </c>
      <c r="D568" t="s">
        <v>211</v>
      </c>
      <c r="E568">
        <v>8932.1165258418096</v>
      </c>
      <c r="F568">
        <v>2026.65</v>
      </c>
      <c r="G568">
        <v>52.662124807268498</v>
      </c>
      <c r="H568">
        <v>1.3180491028546599</v>
      </c>
      <c r="I568">
        <v>-4.2295799313918998</v>
      </c>
      <c r="J568">
        <v>3.16605305172286</v>
      </c>
      <c r="K568">
        <v>2086.58650364197</v>
      </c>
      <c r="L568">
        <v>1897.3381990006001</v>
      </c>
      <c r="M568">
        <v>47.238645914421198</v>
      </c>
      <c r="N568">
        <v>0.41946430461387901</v>
      </c>
      <c r="O568">
        <v>18.372683985887999</v>
      </c>
      <c r="P568">
        <v>104.093655589123</v>
      </c>
      <c r="Q568">
        <v>0.15221398839035699</v>
      </c>
    </row>
    <row r="569" spans="1:17" x14ac:dyDescent="0.3">
      <c r="A569" t="s">
        <v>1265</v>
      </c>
      <c r="B569" t="s">
        <v>1266</v>
      </c>
      <c r="C569" t="s">
        <v>3119</v>
      </c>
      <c r="D569" t="s">
        <v>464</v>
      </c>
      <c r="E569">
        <v>8923.9218577903102</v>
      </c>
      <c r="F569">
        <v>144.28</v>
      </c>
      <c r="G569">
        <v>6.7636267082533399</v>
      </c>
      <c r="H569">
        <v>-22.6859710321398</v>
      </c>
      <c r="I569">
        <v>-20.7467969204877</v>
      </c>
      <c r="J569">
        <v>-10.5905192859677</v>
      </c>
      <c r="K569">
        <v>182.13530839779099</v>
      </c>
      <c r="L569">
        <v>174.71860289260101</v>
      </c>
      <c r="M569">
        <v>28.898777314782599</v>
      </c>
      <c r="N569">
        <v>1.2253928687759399</v>
      </c>
      <c r="O569">
        <v>63.986692542278803</v>
      </c>
      <c r="P569">
        <v>38.864292589027897</v>
      </c>
      <c r="Q569">
        <v>0.16560038920422199</v>
      </c>
    </row>
    <row r="570" spans="1:17" x14ac:dyDescent="0.3">
      <c r="A570" t="s">
        <v>1267</v>
      </c>
      <c r="B570" t="s">
        <v>1268</v>
      </c>
      <c r="C570" t="s">
        <v>3110</v>
      </c>
      <c r="D570" t="s">
        <v>21</v>
      </c>
      <c r="E570">
        <v>8907.6712764905205</v>
      </c>
      <c r="F570">
        <v>1414</v>
      </c>
      <c r="G570">
        <v>-30.415994974881102</v>
      </c>
      <c r="H570">
        <v>-3.1410099885868399</v>
      </c>
      <c r="I570">
        <v>-6.4211030399519098</v>
      </c>
      <c r="J570">
        <v>-2.9187672163636802</v>
      </c>
      <c r="K570">
        <v>1535.3597711479999</v>
      </c>
      <c r="L570">
        <v>1566.7812828842</v>
      </c>
      <c r="M570">
        <v>14.2885978544076</v>
      </c>
      <c r="N570">
        <v>0.95229202302525195</v>
      </c>
      <c r="O570">
        <v>37.372701555869803</v>
      </c>
      <c r="P570">
        <v>2.01652177049891</v>
      </c>
      <c r="Q570">
        <v>-6.8730887303356997E-2</v>
      </c>
    </row>
    <row r="571" spans="1:17" x14ac:dyDescent="0.3">
      <c r="A571" t="s">
        <v>1269</v>
      </c>
      <c r="B571" t="s">
        <v>1270</v>
      </c>
      <c r="C571" t="s">
        <v>3112</v>
      </c>
      <c r="D571" t="s">
        <v>48</v>
      </c>
      <c r="E571">
        <v>8899.0434854873201</v>
      </c>
      <c r="F571">
        <v>517.75</v>
      </c>
      <c r="G571">
        <v>85.326232681929696</v>
      </c>
      <c r="H571">
        <v>-5.6212272773188596</v>
      </c>
      <c r="I571">
        <v>30.926202521412499</v>
      </c>
      <c r="J571">
        <v>-2.3409488466804702</v>
      </c>
      <c r="K571">
        <v>546.48347953120503</v>
      </c>
      <c r="L571">
        <v>458.91809489405301</v>
      </c>
      <c r="M571">
        <v>26.768019186514</v>
      </c>
      <c r="N571">
        <v>0.49500926326814798</v>
      </c>
      <c r="O571">
        <v>34.099468855625197</v>
      </c>
      <c r="P571">
        <v>107.681508223024</v>
      </c>
      <c r="Q571">
        <v>0.217984774877854</v>
      </c>
    </row>
    <row r="572" spans="1:17" x14ac:dyDescent="0.3">
      <c r="A572" t="s">
        <v>1271</v>
      </c>
      <c r="B572" t="s">
        <v>1272</v>
      </c>
      <c r="C572" t="s">
        <v>3123</v>
      </c>
      <c r="D572" t="s">
        <v>280</v>
      </c>
      <c r="E572">
        <v>8880.8462153686396</v>
      </c>
      <c r="F572">
        <v>2057.4499999999998</v>
      </c>
      <c r="G572">
        <v>99.713713540763294</v>
      </c>
      <c r="H572">
        <v>1.35451128964589</v>
      </c>
      <c r="I572">
        <v>54.356997003123801</v>
      </c>
      <c r="J572">
        <v>-2.5321969116669099</v>
      </c>
      <c r="K572">
        <v>2051.8988133031798</v>
      </c>
      <c r="L572">
        <v>1660.1992295451701</v>
      </c>
      <c r="M572">
        <v>48.472729589772399</v>
      </c>
      <c r="N572">
        <v>0.84251137689172295</v>
      </c>
      <c r="O572">
        <v>16.977326301975701</v>
      </c>
      <c r="P572">
        <v>131.66873099876099</v>
      </c>
      <c r="Q572">
        <v>0.10743225593393201</v>
      </c>
    </row>
    <row r="573" spans="1:17" hidden="1" x14ac:dyDescent="0.3">
      <c r="A573" t="s">
        <v>1273</v>
      </c>
      <c r="B573" t="s">
        <v>1274</v>
      </c>
      <c r="C573" t="s">
        <v>3124</v>
      </c>
      <c r="D573" t="s">
        <v>232</v>
      </c>
      <c r="E573">
        <v>8833.7574564405004</v>
      </c>
      <c r="F573">
        <v>315.64999999999998</v>
      </c>
      <c r="G573">
        <v>-21.738651445184299</v>
      </c>
      <c r="H573">
        <v>-1.4235880864002499</v>
      </c>
      <c r="I573">
        <v>-6.6257591033190604</v>
      </c>
      <c r="J573">
        <v>-1.95460790288653</v>
      </c>
      <c r="K573">
        <v>325.97546463261398</v>
      </c>
      <c r="M573">
        <v>42.524015309444998</v>
      </c>
      <c r="N573">
        <v>0.466461723377737</v>
      </c>
      <c r="O573">
        <v>17.978773958498302</v>
      </c>
      <c r="P573">
        <v>11.912781421733699</v>
      </c>
    </row>
    <row r="574" spans="1:17" x14ac:dyDescent="0.3">
      <c r="A574" t="s">
        <v>1275</v>
      </c>
      <c r="B574" t="s">
        <v>1276</v>
      </c>
      <c r="C574" t="s">
        <v>3119</v>
      </c>
      <c r="D574" t="s">
        <v>389</v>
      </c>
      <c r="E574">
        <v>8791.2320168400001</v>
      </c>
      <c r="F574">
        <v>387.4</v>
      </c>
      <c r="G574">
        <v>101.740826171818</v>
      </c>
      <c r="H574">
        <v>-3.4745829133274402</v>
      </c>
      <c r="I574">
        <v>32.365073280604101</v>
      </c>
      <c r="J574">
        <v>-4.0193286753113497</v>
      </c>
      <c r="K574">
        <v>401.02189368659702</v>
      </c>
      <c r="L574">
        <v>325.16771497718099</v>
      </c>
      <c r="M574">
        <v>40.972289987589903</v>
      </c>
      <c r="N574">
        <v>0.73301549577128999</v>
      </c>
      <c r="O574">
        <v>22.354155911202799</v>
      </c>
      <c r="P574">
        <v>139.505409582689</v>
      </c>
      <c r="Q574">
        <v>0.16346420431766401</v>
      </c>
    </row>
    <row r="575" spans="1:17" x14ac:dyDescent="0.3">
      <c r="A575" t="s">
        <v>1277</v>
      </c>
      <c r="B575" t="s">
        <v>1278</v>
      </c>
      <c r="C575" t="s">
        <v>3122</v>
      </c>
      <c r="D575" t="s">
        <v>138</v>
      </c>
      <c r="E575">
        <v>8740.7054467690396</v>
      </c>
      <c r="F575">
        <v>1047.6500000000001</v>
      </c>
      <c r="G575">
        <v>153.00783134630299</v>
      </c>
      <c r="H575">
        <v>9.9070513086936707</v>
      </c>
      <c r="I575">
        <v>12.2202605228275</v>
      </c>
      <c r="J575">
        <v>-5.2653670925099902</v>
      </c>
      <c r="K575">
        <v>977.00083322459898</v>
      </c>
      <c r="L575">
        <v>834.04344882680903</v>
      </c>
      <c r="M575">
        <v>44.698349789415097</v>
      </c>
      <c r="N575">
        <v>1.3518768981839899</v>
      </c>
      <c r="O575">
        <v>14.0648117214718</v>
      </c>
      <c r="P575">
        <v>184.61016028253101</v>
      </c>
      <c r="Q575">
        <v>0.14405664600683801</v>
      </c>
    </row>
    <row r="576" spans="1:17" x14ac:dyDescent="0.3">
      <c r="A576" t="s">
        <v>1279</v>
      </c>
      <c r="B576" t="s">
        <v>1280</v>
      </c>
      <c r="C576" t="s">
        <v>3118</v>
      </c>
      <c r="D576" t="s">
        <v>1281</v>
      </c>
      <c r="E576">
        <v>8723.8051669291708</v>
      </c>
      <c r="F576">
        <v>802.15</v>
      </c>
      <c r="G576">
        <v>-47.985305054631297</v>
      </c>
      <c r="H576">
        <v>-5.2213296107549496</v>
      </c>
      <c r="I576">
        <v>-18.5663613561312</v>
      </c>
      <c r="J576">
        <v>-4.29077333803823</v>
      </c>
      <c r="K576">
        <v>878.360610443979</v>
      </c>
      <c r="L576">
        <v>958.61605916720498</v>
      </c>
      <c r="M576">
        <v>26.119890419256901</v>
      </c>
      <c r="N576">
        <v>0.70574191165081601</v>
      </c>
      <c r="O576">
        <v>61.690456897089</v>
      </c>
      <c r="P576">
        <v>1.1921281695471</v>
      </c>
      <c r="Q576">
        <v>-0.13990418466476401</v>
      </c>
    </row>
    <row r="577" spans="1:17" hidden="1" x14ac:dyDescent="0.3">
      <c r="A577" t="s">
        <v>1282</v>
      </c>
      <c r="B577" t="s">
        <v>1283</v>
      </c>
      <c r="C577" t="s">
        <v>3124</v>
      </c>
      <c r="D577" t="s">
        <v>734</v>
      </c>
      <c r="E577">
        <v>8642.3479203879997</v>
      </c>
      <c r="F577">
        <v>515.17999999999995</v>
      </c>
      <c r="G577">
        <v>-6.83826284336687</v>
      </c>
      <c r="H577">
        <v>2.91820166867786</v>
      </c>
      <c r="I577">
        <v>-0.38075695633617401</v>
      </c>
      <c r="J577">
        <v>-0.82729701293861302</v>
      </c>
      <c r="K577">
        <v>530.07445532246504</v>
      </c>
      <c r="L577">
        <v>511.69103195557699</v>
      </c>
      <c r="M577">
        <v>73.886051750125603</v>
      </c>
      <c r="N577">
        <v>0.44485012031604898</v>
      </c>
      <c r="O577">
        <v>8.8881555961023402</v>
      </c>
      <c r="P577">
        <v>16.879168746313301</v>
      </c>
      <c r="Q577">
        <v>-1.0545973830429E-2</v>
      </c>
    </row>
    <row r="578" spans="1:17" x14ac:dyDescent="0.3">
      <c r="A578" t="s">
        <v>1284</v>
      </c>
      <c r="B578" t="s">
        <v>1285</v>
      </c>
      <c r="C578" t="s">
        <v>3122</v>
      </c>
      <c r="D578" t="s">
        <v>138</v>
      </c>
      <c r="E578">
        <v>8636.7418583504495</v>
      </c>
      <c r="F578">
        <v>160.31</v>
      </c>
      <c r="G578">
        <v>-40.290514040697303</v>
      </c>
      <c r="H578">
        <v>-10.9108465043648</v>
      </c>
      <c r="I578">
        <v>-29.688792978292302</v>
      </c>
      <c r="J578">
        <v>-3.35387723217679</v>
      </c>
      <c r="K578">
        <v>176.927836635332</v>
      </c>
      <c r="L578">
        <v>190.19697740779799</v>
      </c>
      <c r="M578">
        <v>43.732507612466598</v>
      </c>
      <c r="N578">
        <v>0.71369140032904899</v>
      </c>
      <c r="O578">
        <v>77.718171043602993</v>
      </c>
      <c r="P578">
        <v>6.2288781392883097</v>
      </c>
      <c r="Q578">
        <v>0.121710301976434</v>
      </c>
    </row>
    <row r="579" spans="1:17" x14ac:dyDescent="0.3">
      <c r="A579" t="s">
        <v>1286</v>
      </c>
      <c r="B579" t="s">
        <v>1287</v>
      </c>
      <c r="C579" t="s">
        <v>3107</v>
      </c>
      <c r="D579" t="s">
        <v>18</v>
      </c>
      <c r="E579">
        <v>8616.1368559844304</v>
      </c>
      <c r="F579">
        <v>578.29999999999995</v>
      </c>
      <c r="G579">
        <v>-30.5230172411346</v>
      </c>
      <c r="H579">
        <v>-29.9620643528798</v>
      </c>
      <c r="I579">
        <v>-42.0738736655777</v>
      </c>
      <c r="J579">
        <v>-9.18365422081121</v>
      </c>
      <c r="K579">
        <v>790.69805105989997</v>
      </c>
      <c r="L579">
        <v>842.86534152169304</v>
      </c>
      <c r="M579">
        <v>21.552477011314899</v>
      </c>
      <c r="N579">
        <v>1.8871232069739099</v>
      </c>
      <c r="O579">
        <v>120.473802524641</v>
      </c>
      <c r="P579">
        <v>1.6344463971880301</v>
      </c>
      <c r="Q579">
        <v>0.152271966506</v>
      </c>
    </row>
    <row r="580" spans="1:17" x14ac:dyDescent="0.3">
      <c r="A580" t="s">
        <v>1288</v>
      </c>
      <c r="B580" t="s">
        <v>1289</v>
      </c>
      <c r="C580" t="s">
        <v>3123</v>
      </c>
      <c r="D580" t="s">
        <v>413</v>
      </c>
      <c r="E580">
        <v>8607.6102825089492</v>
      </c>
      <c r="F580">
        <v>155.94</v>
      </c>
      <c r="G580">
        <v>3.4721123057032699</v>
      </c>
      <c r="H580">
        <v>-5.4201914506500799</v>
      </c>
      <c r="I580">
        <v>1.11015064931938</v>
      </c>
      <c r="J580">
        <v>-5.72571857352336</v>
      </c>
      <c r="K580">
        <v>171.79203412239599</v>
      </c>
      <c r="L580">
        <v>170.089513608251</v>
      </c>
      <c r="M580">
        <v>40.393568791122597</v>
      </c>
      <c r="N580">
        <v>0.65279977516627796</v>
      </c>
      <c r="O580">
        <v>57.111709631909697</v>
      </c>
      <c r="P580">
        <v>31.706081081080999</v>
      </c>
      <c r="Q580">
        <v>8.0046942867401993E-2</v>
      </c>
    </row>
    <row r="581" spans="1:17" hidden="1" x14ac:dyDescent="0.3">
      <c r="A581" t="s">
        <v>1290</v>
      </c>
      <c r="B581" t="s">
        <v>1291</v>
      </c>
      <c r="C581" t="s">
        <v>3124</v>
      </c>
      <c r="D581" t="s">
        <v>138</v>
      </c>
      <c r="E581">
        <v>8586.6748969389701</v>
      </c>
      <c r="F581">
        <v>4291.05</v>
      </c>
      <c r="G581">
        <v>-28.312566217027801</v>
      </c>
      <c r="H581">
        <v>0.55377726958082996</v>
      </c>
      <c r="I581">
        <v>-14.510141716145601</v>
      </c>
      <c r="J581">
        <v>-1.5695886563414301</v>
      </c>
      <c r="K581">
        <v>4512.8861496264199</v>
      </c>
      <c r="L581">
        <v>4675.4207079973803</v>
      </c>
      <c r="M581">
        <v>34.011833054004804</v>
      </c>
      <c r="N581">
        <v>0.46118865314284901</v>
      </c>
      <c r="O581">
        <v>62.524323883431698</v>
      </c>
      <c r="P581">
        <v>2.1374590895566898</v>
      </c>
      <c r="Q581">
        <v>-7.9573746321058E-2</v>
      </c>
    </row>
    <row r="582" spans="1:17" x14ac:dyDescent="0.3">
      <c r="A582" t="s">
        <v>1292</v>
      </c>
      <c r="B582" t="s">
        <v>1293</v>
      </c>
      <c r="C582" t="s">
        <v>3113</v>
      </c>
      <c r="D582" t="s">
        <v>51</v>
      </c>
      <c r="E582">
        <v>8550.4984544519793</v>
      </c>
      <c r="F582">
        <v>5148.3500000000004</v>
      </c>
      <c r="G582">
        <v>-20.311928736556801</v>
      </c>
      <c r="H582">
        <v>4.6933029857297299</v>
      </c>
      <c r="I582">
        <v>1.59239967645959</v>
      </c>
      <c r="J582">
        <v>-6.60520915188998</v>
      </c>
      <c r="K582">
        <v>5272.3314671797798</v>
      </c>
      <c r="L582">
        <v>5133.8230722890203</v>
      </c>
      <c r="M582">
        <v>36.399055845632397</v>
      </c>
      <c r="N582">
        <v>2.20133544602814</v>
      </c>
      <c r="O582">
        <v>13.3042625307137</v>
      </c>
      <c r="P582">
        <v>11.0383798298303</v>
      </c>
      <c r="Q582">
        <v>-3.4475504620260999E-2</v>
      </c>
    </row>
    <row r="583" spans="1:17" x14ac:dyDescent="0.3">
      <c r="A583" t="s">
        <v>1294</v>
      </c>
      <c r="B583" t="s">
        <v>1295</v>
      </c>
      <c r="C583" t="s">
        <v>3113</v>
      </c>
      <c r="D583" t="s">
        <v>51</v>
      </c>
      <c r="E583">
        <v>8544.1432776055099</v>
      </c>
      <c r="F583">
        <v>873.25</v>
      </c>
      <c r="G583">
        <v>107.15046138230799</v>
      </c>
      <c r="H583">
        <v>7.8892060087634199</v>
      </c>
      <c r="I583">
        <v>62.451816863299001</v>
      </c>
      <c r="J583">
        <v>6.0919067054932299</v>
      </c>
      <c r="K583">
        <v>818.68471287829504</v>
      </c>
      <c r="L583">
        <v>651.33581288271705</v>
      </c>
      <c r="M583">
        <v>57.587300593032602</v>
      </c>
      <c r="N583">
        <v>0.82024529111710398</v>
      </c>
      <c r="O583">
        <v>9.8768966504437294</v>
      </c>
      <c r="P583">
        <v>178.859971259779</v>
      </c>
      <c r="Q583">
        <v>4.6106257879877002E-2</v>
      </c>
    </row>
    <row r="584" spans="1:17" hidden="1" x14ac:dyDescent="0.3">
      <c r="A584" t="s">
        <v>1296</v>
      </c>
      <c r="B584" t="s">
        <v>1297</v>
      </c>
      <c r="C584" t="s">
        <v>3124</v>
      </c>
      <c r="D584" t="s">
        <v>21</v>
      </c>
      <c r="E584">
        <v>8541.9763305771994</v>
      </c>
      <c r="F584">
        <v>1546.2</v>
      </c>
      <c r="G584">
        <v>47.057173736042699</v>
      </c>
      <c r="H584">
        <v>-4.7306531804494298</v>
      </c>
      <c r="I584">
        <v>13.1486978371942</v>
      </c>
      <c r="J584">
        <v>-5.2094596549080903</v>
      </c>
      <c r="K584">
        <v>1647.6860396930001</v>
      </c>
      <c r="L584">
        <v>1423.0684426313201</v>
      </c>
      <c r="M584">
        <v>38.259722998198797</v>
      </c>
      <c r="N584">
        <v>0.60367410741031502</v>
      </c>
      <c r="O584">
        <v>28.815806493338499</v>
      </c>
      <c r="P584">
        <v>78.699797746316094</v>
      </c>
      <c r="Q584">
        <v>0.24230268815474801</v>
      </c>
    </row>
    <row r="585" spans="1:17" x14ac:dyDescent="0.3">
      <c r="A585" t="s">
        <v>1298</v>
      </c>
      <c r="B585" t="s">
        <v>1299</v>
      </c>
      <c r="C585" t="s">
        <v>3111</v>
      </c>
      <c r="D585" t="s">
        <v>993</v>
      </c>
      <c r="E585">
        <v>8535.53466010177</v>
      </c>
      <c r="F585">
        <v>40.08</v>
      </c>
      <c r="G585">
        <v>-40.790641466032497</v>
      </c>
      <c r="H585">
        <v>-8.7362374283670494</v>
      </c>
      <c r="I585">
        <v>-10.489417935836</v>
      </c>
      <c r="J585">
        <v>-4.4244235932393297</v>
      </c>
      <c r="K585">
        <v>44.675092805822899</v>
      </c>
      <c r="L585">
        <v>46.229461991081997</v>
      </c>
      <c r="M585">
        <v>31.304297446784599</v>
      </c>
      <c r="N585">
        <v>0.36021415292271902</v>
      </c>
      <c r="O585">
        <v>40.968063872255399</v>
      </c>
      <c r="P585">
        <v>9.6580027359781209</v>
      </c>
      <c r="Q585">
        <v>4.5447260541502998E-2</v>
      </c>
    </row>
    <row r="586" spans="1:17" hidden="1" x14ac:dyDescent="0.3">
      <c r="A586" t="s">
        <v>1300</v>
      </c>
      <c r="B586" t="s">
        <v>1301</v>
      </c>
      <c r="C586" t="s">
        <v>3124</v>
      </c>
      <c r="D586" t="s">
        <v>1302</v>
      </c>
      <c r="E586">
        <v>8532.3334643517792</v>
      </c>
      <c r="F586">
        <v>4093.6</v>
      </c>
      <c r="G586">
        <v>552.36934859476298</v>
      </c>
      <c r="H586">
        <v>13.4547354405719</v>
      </c>
      <c r="I586">
        <v>94.8766346607065</v>
      </c>
      <c r="J586">
        <v>-8.2519349571662097</v>
      </c>
      <c r="K586">
        <v>3722.0191968538602</v>
      </c>
      <c r="L586">
        <v>2740.8350629359402</v>
      </c>
      <c r="M586">
        <v>52.244685901498997</v>
      </c>
      <c r="N586">
        <v>1.3136246006268499</v>
      </c>
      <c r="O586">
        <v>16.034786007426199</v>
      </c>
      <c r="P586">
        <v>587.82659833655305</v>
      </c>
      <c r="Q586">
        <v>0.37484898176586801</v>
      </c>
    </row>
    <row r="587" spans="1:17" x14ac:dyDescent="0.3">
      <c r="A587" t="s">
        <v>1303</v>
      </c>
      <c r="B587" t="s">
        <v>1304</v>
      </c>
      <c r="C587" t="s">
        <v>3112</v>
      </c>
      <c r="D587" t="s">
        <v>48</v>
      </c>
      <c r="E587">
        <v>8510.4747752546591</v>
      </c>
      <c r="F587">
        <v>302.45</v>
      </c>
      <c r="G587">
        <v>-6.1400934821512196</v>
      </c>
      <c r="H587">
        <v>0.92324254322536603</v>
      </c>
      <c r="I587">
        <v>13.6747350325873</v>
      </c>
      <c r="J587">
        <v>4.4016081128140003</v>
      </c>
      <c r="K587">
        <v>312.39311410243801</v>
      </c>
      <c r="L587">
        <v>310.63298433151698</v>
      </c>
      <c r="M587">
        <v>56.254960220374201</v>
      </c>
      <c r="N587">
        <v>2.6681019649481299</v>
      </c>
      <c r="O587">
        <v>37.345015705075198</v>
      </c>
      <c r="P587">
        <v>27.7507919746567</v>
      </c>
      <c r="Q587">
        <v>-1.0113796798096E-2</v>
      </c>
    </row>
    <row r="588" spans="1:17" x14ac:dyDescent="0.3">
      <c r="A588" t="s">
        <v>1305</v>
      </c>
      <c r="B588" t="s">
        <v>1306</v>
      </c>
      <c r="C588" t="s">
        <v>3121</v>
      </c>
      <c r="D588" t="s">
        <v>971</v>
      </c>
      <c r="E588">
        <v>8505.4896330193205</v>
      </c>
      <c r="F588">
        <v>61.5</v>
      </c>
      <c r="G588">
        <v>-20.786382928766599</v>
      </c>
      <c r="H588">
        <v>-10.0576354742728</v>
      </c>
      <c r="I588">
        <v>-20.9145339393901</v>
      </c>
      <c r="J588">
        <v>-10.8687694462403</v>
      </c>
      <c r="K588">
        <v>71.998099216707701</v>
      </c>
      <c r="L588">
        <v>73.503507291883807</v>
      </c>
      <c r="M588">
        <v>25.103333823471999</v>
      </c>
      <c r="N588">
        <v>1.13706166758585</v>
      </c>
      <c r="O588">
        <v>54.227642276422699</v>
      </c>
      <c r="P588">
        <v>3.8851351351351302</v>
      </c>
      <c r="Q588">
        <v>3.2720669622025002E-2</v>
      </c>
    </row>
    <row r="589" spans="1:17" x14ac:dyDescent="0.3">
      <c r="A589" t="s">
        <v>1307</v>
      </c>
      <c r="B589" t="s">
        <v>1308</v>
      </c>
      <c r="C589" t="s">
        <v>3123</v>
      </c>
      <c r="D589" t="s">
        <v>413</v>
      </c>
      <c r="E589">
        <v>8504.7268755405494</v>
      </c>
      <c r="F589">
        <v>104.27</v>
      </c>
      <c r="G589">
        <v>46.202478357881098</v>
      </c>
      <c r="H589">
        <v>20.180386063602398</v>
      </c>
      <c r="I589">
        <v>39.304851861219198</v>
      </c>
      <c r="J589">
        <v>-5.6275656460964196</v>
      </c>
      <c r="K589">
        <v>94.679628457403496</v>
      </c>
      <c r="L589">
        <v>82.910535460957803</v>
      </c>
      <c r="M589">
        <v>51.717838817682797</v>
      </c>
      <c r="N589">
        <v>1.7798898514827599</v>
      </c>
      <c r="O589">
        <v>14.654262971132599</v>
      </c>
      <c r="P589">
        <v>68.313155770782799</v>
      </c>
      <c r="Q589">
        <v>9.9301654502567005E-2</v>
      </c>
    </row>
    <row r="590" spans="1:17" x14ac:dyDescent="0.3">
      <c r="A590" t="s">
        <v>1309</v>
      </c>
      <c r="B590" t="s">
        <v>1310</v>
      </c>
      <c r="C590" t="s">
        <v>3119</v>
      </c>
      <c r="D590" t="s">
        <v>1311</v>
      </c>
      <c r="E590">
        <v>8499.3053470499999</v>
      </c>
      <c r="F590">
        <v>266.7</v>
      </c>
      <c r="G590">
        <v>17.334877048591</v>
      </c>
      <c r="H590">
        <v>6.5175224188518603</v>
      </c>
      <c r="I590">
        <v>36.019211274230102</v>
      </c>
      <c r="J590">
        <v>0.447133751685307</v>
      </c>
      <c r="K590">
        <v>258.10490809537799</v>
      </c>
      <c r="L590">
        <v>227.646145286012</v>
      </c>
      <c r="M590">
        <v>53.223117593058099</v>
      </c>
      <c r="N590">
        <v>0.50462923107652702</v>
      </c>
      <c r="O590">
        <v>5.0243719535058204</v>
      </c>
      <c r="P590">
        <v>57.252358490566003</v>
      </c>
      <c r="Q590">
        <v>1.6240738810240001E-2</v>
      </c>
    </row>
    <row r="591" spans="1:17" x14ac:dyDescent="0.3">
      <c r="A591" t="s">
        <v>1312</v>
      </c>
      <c r="B591" t="s">
        <v>1313</v>
      </c>
      <c r="C591" t="s">
        <v>3120</v>
      </c>
      <c r="D591" t="s">
        <v>91</v>
      </c>
      <c r="E591">
        <v>8491.7954060282591</v>
      </c>
      <c r="F591">
        <v>175.56</v>
      </c>
      <c r="G591">
        <v>6.2326195623027996</v>
      </c>
      <c r="H591">
        <v>-10.6169175749395</v>
      </c>
      <c r="I591">
        <v>-19.901330863672499</v>
      </c>
      <c r="J591">
        <v>-4.51818931061129</v>
      </c>
      <c r="K591">
        <v>203.44852331132299</v>
      </c>
      <c r="L591">
        <v>199.66352989015601</v>
      </c>
      <c r="M591">
        <v>16.3510139205471</v>
      </c>
      <c r="N591">
        <v>0.65710574676286604</v>
      </c>
      <c r="O591">
        <v>42.794486215538797</v>
      </c>
      <c r="P591">
        <v>30.430906389301601</v>
      </c>
      <c r="Q591">
        <v>6.2797823565576005E-2</v>
      </c>
    </row>
    <row r="592" spans="1:17" x14ac:dyDescent="0.3">
      <c r="A592" t="s">
        <v>1314</v>
      </c>
      <c r="B592" t="s">
        <v>1315</v>
      </c>
      <c r="C592" t="s">
        <v>3108</v>
      </c>
      <c r="D592" t="s">
        <v>239</v>
      </c>
      <c r="E592">
        <v>8430.28412375484</v>
      </c>
      <c r="F592">
        <v>714.85</v>
      </c>
      <c r="G592">
        <v>-20.616497663570101</v>
      </c>
      <c r="H592">
        <v>4.4142192884568896</v>
      </c>
      <c r="I592">
        <v>-4.4848570479831897</v>
      </c>
      <c r="J592">
        <v>-10.7382458835037</v>
      </c>
      <c r="K592">
        <v>753.81447932733795</v>
      </c>
      <c r="L592">
        <v>728.255547035007</v>
      </c>
      <c r="M592">
        <v>32.945873353829398</v>
      </c>
      <c r="N592">
        <v>1.56394335584224</v>
      </c>
      <c r="O592">
        <v>28.936140449045201</v>
      </c>
      <c r="P592">
        <v>12.4773817952954</v>
      </c>
      <c r="Q592">
        <v>8.0581146233722006E-2</v>
      </c>
    </row>
    <row r="593" spans="1:17" x14ac:dyDescent="0.3">
      <c r="A593" t="s">
        <v>1316</v>
      </c>
      <c r="B593" t="s">
        <v>1317</v>
      </c>
      <c r="C593" t="s">
        <v>3121</v>
      </c>
      <c r="D593" t="s">
        <v>114</v>
      </c>
      <c r="E593">
        <v>8418.1039869713295</v>
      </c>
      <c r="F593">
        <v>704.25</v>
      </c>
      <c r="G593">
        <v>-34.598628392576103</v>
      </c>
      <c r="H593">
        <v>11.452605043545599</v>
      </c>
      <c r="I593">
        <v>-5.9321868514522498</v>
      </c>
      <c r="J593">
        <v>5.91896580888322</v>
      </c>
      <c r="K593">
        <v>673.58214993962497</v>
      </c>
      <c r="L593">
        <v>691.44028619694495</v>
      </c>
      <c r="M593">
        <v>71.951920564697204</v>
      </c>
      <c r="N593">
        <v>0.58591424211507004</v>
      </c>
      <c r="O593">
        <v>20.553780617678299</v>
      </c>
      <c r="P593">
        <v>17.649515536251201</v>
      </c>
      <c r="Q593">
        <v>-8.2505408461723995E-2</v>
      </c>
    </row>
    <row r="594" spans="1:17" hidden="1" x14ac:dyDescent="0.3">
      <c r="A594" t="s">
        <v>1318</v>
      </c>
      <c r="B594" t="s">
        <v>1319</v>
      </c>
      <c r="C594" t="s">
        <v>3124</v>
      </c>
      <c r="D594" t="s">
        <v>266</v>
      </c>
      <c r="E594">
        <v>8404.2209678986801</v>
      </c>
      <c r="F594">
        <v>69.760000000000005</v>
      </c>
      <c r="G594">
        <v>11.2155637913575</v>
      </c>
      <c r="H594">
        <v>-7.5280348755317101</v>
      </c>
      <c r="I594">
        <v>23.267195820777701</v>
      </c>
      <c r="J594">
        <v>1.0083471861381801</v>
      </c>
      <c r="K594">
        <v>75.976621724419303</v>
      </c>
      <c r="L594">
        <v>69.505736252218199</v>
      </c>
      <c r="M594">
        <v>42.236732548858001</v>
      </c>
      <c r="N594">
        <v>0.51460046432898898</v>
      </c>
      <c r="O594">
        <v>50.516055045871497</v>
      </c>
      <c r="P594">
        <v>69.939098660170501</v>
      </c>
      <c r="Q594">
        <v>8.7674202147556002E-2</v>
      </c>
    </row>
    <row r="595" spans="1:17" x14ac:dyDescent="0.3">
      <c r="A595" t="s">
        <v>1320</v>
      </c>
      <c r="B595" t="s">
        <v>1321</v>
      </c>
      <c r="C595" t="s">
        <v>3123</v>
      </c>
      <c r="D595" t="s">
        <v>280</v>
      </c>
      <c r="E595">
        <v>8395.0866429391099</v>
      </c>
      <c r="F595">
        <v>679.8</v>
      </c>
      <c r="G595">
        <v>7.5486530015009796</v>
      </c>
      <c r="H595">
        <v>7.2464675180182798</v>
      </c>
      <c r="I595">
        <v>4.3317673660498697</v>
      </c>
      <c r="J595">
        <v>1.4195575542977801</v>
      </c>
      <c r="K595">
        <v>678.48033594687695</v>
      </c>
      <c r="L595">
        <v>672.63825638548406</v>
      </c>
      <c r="M595">
        <v>58.101870103159598</v>
      </c>
      <c r="N595">
        <v>0.76513618528951899</v>
      </c>
      <c r="O595">
        <v>23.227419829361502</v>
      </c>
      <c r="P595">
        <v>31.744186046511601</v>
      </c>
    </row>
    <row r="596" spans="1:17" x14ac:dyDescent="0.3">
      <c r="A596" t="s">
        <v>1322</v>
      </c>
      <c r="B596" t="s">
        <v>1323</v>
      </c>
      <c r="C596" t="s">
        <v>3118</v>
      </c>
      <c r="D596" t="s">
        <v>427</v>
      </c>
      <c r="E596">
        <v>8390.70942658077</v>
      </c>
      <c r="F596">
        <v>274.60000000000002</v>
      </c>
      <c r="G596">
        <v>-14.6173959476988</v>
      </c>
      <c r="H596">
        <v>-6.3105247445355701</v>
      </c>
      <c r="I596">
        <v>3.7246538777566598</v>
      </c>
      <c r="J596">
        <v>-9.9874681891129899</v>
      </c>
      <c r="K596">
        <v>301.52353892774602</v>
      </c>
      <c r="L596">
        <v>292.326997847906</v>
      </c>
      <c r="M596">
        <v>31.479275129347599</v>
      </c>
      <c r="N596">
        <v>0.64803969386441296</v>
      </c>
      <c r="O596">
        <v>35.433357611070598</v>
      </c>
      <c r="P596">
        <v>28.9201877934272</v>
      </c>
      <c r="Q596">
        <v>-6.2181658006969003E-2</v>
      </c>
    </row>
    <row r="597" spans="1:17" x14ac:dyDescent="0.3">
      <c r="A597" t="s">
        <v>1324</v>
      </c>
      <c r="B597" t="s">
        <v>1325</v>
      </c>
      <c r="C597" t="s">
        <v>3118</v>
      </c>
      <c r="D597" t="s">
        <v>85</v>
      </c>
      <c r="E597">
        <v>8385.2791630891606</v>
      </c>
      <c r="F597">
        <v>1078.3</v>
      </c>
      <c r="G597">
        <v>34.153690503556597</v>
      </c>
      <c r="H597">
        <v>-17.122038152525299</v>
      </c>
      <c r="I597">
        <v>18.2672000862432</v>
      </c>
      <c r="J597">
        <v>-4.01098605423614</v>
      </c>
      <c r="K597">
        <v>1218.88242951292</v>
      </c>
      <c r="L597">
        <v>1025.8510836517301</v>
      </c>
      <c r="M597">
        <v>28.2058525829034</v>
      </c>
      <c r="N597">
        <v>0.69481154255090904</v>
      </c>
      <c r="O597">
        <v>43.188352035611601</v>
      </c>
      <c r="P597">
        <v>61.4463243000449</v>
      </c>
    </row>
    <row r="598" spans="1:17" hidden="1" x14ac:dyDescent="0.3">
      <c r="A598" t="s">
        <v>1326</v>
      </c>
      <c r="B598" t="s">
        <v>1327</v>
      </c>
      <c r="C598" t="s">
        <v>3124</v>
      </c>
      <c r="D598" t="s">
        <v>734</v>
      </c>
      <c r="E598">
        <v>8375.5088797930002</v>
      </c>
      <c r="F598">
        <v>248.94</v>
      </c>
      <c r="G598">
        <v>0.326306418331132</v>
      </c>
      <c r="H598">
        <v>9.3565762324482493E-2</v>
      </c>
      <c r="I598">
        <v>0.92779800844115601</v>
      </c>
      <c r="J598">
        <v>3.8815273493063698E-2</v>
      </c>
      <c r="K598">
        <v>259.45435449011302</v>
      </c>
      <c r="L598">
        <v>247.66335932129701</v>
      </c>
      <c r="M598">
        <v>59.785019392106697</v>
      </c>
      <c r="N598">
        <v>1.5661479691001401</v>
      </c>
      <c r="O598">
        <v>11.37221820519</v>
      </c>
      <c r="P598">
        <v>23.298662704308999</v>
      </c>
      <c r="Q598">
        <v>1.1816369177710001E-3</v>
      </c>
    </row>
    <row r="599" spans="1:17" hidden="1" x14ac:dyDescent="0.3">
      <c r="A599" t="s">
        <v>1328</v>
      </c>
      <c r="B599" t="s">
        <v>1329</v>
      </c>
      <c r="C599" t="s">
        <v>3124</v>
      </c>
      <c r="D599" t="s">
        <v>1330</v>
      </c>
      <c r="E599">
        <v>8369.7008711939998</v>
      </c>
      <c r="F599">
        <v>1230.3900000000001</v>
      </c>
      <c r="K599">
        <v>1221.0284065276701</v>
      </c>
      <c r="L599">
        <v>1201.49851616978</v>
      </c>
      <c r="M599">
        <v>68.273684852772604</v>
      </c>
      <c r="N599">
        <v>1</v>
      </c>
      <c r="Q599">
        <v>-6.1080809493942997E-2</v>
      </c>
    </row>
    <row r="600" spans="1:17" x14ac:dyDescent="0.3">
      <c r="A600" t="s">
        <v>1331</v>
      </c>
      <c r="B600" t="s">
        <v>1332</v>
      </c>
      <c r="C600" t="s">
        <v>3117</v>
      </c>
      <c r="D600" t="s">
        <v>75</v>
      </c>
      <c r="E600">
        <v>8361.8454198885102</v>
      </c>
      <c r="F600">
        <v>1085.3</v>
      </c>
      <c r="G600">
        <v>-35.892619301879698</v>
      </c>
      <c r="H600">
        <v>-6.3946979689193597</v>
      </c>
      <c r="I600">
        <v>-30.963743706753501</v>
      </c>
      <c r="J600">
        <v>-3.7211099999097299</v>
      </c>
      <c r="K600">
        <v>1219.80192737779</v>
      </c>
      <c r="L600">
        <v>1344.03948894222</v>
      </c>
      <c r="M600">
        <v>25.511246084862101</v>
      </c>
      <c r="N600">
        <v>0.60020430265743296</v>
      </c>
      <c r="O600">
        <v>66.037040449645204</v>
      </c>
      <c r="P600">
        <v>0.50469972681390596</v>
      </c>
      <c r="Q600">
        <v>-4.8406829287444997E-2</v>
      </c>
    </row>
    <row r="601" spans="1:17" x14ac:dyDescent="0.3">
      <c r="A601" t="s">
        <v>1333</v>
      </c>
      <c r="B601" t="s">
        <v>1334</v>
      </c>
      <c r="C601" t="s">
        <v>3113</v>
      </c>
      <c r="D601" t="s">
        <v>51</v>
      </c>
      <c r="E601">
        <v>8281.1554610475905</v>
      </c>
      <c r="F601">
        <v>2021.95</v>
      </c>
      <c r="G601">
        <v>67.188806448253601</v>
      </c>
      <c r="H601">
        <v>27.717697085507801</v>
      </c>
      <c r="I601">
        <v>60.012830052112101</v>
      </c>
      <c r="J601">
        <v>1.82146006231735</v>
      </c>
      <c r="K601">
        <v>1722.88534250666</v>
      </c>
      <c r="L601">
        <v>1424.3141316762601</v>
      </c>
      <c r="M601">
        <v>61.037770134630399</v>
      </c>
      <c r="N601">
        <v>0.97508148968435804</v>
      </c>
      <c r="O601">
        <v>6.3305225153935396</v>
      </c>
      <c r="P601">
        <v>101.299218477773</v>
      </c>
      <c r="Q601">
        <v>8.3797632462117994E-2</v>
      </c>
    </row>
    <row r="602" spans="1:17" x14ac:dyDescent="0.3">
      <c r="A602" t="s">
        <v>1335</v>
      </c>
      <c r="B602" t="s">
        <v>1336</v>
      </c>
      <c r="C602" t="s">
        <v>3112</v>
      </c>
      <c r="D602" t="s">
        <v>48</v>
      </c>
      <c r="E602">
        <v>8270.1696464973593</v>
      </c>
      <c r="F602">
        <v>2614.4</v>
      </c>
      <c r="G602">
        <v>10.3691132677176</v>
      </c>
      <c r="H602">
        <v>-9.7221176688654491</v>
      </c>
      <c r="I602">
        <v>-1.20271805356404</v>
      </c>
      <c r="J602">
        <v>-8.4649511750695403</v>
      </c>
      <c r="K602">
        <v>2984.2776029400602</v>
      </c>
      <c r="L602">
        <v>2750.6556562681099</v>
      </c>
      <c r="M602">
        <v>27.390806328701402</v>
      </c>
      <c r="N602">
        <v>0.363912136111464</v>
      </c>
      <c r="O602">
        <v>42.480110159118702</v>
      </c>
      <c r="P602">
        <v>35.793587928997098</v>
      </c>
      <c r="Q602">
        <v>0.19010935960904901</v>
      </c>
    </row>
    <row r="603" spans="1:17" x14ac:dyDescent="0.3">
      <c r="A603" t="s">
        <v>1337</v>
      </c>
      <c r="B603" t="s">
        <v>1338</v>
      </c>
      <c r="C603" t="s">
        <v>3111</v>
      </c>
      <c r="D603" t="s">
        <v>993</v>
      </c>
      <c r="E603">
        <v>8267.8032972494802</v>
      </c>
      <c r="F603">
        <v>377.5</v>
      </c>
      <c r="G603">
        <v>-17.122266236963601</v>
      </c>
      <c r="H603">
        <v>-7.1879094393610803</v>
      </c>
      <c r="I603">
        <v>0.28541477119530101</v>
      </c>
      <c r="J603">
        <v>-4.9807232501665499</v>
      </c>
      <c r="K603">
        <v>422.04718256923098</v>
      </c>
      <c r="L603">
        <v>396.11021686176099</v>
      </c>
      <c r="M603">
        <v>26.729240190574799</v>
      </c>
      <c r="N603">
        <v>0.303820999558162</v>
      </c>
      <c r="O603">
        <v>37.218543046357603</v>
      </c>
      <c r="P603">
        <v>41.121495327102799</v>
      </c>
      <c r="Q603">
        <v>7.1859256841568006E-2</v>
      </c>
    </row>
    <row r="604" spans="1:17" hidden="1" x14ac:dyDescent="0.3">
      <c r="A604" t="s">
        <v>1339</v>
      </c>
      <c r="B604" t="s">
        <v>1340</v>
      </c>
      <c r="C604" t="s">
        <v>3124</v>
      </c>
      <c r="D604" t="s">
        <v>48</v>
      </c>
      <c r="E604">
        <v>8212.5180498069094</v>
      </c>
      <c r="F604">
        <v>750</v>
      </c>
      <c r="G604">
        <v>193.69845106754099</v>
      </c>
      <c r="H604">
        <v>1.30925789119466</v>
      </c>
      <c r="I604">
        <v>137.70715275025799</v>
      </c>
      <c r="J604">
        <v>-4.7781538444566802</v>
      </c>
      <c r="K604">
        <v>735.84526971741298</v>
      </c>
      <c r="L604">
        <v>517.66433321598902</v>
      </c>
      <c r="M604">
        <v>47.719081096331003</v>
      </c>
      <c r="N604">
        <v>0.47399452952457999</v>
      </c>
      <c r="O604">
        <v>18.260000000000002</v>
      </c>
      <c r="P604">
        <v>385.27984471044903</v>
      </c>
    </row>
    <row r="605" spans="1:17" x14ac:dyDescent="0.3">
      <c r="A605" t="s">
        <v>1341</v>
      </c>
      <c r="B605" t="s">
        <v>1342</v>
      </c>
      <c r="C605" t="s">
        <v>3117</v>
      </c>
      <c r="D605" t="s">
        <v>75</v>
      </c>
      <c r="E605">
        <v>8209.50764807411</v>
      </c>
      <c r="F605">
        <v>697.3</v>
      </c>
      <c r="G605">
        <v>-34.704666912091398</v>
      </c>
      <c r="H605">
        <v>-8.8166476970439493</v>
      </c>
      <c r="I605">
        <v>-16.204255044690498</v>
      </c>
      <c r="J605">
        <v>-6.4390793970620201</v>
      </c>
      <c r="K605">
        <v>785.08834279924997</v>
      </c>
      <c r="L605">
        <v>803.94202711719299</v>
      </c>
      <c r="M605">
        <v>21.694831759939699</v>
      </c>
      <c r="N605">
        <v>1.2034550705704401</v>
      </c>
      <c r="O605">
        <v>43.395955829628498</v>
      </c>
      <c r="P605">
        <v>1.0579710144927399</v>
      </c>
      <c r="Q605">
        <v>2.8021232332560001E-3</v>
      </c>
    </row>
    <row r="606" spans="1:17" x14ac:dyDescent="0.3">
      <c r="A606" t="s">
        <v>1343</v>
      </c>
      <c r="B606" t="s">
        <v>1344</v>
      </c>
      <c r="C606" t="s">
        <v>3115</v>
      </c>
      <c r="D606" t="s">
        <v>211</v>
      </c>
      <c r="E606">
        <v>8197.6140651087007</v>
      </c>
      <c r="F606">
        <v>415.6</v>
      </c>
      <c r="G606">
        <v>12.990401750676501</v>
      </c>
      <c r="H606">
        <v>10.2355224575794</v>
      </c>
      <c r="I606">
        <v>29.4566034694687</v>
      </c>
      <c r="J606">
        <v>-6.02480519610965</v>
      </c>
      <c r="K606">
        <v>425.98726804206399</v>
      </c>
      <c r="L606">
        <v>366.81314066858602</v>
      </c>
      <c r="M606">
        <v>37.5857478447086</v>
      </c>
      <c r="N606">
        <v>0.69586302058807203</v>
      </c>
      <c r="O606">
        <v>16.7709335899903</v>
      </c>
      <c r="P606">
        <v>73.094543940025005</v>
      </c>
    </row>
    <row r="607" spans="1:17" hidden="1" x14ac:dyDescent="0.3">
      <c r="A607" t="s">
        <v>1345</v>
      </c>
      <c r="B607" t="s">
        <v>1346</v>
      </c>
      <c r="C607" t="s">
        <v>3124</v>
      </c>
      <c r="D607" t="s">
        <v>105</v>
      </c>
      <c r="E607">
        <v>8175.5789812801804</v>
      </c>
      <c r="F607">
        <v>2546.3000000000002</v>
      </c>
      <c r="G607">
        <v>-35.8375799346883</v>
      </c>
      <c r="H607">
        <v>4.2831237189602103</v>
      </c>
      <c r="I607">
        <v>-5.10436964749168</v>
      </c>
      <c r="J607">
        <v>3.3195969914471299</v>
      </c>
      <c r="K607">
        <v>2622.5996936721499</v>
      </c>
      <c r="L607">
        <v>2673.1474345217298</v>
      </c>
      <c r="M607">
        <v>42.586978306563502</v>
      </c>
      <c r="N607">
        <v>0.84786786138939196</v>
      </c>
      <c r="O607">
        <v>21.666732121116901</v>
      </c>
      <c r="P607">
        <v>8.3993188590889698</v>
      </c>
      <c r="Q607">
        <v>1.1265691142339E-2</v>
      </c>
    </row>
    <row r="608" spans="1:17" x14ac:dyDescent="0.3">
      <c r="A608" t="s">
        <v>1347</v>
      </c>
      <c r="B608" t="s">
        <v>1348</v>
      </c>
      <c r="C608" t="s">
        <v>3122</v>
      </c>
      <c r="D608" t="s">
        <v>138</v>
      </c>
      <c r="E608">
        <v>8148.0614251837096</v>
      </c>
      <c r="F608">
        <v>343.4</v>
      </c>
      <c r="G608">
        <v>93.058893854824404</v>
      </c>
      <c r="H608">
        <v>-6.2945850261232597</v>
      </c>
      <c r="I608">
        <v>-19.332008527291901</v>
      </c>
      <c r="J608">
        <v>-20.1372812719348</v>
      </c>
      <c r="K608">
        <v>414.25090764163298</v>
      </c>
      <c r="L608">
        <v>371.514646945815</v>
      </c>
      <c r="M608">
        <v>19.8783321211118</v>
      </c>
      <c r="N608">
        <v>0.67446546551923103</v>
      </c>
      <c r="O608">
        <v>65.8707047175306</v>
      </c>
      <c r="P608">
        <v>125.032765399737</v>
      </c>
      <c r="Q608">
        <v>9.3802700789235999E-2</v>
      </c>
    </row>
    <row r="609" spans="1:17" x14ac:dyDescent="0.3">
      <c r="A609" t="s">
        <v>1349</v>
      </c>
      <c r="B609" t="s">
        <v>1350</v>
      </c>
      <c r="C609" t="s">
        <v>3123</v>
      </c>
      <c r="D609" t="s">
        <v>413</v>
      </c>
      <c r="E609">
        <v>8147.7937171714802</v>
      </c>
      <c r="F609">
        <v>554.20000000000005</v>
      </c>
      <c r="G609">
        <v>-42.659956160066102</v>
      </c>
      <c r="H609">
        <v>-7.9946137676644398</v>
      </c>
      <c r="I609">
        <v>-22.0182088784487</v>
      </c>
      <c r="J609">
        <v>-10.481964547275901</v>
      </c>
      <c r="K609">
        <v>633.56754268514203</v>
      </c>
      <c r="L609">
        <v>658.46721785049203</v>
      </c>
      <c r="M609">
        <v>25.6915670132461</v>
      </c>
      <c r="N609">
        <v>1.0473575366701799</v>
      </c>
      <c r="O609">
        <v>47.040779501984801</v>
      </c>
      <c r="P609">
        <v>5.7633587786259701</v>
      </c>
      <c r="Q609">
        <v>3.2285132771932998E-2</v>
      </c>
    </row>
    <row r="610" spans="1:17" x14ac:dyDescent="0.3">
      <c r="A610" t="s">
        <v>1351</v>
      </c>
      <c r="B610" t="s">
        <v>1352</v>
      </c>
      <c r="C610" t="s">
        <v>3119</v>
      </c>
      <c r="D610" t="s">
        <v>464</v>
      </c>
      <c r="E610">
        <v>8147.47543977637</v>
      </c>
      <c r="F610">
        <v>607.70000000000005</v>
      </c>
      <c r="G610">
        <v>-49.742243076441099</v>
      </c>
      <c r="H610">
        <v>5.31439059149002</v>
      </c>
      <c r="I610">
        <v>-30.3709978179131</v>
      </c>
      <c r="J610">
        <v>-4.4736297836877803</v>
      </c>
      <c r="K610">
        <v>626.99179448197697</v>
      </c>
      <c r="L610">
        <v>685.66296503724402</v>
      </c>
      <c r="M610">
        <v>42.543554213801002</v>
      </c>
      <c r="N610">
        <v>0.71018500536253104</v>
      </c>
      <c r="O610">
        <v>80.5167023202237</v>
      </c>
      <c r="P610">
        <v>7.2727272727272698</v>
      </c>
      <c r="Q610">
        <v>0.101766052083003</v>
      </c>
    </row>
    <row r="611" spans="1:17" x14ac:dyDescent="0.3">
      <c r="A611" t="s">
        <v>1353</v>
      </c>
      <c r="B611" t="s">
        <v>1354</v>
      </c>
      <c r="C611" t="s">
        <v>3119</v>
      </c>
      <c r="D611" t="s">
        <v>266</v>
      </c>
      <c r="E611">
        <v>8106.1776891681902</v>
      </c>
      <c r="F611">
        <v>69.72</v>
      </c>
      <c r="G611">
        <v>26.287620133853299</v>
      </c>
      <c r="H611">
        <v>-6.2830706130235896</v>
      </c>
      <c r="I611">
        <v>6.8063436994567201</v>
      </c>
      <c r="J611">
        <v>-6.2031264086296902</v>
      </c>
      <c r="K611">
        <v>75.735749392029206</v>
      </c>
      <c r="L611">
        <v>68.013566511183399</v>
      </c>
      <c r="M611">
        <v>30.577745995530201</v>
      </c>
      <c r="N611">
        <v>0.52157816211429997</v>
      </c>
      <c r="O611">
        <v>33.964429145152003</v>
      </c>
      <c r="P611">
        <v>76.060606060606005</v>
      </c>
      <c r="Q611">
        <v>0.16256018119673901</v>
      </c>
    </row>
    <row r="612" spans="1:17" x14ac:dyDescent="0.3">
      <c r="A612" t="s">
        <v>1355</v>
      </c>
      <c r="B612" t="s">
        <v>1356</v>
      </c>
      <c r="C612" t="s">
        <v>3109</v>
      </c>
      <c r="D612" t="s">
        <v>502</v>
      </c>
      <c r="E612">
        <v>8104.4765637650999</v>
      </c>
      <c r="F612">
        <v>245.24</v>
      </c>
      <c r="G612">
        <v>-5.5694881092859596</v>
      </c>
      <c r="H612">
        <v>-4.2783138230895599</v>
      </c>
      <c r="I612">
        <v>5.7323634696467201</v>
      </c>
      <c r="J612">
        <v>0.30066751357594501</v>
      </c>
      <c r="K612">
        <v>259.40145128540797</v>
      </c>
      <c r="L612">
        <v>244.30173425512001</v>
      </c>
      <c r="M612">
        <v>40.661688400185902</v>
      </c>
      <c r="N612">
        <v>0.54478392583062296</v>
      </c>
      <c r="O612">
        <v>21.350513782417199</v>
      </c>
      <c r="P612">
        <v>21.646825396825399</v>
      </c>
      <c r="Q612">
        <v>3.5274149445041002E-2</v>
      </c>
    </row>
    <row r="613" spans="1:17" x14ac:dyDescent="0.3">
      <c r="A613" t="s">
        <v>1357</v>
      </c>
      <c r="B613" t="s">
        <v>1358</v>
      </c>
      <c r="C613" t="s">
        <v>3113</v>
      </c>
      <c r="D613" t="s">
        <v>51</v>
      </c>
      <c r="E613">
        <v>8082.1283971270996</v>
      </c>
      <c r="F613">
        <v>496.15</v>
      </c>
      <c r="G613">
        <v>8.0907838760304003</v>
      </c>
      <c r="H613">
        <v>-1.2499645216008</v>
      </c>
      <c r="I613">
        <v>3.1259666795485801</v>
      </c>
      <c r="J613">
        <v>-2.1972812203158698</v>
      </c>
      <c r="K613">
        <v>528.57017814290805</v>
      </c>
      <c r="L613">
        <v>486.84810429928802</v>
      </c>
      <c r="M613">
        <v>27.702098649607301</v>
      </c>
      <c r="N613">
        <v>0.18680161220336799</v>
      </c>
      <c r="O613">
        <v>32.792502267459398</v>
      </c>
      <c r="P613">
        <v>31.187202538339498</v>
      </c>
      <c r="Q613">
        <v>6.4422223884530005E-2</v>
      </c>
    </row>
    <row r="614" spans="1:17" x14ac:dyDescent="0.3">
      <c r="A614" t="s">
        <v>1359</v>
      </c>
      <c r="B614" t="s">
        <v>1360</v>
      </c>
      <c r="C614" t="s">
        <v>3123</v>
      </c>
      <c r="D614" t="s">
        <v>475</v>
      </c>
      <c r="E614">
        <v>8073.9800746199999</v>
      </c>
      <c r="F614">
        <v>734.85</v>
      </c>
      <c r="G614">
        <v>-41.510267054178797</v>
      </c>
      <c r="H614">
        <v>6.2193971628308304</v>
      </c>
      <c r="I614">
        <v>-13.1631771207974</v>
      </c>
      <c r="J614">
        <v>2.61892879770744</v>
      </c>
      <c r="K614">
        <v>739.40379601572999</v>
      </c>
      <c r="L614">
        <v>799.188474923424</v>
      </c>
      <c r="M614">
        <v>56.414101559467397</v>
      </c>
      <c r="N614">
        <v>0.99211464760101598</v>
      </c>
      <c r="O614">
        <v>50.5477308294209</v>
      </c>
      <c r="P614">
        <v>9.2226516052318797</v>
      </c>
      <c r="Q614">
        <v>-3.6580660394986003E-2</v>
      </c>
    </row>
    <row r="615" spans="1:17" hidden="1" x14ac:dyDescent="0.3">
      <c r="A615" t="s">
        <v>1361</v>
      </c>
      <c r="B615" t="s">
        <v>1362</v>
      </c>
      <c r="C615" t="s">
        <v>3124</v>
      </c>
      <c r="D615" t="s">
        <v>138</v>
      </c>
      <c r="E615">
        <v>7998.7023705308702</v>
      </c>
      <c r="F615">
        <v>496.7</v>
      </c>
      <c r="G615">
        <v>39.272490893372101</v>
      </c>
      <c r="H615">
        <v>-11.2800157120896</v>
      </c>
      <c r="I615">
        <v>35.1498890792165</v>
      </c>
      <c r="J615">
        <v>-6.9442922025985503</v>
      </c>
      <c r="K615">
        <v>568.71769984838397</v>
      </c>
      <c r="L615">
        <v>463.21277574498203</v>
      </c>
      <c r="M615">
        <v>21.4689735102695</v>
      </c>
      <c r="N615">
        <v>0.50527978068155299</v>
      </c>
      <c r="O615">
        <v>40.678477954499698</v>
      </c>
      <c r="P615">
        <v>102.734693877551</v>
      </c>
    </row>
    <row r="616" spans="1:17" x14ac:dyDescent="0.3">
      <c r="A616" t="s">
        <v>1363</v>
      </c>
      <c r="B616" t="s">
        <v>1364</v>
      </c>
      <c r="C616" t="s">
        <v>3112</v>
      </c>
      <c r="D616" t="s">
        <v>48</v>
      </c>
      <c r="E616">
        <v>7995.8676069313697</v>
      </c>
      <c r="F616">
        <v>1226.25</v>
      </c>
      <c r="G616">
        <v>22.734872441097998</v>
      </c>
      <c r="H616">
        <v>-11.233909248072701</v>
      </c>
      <c r="I616">
        <v>-15.9477043209355</v>
      </c>
      <c r="J616">
        <v>-4.8931630956156003</v>
      </c>
      <c r="K616">
        <v>1409.90641610839</v>
      </c>
      <c r="L616">
        <v>1352.82771763341</v>
      </c>
      <c r="M616">
        <v>33.845272718113598</v>
      </c>
      <c r="N616">
        <v>1.0476853171019</v>
      </c>
      <c r="O616">
        <v>53.304791029561599</v>
      </c>
      <c r="P616">
        <v>52.310272015898597</v>
      </c>
      <c r="Q616">
        <v>7.1687812963727005E-2</v>
      </c>
    </row>
    <row r="617" spans="1:17" x14ac:dyDescent="0.3">
      <c r="A617" t="s">
        <v>1365</v>
      </c>
      <c r="B617" t="s">
        <v>1366</v>
      </c>
      <c r="C617" t="s">
        <v>3119</v>
      </c>
      <c r="D617" t="s">
        <v>808</v>
      </c>
      <c r="E617">
        <v>7963.2292562082903</v>
      </c>
      <c r="F617">
        <v>199.24</v>
      </c>
      <c r="G617">
        <v>24.240718731204399</v>
      </c>
      <c r="H617">
        <v>2.81875478764458</v>
      </c>
      <c r="I617">
        <v>5.8262618975106504</v>
      </c>
      <c r="J617">
        <v>-7.6225748672563496</v>
      </c>
      <c r="K617">
        <v>214.141413927587</v>
      </c>
      <c r="L617">
        <v>204.12101247158199</v>
      </c>
      <c r="M617">
        <v>35.048993726529297</v>
      </c>
      <c r="N617">
        <v>0.89352564849342897</v>
      </c>
      <c r="O617">
        <v>48.810479823328599</v>
      </c>
      <c r="P617">
        <v>49.467366841710401</v>
      </c>
      <c r="Q617">
        <v>0.17617732703080399</v>
      </c>
    </row>
    <row r="618" spans="1:17" x14ac:dyDescent="0.3">
      <c r="A618" t="s">
        <v>1367</v>
      </c>
      <c r="B618" t="s">
        <v>1368</v>
      </c>
      <c r="C618" t="s">
        <v>3120</v>
      </c>
      <c r="D618" t="s">
        <v>456</v>
      </c>
      <c r="E618">
        <v>7928.3859721039898</v>
      </c>
      <c r="F618">
        <v>179.92</v>
      </c>
      <c r="G618">
        <v>-36.122906246150002</v>
      </c>
      <c r="H618">
        <v>-0.54929244185182002</v>
      </c>
      <c r="I618">
        <v>-0.26913440257541099</v>
      </c>
      <c r="J618">
        <v>-1.89806212292232</v>
      </c>
      <c r="K618">
        <v>188.62017754491299</v>
      </c>
      <c r="L618">
        <v>191.46564828828701</v>
      </c>
      <c r="M618">
        <v>40.233116455849903</v>
      </c>
      <c r="N618">
        <v>0.40899856991415801</v>
      </c>
      <c r="O618">
        <v>20.931525122276501</v>
      </c>
      <c r="P618">
        <v>24.082758620689599</v>
      </c>
    </row>
    <row r="619" spans="1:17" x14ac:dyDescent="0.3">
      <c r="A619" t="s">
        <v>1369</v>
      </c>
      <c r="B619" t="s">
        <v>1370</v>
      </c>
      <c r="C619" t="s">
        <v>3111</v>
      </c>
      <c r="D619" t="s">
        <v>350</v>
      </c>
      <c r="E619">
        <v>7924.8619895034499</v>
      </c>
      <c r="F619">
        <v>581.35</v>
      </c>
      <c r="G619">
        <v>28.3396218908495</v>
      </c>
      <c r="H619">
        <v>-1.0724646730602201</v>
      </c>
      <c r="I619">
        <v>5.5478336631066902</v>
      </c>
      <c r="J619">
        <v>0.95583957289113597</v>
      </c>
      <c r="K619">
        <v>610.01357284260996</v>
      </c>
      <c r="L619">
        <v>582.25362561305599</v>
      </c>
      <c r="M619">
        <v>47.877438050859197</v>
      </c>
      <c r="N619">
        <v>0.55293680909320897</v>
      </c>
      <c r="O619">
        <v>36.406639717897903</v>
      </c>
      <c r="P619">
        <v>50.394515586599397</v>
      </c>
      <c r="Q619">
        <v>-5.8854201694499998E-3</v>
      </c>
    </row>
    <row r="620" spans="1:17" x14ac:dyDescent="0.3">
      <c r="A620" t="s">
        <v>1371</v>
      </c>
      <c r="B620" t="s">
        <v>1372</v>
      </c>
      <c r="C620" t="s">
        <v>3120</v>
      </c>
      <c r="D620" t="s">
        <v>239</v>
      </c>
      <c r="E620">
        <v>7920.8623582537903</v>
      </c>
      <c r="F620">
        <v>481.65</v>
      </c>
      <c r="G620">
        <v>5.3366901158444904</v>
      </c>
      <c r="H620">
        <v>-12.0158984453161</v>
      </c>
      <c r="I620">
        <v>11.586279969576401</v>
      </c>
      <c r="J620">
        <v>-5.9457710404233399</v>
      </c>
      <c r="K620">
        <v>546.182212180683</v>
      </c>
      <c r="L620">
        <v>493.26123920671301</v>
      </c>
      <c r="M620">
        <v>23.014602843869</v>
      </c>
      <c r="N620">
        <v>0.80287696193826097</v>
      </c>
      <c r="O620">
        <v>27.997508564310099</v>
      </c>
      <c r="P620">
        <v>35.637848493382101</v>
      </c>
      <c r="Q620">
        <v>9.7155604393921E-2</v>
      </c>
    </row>
    <row r="621" spans="1:17" x14ac:dyDescent="0.3">
      <c r="A621" t="s">
        <v>1373</v>
      </c>
      <c r="B621" t="s">
        <v>1374</v>
      </c>
      <c r="C621" t="s">
        <v>3119</v>
      </c>
      <c r="D621" t="s">
        <v>242</v>
      </c>
      <c r="E621">
        <v>7920.1580638475598</v>
      </c>
      <c r="F621">
        <v>410.2</v>
      </c>
      <c r="G621">
        <v>10.0234313927687</v>
      </c>
      <c r="H621">
        <v>-77.175611037466993</v>
      </c>
      <c r="I621">
        <v>-20.2669411726426</v>
      </c>
      <c r="J621">
        <v>-5.6110848084878899</v>
      </c>
      <c r="K621">
        <v>442.06276147110799</v>
      </c>
      <c r="L621">
        <v>418.81121888655701</v>
      </c>
      <c r="M621">
        <v>34.457459836887203</v>
      </c>
      <c r="N621">
        <v>0.16146115338539699</v>
      </c>
      <c r="O621">
        <v>33.739639200390002</v>
      </c>
      <c r="P621">
        <v>31.9819819819819</v>
      </c>
      <c r="Q621">
        <v>-2.4545178809049998E-3</v>
      </c>
    </row>
    <row r="622" spans="1:17" hidden="1" x14ac:dyDescent="0.3">
      <c r="A622" t="s">
        <v>1375</v>
      </c>
      <c r="B622" t="s">
        <v>1376</v>
      </c>
      <c r="C622" t="s">
        <v>3124</v>
      </c>
      <c r="D622" t="s">
        <v>582</v>
      </c>
      <c r="E622">
        <v>7850.2541937899396</v>
      </c>
      <c r="F622">
        <v>3952.05</v>
      </c>
      <c r="G622">
        <v>5.2024489652915404</v>
      </c>
      <c r="H622">
        <v>4.3656214295829203</v>
      </c>
      <c r="I622">
        <v>13.8392870404954</v>
      </c>
      <c r="J622">
        <v>-2.6079612969442101</v>
      </c>
      <c r="K622">
        <v>3962.4886957932899</v>
      </c>
      <c r="L622">
        <v>3721.38993726632</v>
      </c>
      <c r="M622">
        <v>47.131729493897097</v>
      </c>
      <c r="N622">
        <v>0.61422372221736299</v>
      </c>
      <c r="O622">
        <v>13.3082830429776</v>
      </c>
      <c r="P622">
        <v>26.743421580103501</v>
      </c>
      <c r="Q622">
        <v>-1.0904762151379E-2</v>
      </c>
    </row>
    <row r="623" spans="1:17" x14ac:dyDescent="0.3">
      <c r="A623" t="s">
        <v>1377</v>
      </c>
      <c r="B623" t="s">
        <v>1378</v>
      </c>
      <c r="C623" t="s">
        <v>3128</v>
      </c>
      <c r="D623" t="s">
        <v>1379</v>
      </c>
      <c r="E623">
        <v>7801.1663570000001</v>
      </c>
      <c r="F623">
        <v>634.6</v>
      </c>
      <c r="G623">
        <v>-10.569611036124799</v>
      </c>
      <c r="H623">
        <v>4.90418468160372</v>
      </c>
      <c r="I623">
        <v>15.7344595956232</v>
      </c>
      <c r="J623">
        <v>-5.4471123175932901</v>
      </c>
      <c r="K623">
        <v>656.72847552635801</v>
      </c>
      <c r="L623">
        <v>604.09563955660201</v>
      </c>
      <c r="M623">
        <v>36.696534263794703</v>
      </c>
      <c r="N623">
        <v>0.69871149201549898</v>
      </c>
      <c r="O623">
        <v>21.0841474944847</v>
      </c>
      <c r="P623">
        <v>55.940533235041102</v>
      </c>
      <c r="Q623">
        <v>0.13338576239449099</v>
      </c>
    </row>
    <row r="624" spans="1:17" x14ac:dyDescent="0.3">
      <c r="A624" t="s">
        <v>1380</v>
      </c>
      <c r="B624" t="s">
        <v>1381</v>
      </c>
      <c r="C624" t="s">
        <v>3115</v>
      </c>
      <c r="D624" t="s">
        <v>211</v>
      </c>
      <c r="E624">
        <v>7765.6866023540597</v>
      </c>
      <c r="F624">
        <v>508</v>
      </c>
      <c r="G624">
        <v>-14.049729763554</v>
      </c>
      <c r="H624">
        <v>-6.6055698013645703</v>
      </c>
      <c r="I624">
        <v>-13.056276541082299</v>
      </c>
      <c r="J624">
        <v>-1.1331693998977399</v>
      </c>
      <c r="K624">
        <v>549.48767772314204</v>
      </c>
      <c r="L624">
        <v>549.23105166923904</v>
      </c>
      <c r="M624">
        <v>38.717273075559604</v>
      </c>
      <c r="N624">
        <v>0.36491026380312602</v>
      </c>
      <c r="O624">
        <v>39.330708661417297</v>
      </c>
      <c r="P624">
        <v>17.321016166281701</v>
      </c>
      <c r="Q624">
        <v>5.4789700617368001E-2</v>
      </c>
    </row>
    <row r="625" spans="1:17" hidden="1" x14ac:dyDescent="0.3">
      <c r="A625" t="s">
        <v>1382</v>
      </c>
      <c r="B625" t="s">
        <v>1383</v>
      </c>
      <c r="C625" t="s">
        <v>3124</v>
      </c>
      <c r="D625" t="s">
        <v>85</v>
      </c>
      <c r="E625">
        <v>7755.6000997755</v>
      </c>
      <c r="F625">
        <v>144.59</v>
      </c>
      <c r="G625">
        <v>383.64625616458198</v>
      </c>
      <c r="H625">
        <v>-6.0211886353521402</v>
      </c>
      <c r="I625">
        <v>182.973119526701</v>
      </c>
      <c r="J625">
        <v>-4.2492902256751099</v>
      </c>
      <c r="K625">
        <v>145.52825086230499</v>
      </c>
      <c r="L625">
        <v>98.552471440329995</v>
      </c>
      <c r="M625">
        <v>39.139251492623501</v>
      </c>
      <c r="N625">
        <v>0.177484572113322</v>
      </c>
      <c r="O625">
        <v>29.3796251469672</v>
      </c>
      <c r="P625">
        <v>421.985559566787</v>
      </c>
      <c r="Q625">
        <v>0.141101021831225</v>
      </c>
    </row>
    <row r="626" spans="1:17" x14ac:dyDescent="0.3">
      <c r="A626" t="s">
        <v>1384</v>
      </c>
      <c r="B626" t="s">
        <v>1385</v>
      </c>
      <c r="C626" t="s">
        <v>3123</v>
      </c>
      <c r="D626" t="s">
        <v>413</v>
      </c>
      <c r="E626">
        <v>7750.5325916444199</v>
      </c>
      <c r="F626">
        <v>194.4</v>
      </c>
      <c r="G626">
        <v>-14.2176948930859</v>
      </c>
      <c r="H626">
        <v>-3.6931390511248599</v>
      </c>
      <c r="I626">
        <v>-22.7877776902573</v>
      </c>
      <c r="J626">
        <v>-5.9132500505589496</v>
      </c>
      <c r="K626">
        <v>212.024712611046</v>
      </c>
      <c r="L626">
        <v>219.97631853713801</v>
      </c>
      <c r="M626">
        <v>34.2466954759008</v>
      </c>
      <c r="N626">
        <v>0.86392917366771804</v>
      </c>
      <c r="O626">
        <v>65.766460905349703</v>
      </c>
      <c r="P626">
        <v>8.4821428571428594</v>
      </c>
      <c r="Q626">
        <v>5.8465078111978E-2</v>
      </c>
    </row>
    <row r="627" spans="1:17" x14ac:dyDescent="0.3">
      <c r="A627" t="s">
        <v>1386</v>
      </c>
      <c r="B627" t="s">
        <v>1387</v>
      </c>
      <c r="C627" t="s">
        <v>3109</v>
      </c>
      <c r="D627" t="s">
        <v>24</v>
      </c>
      <c r="E627">
        <v>7737.3473884442901</v>
      </c>
      <c r="F627">
        <v>204.66</v>
      </c>
      <c r="G627">
        <v>-30.8722913979027</v>
      </c>
      <c r="H627">
        <v>-4.1787278289847203</v>
      </c>
      <c r="I627">
        <v>-13.997935468157699</v>
      </c>
      <c r="J627">
        <v>-4.2179012133496503</v>
      </c>
      <c r="K627">
        <v>219.53888134903499</v>
      </c>
      <c r="L627">
        <v>222.09861680327</v>
      </c>
      <c r="M627">
        <v>27.589050629827799</v>
      </c>
      <c r="N627">
        <v>0.35934975485847698</v>
      </c>
      <c r="O627">
        <v>40.012703996872801</v>
      </c>
      <c r="P627">
        <v>6.5937499999999902</v>
      </c>
      <c r="Q627">
        <v>0.11405750284136799</v>
      </c>
    </row>
    <row r="628" spans="1:17" x14ac:dyDescent="0.3">
      <c r="A628" t="s">
        <v>1388</v>
      </c>
      <c r="B628" t="s">
        <v>1389</v>
      </c>
      <c r="C628" t="s">
        <v>3112</v>
      </c>
      <c r="D628" t="s">
        <v>48</v>
      </c>
      <c r="E628">
        <v>7675.8933707178603</v>
      </c>
      <c r="F628">
        <v>299.05</v>
      </c>
      <c r="G628">
        <v>-27.034339194878701</v>
      </c>
      <c r="H628">
        <v>-27.4167186866961</v>
      </c>
      <c r="I628">
        <v>-35.578109322069402</v>
      </c>
      <c r="J628">
        <v>-5.1305890029972296</v>
      </c>
      <c r="K628">
        <v>382.24355383392498</v>
      </c>
      <c r="L628">
        <v>420.70054177951403</v>
      </c>
      <c r="M628">
        <v>27.5473786334252</v>
      </c>
      <c r="N628">
        <v>0.60945870544435898</v>
      </c>
      <c r="O628">
        <v>92.208660759070298</v>
      </c>
      <c r="P628">
        <v>1.1842327863305699</v>
      </c>
      <c r="Q628">
        <v>-1.1391763947651999E-2</v>
      </c>
    </row>
    <row r="629" spans="1:17" hidden="1" x14ac:dyDescent="0.3">
      <c r="A629" t="s">
        <v>1390</v>
      </c>
      <c r="B629" t="s">
        <v>1391</v>
      </c>
      <c r="C629" t="s">
        <v>3124</v>
      </c>
      <c r="D629" t="s">
        <v>242</v>
      </c>
      <c r="E629">
        <v>7633.0268381408796</v>
      </c>
      <c r="F629">
        <v>1447.7</v>
      </c>
      <c r="G629">
        <v>1505.5983317768701</v>
      </c>
      <c r="H629">
        <v>-5.8588900889420099</v>
      </c>
      <c r="I629">
        <v>44.4455336933407</v>
      </c>
      <c r="J629">
        <v>-7.8809764097581798</v>
      </c>
      <c r="K629">
        <v>1532.3163365559899</v>
      </c>
      <c r="L629">
        <v>1063.58228749252</v>
      </c>
      <c r="M629">
        <v>27.360226129649</v>
      </c>
      <c r="N629">
        <v>0.53544149771986305</v>
      </c>
      <c r="O629">
        <v>31.239207018028601</v>
      </c>
    </row>
    <row r="630" spans="1:17" x14ac:dyDescent="0.3">
      <c r="A630" t="s">
        <v>1392</v>
      </c>
      <c r="B630" t="s">
        <v>1393</v>
      </c>
      <c r="C630" t="s">
        <v>3123</v>
      </c>
      <c r="D630" t="s">
        <v>464</v>
      </c>
      <c r="E630">
        <v>7628.1078400064798</v>
      </c>
      <c r="F630">
        <v>482.2</v>
      </c>
      <c r="G630">
        <v>-13.6964354068849</v>
      </c>
      <c r="H630">
        <v>3.4879120410329798</v>
      </c>
      <c r="I630">
        <v>-4.7111470934451303</v>
      </c>
      <c r="J630">
        <v>1.80987946940226</v>
      </c>
      <c r="K630">
        <v>488.10390942265701</v>
      </c>
      <c r="L630">
        <v>493.250252407772</v>
      </c>
      <c r="M630">
        <v>53.461326861977803</v>
      </c>
      <c r="N630">
        <v>2.1122706873042101</v>
      </c>
      <c r="O630">
        <v>31.459975114060502</v>
      </c>
      <c r="P630">
        <v>19.712015888778499</v>
      </c>
      <c r="Q630">
        <v>-3.4800125808578997E-2</v>
      </c>
    </row>
    <row r="631" spans="1:17" x14ac:dyDescent="0.3">
      <c r="A631" t="s">
        <v>1394</v>
      </c>
      <c r="B631" t="s">
        <v>1395</v>
      </c>
      <c r="C631" t="s">
        <v>3109</v>
      </c>
      <c r="D631" t="s">
        <v>21</v>
      </c>
      <c r="E631">
        <v>7587.5686009378696</v>
      </c>
      <c r="F631">
        <v>27.31</v>
      </c>
      <c r="G631">
        <v>8.6372880550004094</v>
      </c>
      <c r="H631">
        <v>2.7140693788049401</v>
      </c>
      <c r="I631">
        <v>-17.4714908544032</v>
      </c>
      <c r="J631">
        <v>-1.2859329005661599</v>
      </c>
      <c r="K631">
        <v>28.3596393906132</v>
      </c>
      <c r="L631">
        <v>28.0739731591074</v>
      </c>
      <c r="M631">
        <v>42.827465943814502</v>
      </c>
      <c r="N631">
        <v>0.54048122416081401</v>
      </c>
      <c r="O631">
        <v>48.307555093699698</v>
      </c>
      <c r="P631">
        <v>43.6424336703828</v>
      </c>
      <c r="Q631">
        <v>3.4344155161490003E-2</v>
      </c>
    </row>
    <row r="632" spans="1:17" x14ac:dyDescent="0.3">
      <c r="A632" t="s">
        <v>1396</v>
      </c>
      <c r="B632" t="s">
        <v>1397</v>
      </c>
      <c r="C632" t="s">
        <v>3122</v>
      </c>
      <c r="D632" t="s">
        <v>138</v>
      </c>
      <c r="E632">
        <v>7504.7320211411698</v>
      </c>
      <c r="F632">
        <v>117.96</v>
      </c>
      <c r="G632">
        <v>23.174497266832301</v>
      </c>
      <c r="H632">
        <v>-2.2379764765665202</v>
      </c>
      <c r="I632">
        <v>-6.9582578207832997</v>
      </c>
      <c r="J632">
        <v>-0.39788330022829399</v>
      </c>
      <c r="K632">
        <v>121.62922342512501</v>
      </c>
      <c r="L632">
        <v>120.771043475684</v>
      </c>
      <c r="M632">
        <v>51.953864162306999</v>
      </c>
      <c r="N632">
        <v>1.0103311436843501</v>
      </c>
      <c r="O632">
        <v>39.335367921329201</v>
      </c>
      <c r="P632">
        <v>50.6513409961685</v>
      </c>
      <c r="Q632">
        <v>-2.4849557611971999E-2</v>
      </c>
    </row>
    <row r="633" spans="1:17" hidden="1" x14ac:dyDescent="0.3">
      <c r="A633" t="s">
        <v>1398</v>
      </c>
      <c r="B633" t="s">
        <v>1399</v>
      </c>
      <c r="C633" t="s">
        <v>3124</v>
      </c>
      <c r="D633" t="s">
        <v>239</v>
      </c>
      <c r="E633">
        <v>7446.6421031403797</v>
      </c>
      <c r="F633">
        <v>4408.05</v>
      </c>
      <c r="G633">
        <v>650.14651507469205</v>
      </c>
      <c r="H633">
        <v>31.874970253955201</v>
      </c>
      <c r="I633">
        <v>302.25368525015801</v>
      </c>
      <c r="J633">
        <v>-11.173142152129101</v>
      </c>
      <c r="K633">
        <v>3682.9146183374401</v>
      </c>
      <c r="L633">
        <v>2229.1746764136001</v>
      </c>
      <c r="M633">
        <v>43.858185846804602</v>
      </c>
      <c r="N633">
        <v>1.42307526560449</v>
      </c>
      <c r="O633">
        <v>24.4915552228309</v>
      </c>
      <c r="P633">
        <v>671.17739678096495</v>
      </c>
      <c r="Q633">
        <v>0.31098728418715099</v>
      </c>
    </row>
    <row r="634" spans="1:17" hidden="1" x14ac:dyDescent="0.3">
      <c r="A634" t="s">
        <v>1400</v>
      </c>
      <c r="B634" t="s">
        <v>1401</v>
      </c>
      <c r="C634" t="s">
        <v>3124</v>
      </c>
      <c r="D634" t="s">
        <v>120</v>
      </c>
      <c r="E634">
        <v>7434.2075748245297</v>
      </c>
      <c r="F634">
        <v>307.95</v>
      </c>
      <c r="G634">
        <v>193.04357010402799</v>
      </c>
      <c r="H634">
        <v>-8.5706793987674796</v>
      </c>
      <c r="I634">
        <v>2.28650817600011</v>
      </c>
      <c r="J634">
        <v>-2.19887764432608</v>
      </c>
      <c r="K634">
        <v>340.21960815741602</v>
      </c>
      <c r="L634">
        <v>293.50352669552899</v>
      </c>
      <c r="M634">
        <v>31.919287403200599</v>
      </c>
      <c r="N634">
        <v>0.54341578660944001</v>
      </c>
      <c r="O634">
        <v>29.680142880337701</v>
      </c>
      <c r="P634">
        <v>223.476890756302</v>
      </c>
      <c r="Q634">
        <v>0.14867084555252999</v>
      </c>
    </row>
    <row r="635" spans="1:17" hidden="1" x14ac:dyDescent="0.3">
      <c r="A635" t="s">
        <v>1402</v>
      </c>
      <c r="B635" t="s">
        <v>1403</v>
      </c>
      <c r="C635" t="s">
        <v>3124</v>
      </c>
      <c r="D635" t="s">
        <v>1404</v>
      </c>
      <c r="E635">
        <v>7428.3141814518203</v>
      </c>
      <c r="F635">
        <v>1831.35</v>
      </c>
      <c r="G635">
        <v>51.803206628947997</v>
      </c>
      <c r="H635">
        <v>0.64106316906832395</v>
      </c>
      <c r="I635">
        <v>52.640452194033998</v>
      </c>
      <c r="J635">
        <v>-2.3565729043529502</v>
      </c>
      <c r="K635">
        <v>1887.16631777566</v>
      </c>
      <c r="L635">
        <v>1563.3926912060001</v>
      </c>
      <c r="M635">
        <v>40.224590908374701</v>
      </c>
      <c r="N635">
        <v>0.51330064067507497</v>
      </c>
      <c r="O635">
        <v>21.495071941463902</v>
      </c>
      <c r="P635">
        <v>105.227769373003</v>
      </c>
    </row>
    <row r="636" spans="1:17" x14ac:dyDescent="0.3">
      <c r="A636" t="s">
        <v>1405</v>
      </c>
      <c r="B636" t="s">
        <v>1406</v>
      </c>
      <c r="C636" t="s">
        <v>3121</v>
      </c>
      <c r="D636" t="s">
        <v>582</v>
      </c>
      <c r="E636">
        <v>7399.1629676233797</v>
      </c>
      <c r="F636">
        <v>555</v>
      </c>
      <c r="G636">
        <v>22.194924745340099</v>
      </c>
      <c r="H636">
        <v>-5.4652677838723802</v>
      </c>
      <c r="I636">
        <v>13.7069702217548</v>
      </c>
      <c r="J636">
        <v>-3.0176696961401999</v>
      </c>
      <c r="K636">
        <v>569.21617593047301</v>
      </c>
      <c r="L636">
        <v>507.83271573036501</v>
      </c>
      <c r="M636">
        <v>36.520817868364297</v>
      </c>
      <c r="N636">
        <v>0.37190529191559302</v>
      </c>
      <c r="O636">
        <v>15.2612612612612</v>
      </c>
      <c r="P636">
        <v>45.631067961165002</v>
      </c>
      <c r="Q636">
        <v>6.6870415884451001E-2</v>
      </c>
    </row>
    <row r="637" spans="1:17" x14ac:dyDescent="0.3">
      <c r="A637" t="s">
        <v>1407</v>
      </c>
      <c r="B637" t="s">
        <v>1408</v>
      </c>
      <c r="C637" t="s">
        <v>3117</v>
      </c>
      <c r="D637" t="s">
        <v>75</v>
      </c>
      <c r="E637">
        <v>7381.8423057610698</v>
      </c>
      <c r="F637">
        <v>182.54</v>
      </c>
      <c r="G637">
        <v>-14.3759006954635</v>
      </c>
      <c r="H637">
        <v>-6.3535480979842003</v>
      </c>
      <c r="I637">
        <v>-22.471132221550299</v>
      </c>
      <c r="J637">
        <v>-7.7647817837596396</v>
      </c>
      <c r="K637">
        <v>204.71936402158801</v>
      </c>
      <c r="L637">
        <v>203.05865778112701</v>
      </c>
      <c r="M637">
        <v>21.325420624514599</v>
      </c>
      <c r="N637">
        <v>0.96506340471700003</v>
      </c>
      <c r="O637">
        <v>40.2432343595924</v>
      </c>
      <c r="P637">
        <v>14.877281308999301</v>
      </c>
      <c r="Q637">
        <v>7.5419418425598003E-2</v>
      </c>
    </row>
    <row r="638" spans="1:17" x14ac:dyDescent="0.3">
      <c r="A638" t="s">
        <v>1409</v>
      </c>
      <c r="B638" t="s">
        <v>1410</v>
      </c>
      <c r="C638" t="s">
        <v>3108</v>
      </c>
      <c r="D638" t="s">
        <v>21</v>
      </c>
      <c r="E638">
        <v>7358.0139184448699</v>
      </c>
      <c r="F638">
        <v>888.05</v>
      </c>
      <c r="G638">
        <v>68.076869571410299</v>
      </c>
      <c r="H638">
        <v>-0.32481413951361898</v>
      </c>
      <c r="I638">
        <v>11.923040359584</v>
      </c>
      <c r="J638">
        <v>2.5862014739130501</v>
      </c>
      <c r="K638">
        <v>883.89809767350698</v>
      </c>
      <c r="L638">
        <v>774.84993706953605</v>
      </c>
      <c r="M638">
        <v>47.147977848061302</v>
      </c>
      <c r="N638">
        <v>0.530496279798917</v>
      </c>
      <c r="O638">
        <v>11.812397950565799</v>
      </c>
      <c r="P638">
        <v>113.987951807228</v>
      </c>
      <c r="Q638">
        <v>0.133062354854487</v>
      </c>
    </row>
    <row r="639" spans="1:17" hidden="1" x14ac:dyDescent="0.3">
      <c r="A639" t="s">
        <v>1411</v>
      </c>
      <c r="B639" t="s">
        <v>1412</v>
      </c>
      <c r="C639" t="s">
        <v>3124</v>
      </c>
      <c r="D639" t="s">
        <v>57</v>
      </c>
      <c r="E639">
        <v>7349.5725103536697</v>
      </c>
      <c r="F639">
        <v>102.76</v>
      </c>
      <c r="G639">
        <v>146.57328496039301</v>
      </c>
      <c r="H639">
        <v>-21.6907073519296</v>
      </c>
      <c r="I639">
        <v>42.471902332343397</v>
      </c>
      <c r="J639">
        <v>-9.0164455127010203</v>
      </c>
      <c r="K639">
        <v>122.551452771474</v>
      </c>
      <c r="L639">
        <v>96.064288156262904</v>
      </c>
      <c r="M639">
        <v>21.317354213168699</v>
      </c>
      <c r="N639">
        <v>0.52040605542207896</v>
      </c>
      <c r="O639">
        <v>64.704165044764395</v>
      </c>
      <c r="P639">
        <v>180.381991814461</v>
      </c>
      <c r="Q639">
        <v>9.4591491122389001E-2</v>
      </c>
    </row>
    <row r="640" spans="1:17" x14ac:dyDescent="0.3">
      <c r="A640" t="s">
        <v>1413</v>
      </c>
      <c r="B640" t="s">
        <v>1414</v>
      </c>
      <c r="C640" t="s">
        <v>3122</v>
      </c>
      <c r="D640" t="s">
        <v>138</v>
      </c>
      <c r="E640">
        <v>7332.3597499582102</v>
      </c>
      <c r="F640">
        <v>472.6</v>
      </c>
      <c r="G640">
        <v>-28.3460415415345</v>
      </c>
      <c r="H640">
        <v>-0.87567698171327601</v>
      </c>
      <c r="I640">
        <v>-28.315362106607701</v>
      </c>
      <c r="J640">
        <v>-5.98322549995423</v>
      </c>
      <c r="K640">
        <v>518.05550561118503</v>
      </c>
      <c r="L640">
        <v>551.40969893169995</v>
      </c>
      <c r="M640">
        <v>32.3430827991927</v>
      </c>
      <c r="N640">
        <v>0.94811926124458901</v>
      </c>
      <c r="O640">
        <v>43.630977570884397</v>
      </c>
      <c r="P640">
        <v>2.7168006955009698</v>
      </c>
      <c r="Q640">
        <v>7.5426537668213001E-2</v>
      </c>
    </row>
    <row r="641" spans="1:17" x14ac:dyDescent="0.3">
      <c r="A641" t="s">
        <v>1415</v>
      </c>
      <c r="B641" t="s">
        <v>1416</v>
      </c>
      <c r="C641" t="s">
        <v>3113</v>
      </c>
      <c r="D641" t="s">
        <v>51</v>
      </c>
      <c r="E641">
        <v>7309.4743010734501</v>
      </c>
      <c r="F641">
        <v>1440.4</v>
      </c>
      <c r="G641">
        <v>146.80102606613301</v>
      </c>
      <c r="H641">
        <v>11.8839151556072</v>
      </c>
      <c r="I641">
        <v>25.182402007213501</v>
      </c>
      <c r="J641">
        <v>-1.2185072739556999</v>
      </c>
      <c r="K641">
        <v>1386.53082349648</v>
      </c>
      <c r="L641">
        <v>1188.5078853300499</v>
      </c>
      <c r="M641">
        <v>52.452772406537399</v>
      </c>
      <c r="N641">
        <v>1.0468573444360301</v>
      </c>
      <c r="O641">
        <v>10.386003887808901</v>
      </c>
      <c r="P641">
        <v>176.46833013435699</v>
      </c>
      <c r="Q641">
        <v>0.13003403642141501</v>
      </c>
    </row>
    <row r="642" spans="1:17" hidden="1" x14ac:dyDescent="0.3">
      <c r="A642" t="s">
        <v>1417</v>
      </c>
      <c r="B642" t="s">
        <v>1418</v>
      </c>
      <c r="C642" t="s">
        <v>3121</v>
      </c>
      <c r="D642" t="s">
        <v>227</v>
      </c>
      <c r="E642">
        <v>7284.1589335716599</v>
      </c>
      <c r="F642">
        <v>327.2</v>
      </c>
      <c r="G642">
        <v>-39.536485691328799</v>
      </c>
      <c r="H642">
        <v>-10.054148793912701</v>
      </c>
      <c r="I642">
        <v>-35.110804772327803</v>
      </c>
      <c r="J642">
        <v>-3.5452884881596001</v>
      </c>
      <c r="K642">
        <v>360.84808818008901</v>
      </c>
      <c r="M642">
        <v>41.183494532719699</v>
      </c>
      <c r="N642">
        <v>0.92652808857595903</v>
      </c>
      <c r="O642">
        <v>64.501833740831202</v>
      </c>
      <c r="P642">
        <v>6.9281045751633901</v>
      </c>
    </row>
    <row r="643" spans="1:17" x14ac:dyDescent="0.3">
      <c r="A643" t="s">
        <v>1419</v>
      </c>
      <c r="B643" t="s">
        <v>1420</v>
      </c>
      <c r="C643" t="s">
        <v>3121</v>
      </c>
      <c r="D643" t="s">
        <v>102</v>
      </c>
      <c r="E643">
        <v>7256.9050223125996</v>
      </c>
      <c r="F643">
        <v>3663.7</v>
      </c>
      <c r="G643">
        <v>95.276129363837896</v>
      </c>
      <c r="H643">
        <v>-9.9356097092303095</v>
      </c>
      <c r="I643">
        <v>64.764517041369302</v>
      </c>
      <c r="J643">
        <v>-12.501057824274699</v>
      </c>
      <c r="K643">
        <v>4011.61918091189</v>
      </c>
      <c r="L643">
        <v>3223.59958132264</v>
      </c>
      <c r="M643">
        <v>28.445397541236002</v>
      </c>
      <c r="N643">
        <v>1.0192560969245399</v>
      </c>
      <c r="O643">
        <v>23.3725468788383</v>
      </c>
      <c r="P643">
        <v>120.114752620985</v>
      </c>
      <c r="Q643">
        <v>-3.2351834342659001E-2</v>
      </c>
    </row>
    <row r="644" spans="1:17" x14ac:dyDescent="0.3">
      <c r="A644" t="s">
        <v>1421</v>
      </c>
      <c r="B644" t="s">
        <v>1422</v>
      </c>
      <c r="C644" t="s">
        <v>3122</v>
      </c>
      <c r="D644" t="s">
        <v>138</v>
      </c>
      <c r="E644">
        <v>7227.2273285257597</v>
      </c>
      <c r="F644">
        <v>493.1</v>
      </c>
      <c r="G644">
        <v>-14.253055807615301</v>
      </c>
      <c r="H644">
        <v>-6.5775026139157999</v>
      </c>
      <c r="I644">
        <v>9.5621043124075307</v>
      </c>
      <c r="J644">
        <v>-9.2230389888194502</v>
      </c>
      <c r="K644">
        <v>556.06857931597801</v>
      </c>
      <c r="L644">
        <v>523.88804678972303</v>
      </c>
      <c r="M644">
        <v>22.1724951436324</v>
      </c>
      <c r="N644">
        <v>0.33252041207681599</v>
      </c>
      <c r="O644">
        <v>41.756236057594798</v>
      </c>
      <c r="P644">
        <v>29.746086041310299</v>
      </c>
      <c r="Q644">
        <v>-3.807391988023E-3</v>
      </c>
    </row>
    <row r="645" spans="1:17" x14ac:dyDescent="0.3">
      <c r="A645" t="s">
        <v>1423</v>
      </c>
      <c r="B645" t="s">
        <v>1424</v>
      </c>
      <c r="C645" t="s">
        <v>3118</v>
      </c>
      <c r="D645" t="s">
        <v>85</v>
      </c>
      <c r="E645">
        <v>7218.7222260097897</v>
      </c>
      <c r="F645">
        <v>2947.2</v>
      </c>
      <c r="G645">
        <v>25.5157842974067</v>
      </c>
      <c r="H645">
        <v>1.1305437425359799</v>
      </c>
      <c r="I645">
        <v>13.324606524895</v>
      </c>
      <c r="J645">
        <v>2.85672131105889</v>
      </c>
      <c r="K645">
        <v>3015.2745648380401</v>
      </c>
      <c r="L645">
        <v>2756.92022025605</v>
      </c>
      <c r="M645">
        <v>54.289247584587301</v>
      </c>
      <c r="N645">
        <v>0.54444511501997905</v>
      </c>
      <c r="O645">
        <v>19.6033523344191</v>
      </c>
      <c r="P645">
        <v>65.294447560291601</v>
      </c>
      <c r="Q645">
        <v>0.17001603401423401</v>
      </c>
    </row>
    <row r="646" spans="1:17" x14ac:dyDescent="0.3">
      <c r="A646" t="s">
        <v>1425</v>
      </c>
      <c r="B646" t="s">
        <v>1426</v>
      </c>
      <c r="C646" t="s">
        <v>3107</v>
      </c>
      <c r="D646" t="s">
        <v>128</v>
      </c>
      <c r="E646">
        <v>7199.2122953399903</v>
      </c>
      <c r="F646">
        <v>444.3</v>
      </c>
      <c r="G646">
        <v>47.663945061643602</v>
      </c>
      <c r="H646">
        <v>-1.8350006551158</v>
      </c>
      <c r="I646">
        <v>-20.5331522355518</v>
      </c>
      <c r="J646">
        <v>-1.0555225009168001</v>
      </c>
      <c r="K646">
        <v>464.229326154229</v>
      </c>
      <c r="L646">
        <v>462.06413038280999</v>
      </c>
      <c r="M646">
        <v>50.855516264345098</v>
      </c>
      <c r="N646">
        <v>0.73481420943486597</v>
      </c>
      <c r="O646">
        <v>42.876434841323402</v>
      </c>
      <c r="P646">
        <v>80.811883202767305</v>
      </c>
    </row>
    <row r="647" spans="1:17" x14ac:dyDescent="0.3">
      <c r="A647" t="s">
        <v>1427</v>
      </c>
      <c r="B647" t="s">
        <v>1428</v>
      </c>
      <c r="C647" t="s">
        <v>3121</v>
      </c>
      <c r="D647" t="s">
        <v>227</v>
      </c>
      <c r="E647">
        <v>7172.1535210163302</v>
      </c>
      <c r="F647">
        <v>355.6</v>
      </c>
      <c r="G647">
        <v>-32.019617626172597</v>
      </c>
      <c r="H647">
        <v>-3.4549158888637899</v>
      </c>
      <c r="I647">
        <v>-17.789116997616802</v>
      </c>
      <c r="J647">
        <v>-4.2656994995189503</v>
      </c>
      <c r="K647">
        <v>385.85890202513701</v>
      </c>
      <c r="L647">
        <v>400.53837294897698</v>
      </c>
      <c r="M647">
        <v>29.087420353150499</v>
      </c>
      <c r="N647">
        <v>0.42298669274981798</v>
      </c>
      <c r="O647">
        <v>42.013498312710901</v>
      </c>
      <c r="P647">
        <v>2.2573687994248801</v>
      </c>
      <c r="Q647">
        <v>4.0601469695080002E-2</v>
      </c>
    </row>
    <row r="648" spans="1:17" x14ac:dyDescent="0.3">
      <c r="A648" t="s">
        <v>1429</v>
      </c>
      <c r="B648" t="s">
        <v>1430</v>
      </c>
      <c r="C648" t="s">
        <v>3118</v>
      </c>
      <c r="D648" t="s">
        <v>108</v>
      </c>
      <c r="E648">
        <v>7149.7298772018203</v>
      </c>
      <c r="F648">
        <v>1500.15</v>
      </c>
      <c r="G648">
        <v>-19.652270454372101</v>
      </c>
      <c r="H648">
        <v>7.5732046906201296</v>
      </c>
      <c r="I648">
        <v>4.8146181277497702</v>
      </c>
      <c r="J648">
        <v>-4.1317731585480102</v>
      </c>
      <c r="K648">
        <v>1541.4187784133101</v>
      </c>
      <c r="L648">
        <v>1468.9968737500101</v>
      </c>
      <c r="M648">
        <v>31.982515164564202</v>
      </c>
      <c r="N648">
        <v>0.27726566246869699</v>
      </c>
      <c r="O648">
        <v>14.675199146751901</v>
      </c>
      <c r="P648">
        <v>20.012</v>
      </c>
      <c r="Q648">
        <v>-9.6350708181415001E-2</v>
      </c>
    </row>
    <row r="649" spans="1:17" x14ac:dyDescent="0.3">
      <c r="A649" t="s">
        <v>1431</v>
      </c>
      <c r="B649" t="s">
        <v>1432</v>
      </c>
      <c r="C649" t="s">
        <v>3119</v>
      </c>
      <c r="D649" t="s">
        <v>1072</v>
      </c>
      <c r="E649">
        <v>7144.1456580191098</v>
      </c>
      <c r="F649">
        <v>752.05</v>
      </c>
      <c r="G649">
        <v>17.0359440693835</v>
      </c>
      <c r="H649">
        <v>-4.8301854178696599</v>
      </c>
      <c r="I649">
        <v>-1.7270777545432301</v>
      </c>
      <c r="J649">
        <v>-2.3432873862656498</v>
      </c>
      <c r="K649">
        <v>812.33545253587704</v>
      </c>
      <c r="L649">
        <v>766.30820316279596</v>
      </c>
      <c r="M649">
        <v>41.2478897536812</v>
      </c>
      <c r="N649">
        <v>0.66636394641963104</v>
      </c>
      <c r="O649">
        <v>40.815105378631699</v>
      </c>
      <c r="P649">
        <v>47.4318761027249</v>
      </c>
      <c r="Q649">
        <v>0.117691250980069</v>
      </c>
    </row>
    <row r="650" spans="1:17" x14ac:dyDescent="0.3">
      <c r="A650" t="s">
        <v>1433</v>
      </c>
      <c r="B650" t="s">
        <v>1434</v>
      </c>
      <c r="C650" t="s">
        <v>3109</v>
      </c>
      <c r="D650" t="s">
        <v>24</v>
      </c>
      <c r="E650">
        <v>7137.8889269926103</v>
      </c>
      <c r="F650">
        <v>62.63</v>
      </c>
      <c r="G650">
        <v>-57.122718440966601</v>
      </c>
      <c r="H650">
        <v>-10.1336892920053</v>
      </c>
      <c r="I650">
        <v>-39.361134954205497</v>
      </c>
      <c r="J650">
        <v>-8.5341257819821408</v>
      </c>
      <c r="K650">
        <v>73.4371270346454</v>
      </c>
      <c r="L650">
        <v>84.614776275583097</v>
      </c>
      <c r="M650">
        <v>19.962445991797399</v>
      </c>
      <c r="N650">
        <v>0.75580045559624998</v>
      </c>
      <c r="O650">
        <v>86.013092767044498</v>
      </c>
      <c r="P650">
        <v>1.0161290322580701</v>
      </c>
      <c r="Q650">
        <v>-1.6529885527179999E-2</v>
      </c>
    </row>
    <row r="651" spans="1:17" hidden="1" x14ac:dyDescent="0.3">
      <c r="A651" t="s">
        <v>1435</v>
      </c>
      <c r="B651" t="s">
        <v>1436</v>
      </c>
      <c r="C651" t="s">
        <v>3124</v>
      </c>
      <c r="D651" t="s">
        <v>166</v>
      </c>
      <c r="E651">
        <v>7100.4768025482899</v>
      </c>
      <c r="F651">
        <v>55.37</v>
      </c>
      <c r="G651">
        <v>24.068699006515399</v>
      </c>
      <c r="H651">
        <v>-10.3256827867989</v>
      </c>
      <c r="I651">
        <v>-13.8800904282372</v>
      </c>
      <c r="J651">
        <v>-6.4746821373436898</v>
      </c>
      <c r="K651">
        <v>60.777475232364402</v>
      </c>
      <c r="L651">
        <v>58.396278397882398</v>
      </c>
      <c r="M651">
        <v>34.959949008622999</v>
      </c>
      <c r="N651">
        <v>0.42533654377568197</v>
      </c>
      <c r="O651">
        <v>44.301968575040597</v>
      </c>
      <c r="P651">
        <v>47.535305089261897</v>
      </c>
      <c r="Q651">
        <v>-2.5366008320079E-2</v>
      </c>
    </row>
    <row r="652" spans="1:17" hidden="1" x14ac:dyDescent="0.3">
      <c r="A652" t="s">
        <v>1437</v>
      </c>
      <c r="B652" t="s">
        <v>1438</v>
      </c>
      <c r="C652" t="s">
        <v>3124</v>
      </c>
      <c r="D652" t="s">
        <v>582</v>
      </c>
      <c r="E652">
        <v>7098.2738158073498</v>
      </c>
      <c r="F652">
        <v>504.25</v>
      </c>
      <c r="G652">
        <v>-43.447990714657998</v>
      </c>
      <c r="H652">
        <v>2.30474049419258</v>
      </c>
      <c r="I652">
        <v>8.0239381014156095</v>
      </c>
      <c r="J652">
        <v>-6.5608829595954798</v>
      </c>
      <c r="K652">
        <v>526.93055837835902</v>
      </c>
      <c r="L652">
        <v>514.47671716617697</v>
      </c>
      <c r="M652">
        <v>34.797887781321599</v>
      </c>
      <c r="N652">
        <v>0.78260695073460695</v>
      </c>
      <c r="O652">
        <v>32.077342588001898</v>
      </c>
      <c r="P652">
        <v>27.755257157334601</v>
      </c>
      <c r="Q652">
        <v>5.4611295216433001E-2</v>
      </c>
    </row>
    <row r="653" spans="1:17" hidden="1" x14ac:dyDescent="0.3">
      <c r="A653" t="s">
        <v>1439</v>
      </c>
      <c r="B653" t="s">
        <v>1440</v>
      </c>
      <c r="C653" t="s">
        <v>3124</v>
      </c>
      <c r="D653" t="s">
        <v>582</v>
      </c>
      <c r="E653">
        <v>7073.3401776172304</v>
      </c>
      <c r="F653">
        <v>3534.35</v>
      </c>
      <c r="G653">
        <v>130.63622999822201</v>
      </c>
      <c r="H653">
        <v>34.870326516162997</v>
      </c>
      <c r="I653">
        <v>88.597695830969499</v>
      </c>
      <c r="J653">
        <v>3.133979708909</v>
      </c>
      <c r="K653">
        <v>2825.77767779949</v>
      </c>
      <c r="L653">
        <v>2085.74761561791</v>
      </c>
      <c r="M653">
        <v>60.409088346810897</v>
      </c>
      <c r="N653">
        <v>1.94427964818753</v>
      </c>
      <c r="O653">
        <v>4.1492778021418397</v>
      </c>
      <c r="P653">
        <v>184.117446090154</v>
      </c>
      <c r="Q653">
        <v>0.22268483161466801</v>
      </c>
    </row>
    <row r="654" spans="1:17" x14ac:dyDescent="0.3">
      <c r="A654" t="s">
        <v>1441</v>
      </c>
      <c r="B654" t="s">
        <v>1442</v>
      </c>
      <c r="C654" t="s">
        <v>3120</v>
      </c>
      <c r="D654" t="s">
        <v>138</v>
      </c>
      <c r="E654">
        <v>7067.7289070768202</v>
      </c>
      <c r="F654">
        <v>1002.55</v>
      </c>
      <c r="G654">
        <v>0.10123935939506901</v>
      </c>
      <c r="H654">
        <v>14.033792974516601</v>
      </c>
      <c r="I654">
        <v>8.8821938486922694</v>
      </c>
      <c r="J654">
        <v>1.1404982870517999</v>
      </c>
      <c r="K654">
        <v>959.02258626291405</v>
      </c>
      <c r="L654">
        <v>897.08748375304299</v>
      </c>
      <c r="M654">
        <v>57.855349163465398</v>
      </c>
      <c r="N654">
        <v>1.13558540705612</v>
      </c>
      <c r="O654">
        <v>5.6057054510997002</v>
      </c>
      <c r="P654">
        <v>33.923323537269503</v>
      </c>
      <c r="Q654">
        <v>5.4191023911359E-2</v>
      </c>
    </row>
    <row r="655" spans="1:17" hidden="1" x14ac:dyDescent="0.3">
      <c r="A655" t="s">
        <v>1443</v>
      </c>
      <c r="B655" t="s">
        <v>1444</v>
      </c>
      <c r="C655" t="s">
        <v>3124</v>
      </c>
      <c r="D655" t="s">
        <v>413</v>
      </c>
      <c r="E655">
        <v>7047.7201039059401</v>
      </c>
      <c r="F655">
        <v>780.75</v>
      </c>
      <c r="G655">
        <v>63.652737453987399</v>
      </c>
      <c r="H655">
        <v>42.950730362163902</v>
      </c>
      <c r="I655">
        <v>84.137998951074493</v>
      </c>
      <c r="J655">
        <v>-2.2171797828813902</v>
      </c>
      <c r="K655">
        <v>652.35776076239904</v>
      </c>
      <c r="L655">
        <v>528.49131537617404</v>
      </c>
      <c r="M655">
        <v>57.742637332455999</v>
      </c>
      <c r="N655">
        <v>2.0772437980900702</v>
      </c>
      <c r="O655">
        <v>6.5001601024655598</v>
      </c>
      <c r="P655">
        <v>145.48027039773601</v>
      </c>
      <c r="Q655">
        <v>8.1453507114163007E-2</v>
      </c>
    </row>
    <row r="656" spans="1:17" x14ac:dyDescent="0.3">
      <c r="A656" t="s">
        <v>1445</v>
      </c>
      <c r="B656" t="s">
        <v>1446</v>
      </c>
      <c r="C656" t="s">
        <v>3123</v>
      </c>
      <c r="D656" t="s">
        <v>475</v>
      </c>
      <c r="E656">
        <v>7028.4703769134703</v>
      </c>
      <c r="F656">
        <v>254</v>
      </c>
      <c r="G656">
        <v>-30.072958698215398</v>
      </c>
      <c r="H656">
        <v>-1.9547407631281</v>
      </c>
      <c r="I656">
        <v>-1.30513928203514</v>
      </c>
      <c r="J656">
        <v>-5.2161884333759998</v>
      </c>
      <c r="K656">
        <v>272.54348779696102</v>
      </c>
      <c r="L656">
        <v>269.658443514829</v>
      </c>
      <c r="M656">
        <v>36.607466672592899</v>
      </c>
      <c r="N656">
        <v>0.279076469178479</v>
      </c>
      <c r="O656">
        <v>28.1496062992125</v>
      </c>
      <c r="P656">
        <v>15.4545454545454</v>
      </c>
      <c r="Q656">
        <v>-8.8240833776579999E-2</v>
      </c>
    </row>
    <row r="657" spans="1:17" hidden="1" x14ac:dyDescent="0.3">
      <c r="A657" t="s">
        <v>1447</v>
      </c>
      <c r="B657" t="s">
        <v>1448</v>
      </c>
      <c r="C657" t="s">
        <v>3124</v>
      </c>
      <c r="D657" t="s">
        <v>57</v>
      </c>
      <c r="E657">
        <v>6990.23205156534</v>
      </c>
      <c r="F657">
        <v>13.01</v>
      </c>
      <c r="G657">
        <v>12.4050157296246</v>
      </c>
      <c r="H657">
        <v>-11.981686267036199</v>
      </c>
      <c r="I657">
        <v>2.4986773022592002</v>
      </c>
      <c r="J657">
        <v>-5.9469283265872903</v>
      </c>
      <c r="K657">
        <v>14.7399654384744</v>
      </c>
      <c r="L657">
        <v>13.5914513684772</v>
      </c>
      <c r="M657">
        <v>31.932889737301799</v>
      </c>
      <c r="N657">
        <v>0.57769619988784804</v>
      </c>
      <c r="O657">
        <v>62.1829362029208</v>
      </c>
      <c r="P657">
        <v>64.683544303797404</v>
      </c>
      <c r="Q657">
        <v>0.113547012071294</v>
      </c>
    </row>
    <row r="658" spans="1:17" x14ac:dyDescent="0.3">
      <c r="A658" t="s">
        <v>1449</v>
      </c>
      <c r="B658" t="s">
        <v>1450</v>
      </c>
      <c r="C658" t="s">
        <v>3111</v>
      </c>
      <c r="D658" t="s">
        <v>125</v>
      </c>
      <c r="E658">
        <v>6989.9861179192703</v>
      </c>
      <c r="F658">
        <v>1158.05</v>
      </c>
      <c r="G658">
        <v>21.410692709471299</v>
      </c>
      <c r="H658">
        <v>-5.3181583323218398</v>
      </c>
      <c r="I658">
        <v>13.0638250812927</v>
      </c>
      <c r="J658">
        <v>1.31227286788825</v>
      </c>
      <c r="K658">
        <v>1204.5438191272599</v>
      </c>
      <c r="L658">
        <v>1075.0399026416101</v>
      </c>
      <c r="M658">
        <v>37.041180726010403</v>
      </c>
      <c r="N658">
        <v>1.4727975446565</v>
      </c>
      <c r="O658">
        <v>16.238504382366902</v>
      </c>
      <c r="P658">
        <v>53.8221425250713</v>
      </c>
      <c r="Q658">
        <v>8.1201769109739003E-2</v>
      </c>
    </row>
    <row r="659" spans="1:17" x14ac:dyDescent="0.3">
      <c r="A659" t="s">
        <v>1451</v>
      </c>
      <c r="B659" t="s">
        <v>1452</v>
      </c>
      <c r="C659" t="s">
        <v>3126</v>
      </c>
      <c r="D659" t="s">
        <v>1453</v>
      </c>
      <c r="E659">
        <v>6984.7016573650499</v>
      </c>
      <c r="F659">
        <v>912.05</v>
      </c>
      <c r="G659">
        <v>-9.8662769162185509</v>
      </c>
      <c r="H659">
        <v>4.01931578776097</v>
      </c>
      <c r="I659">
        <v>43.807037312108903</v>
      </c>
      <c r="J659">
        <v>0.107657355743091</v>
      </c>
      <c r="K659">
        <v>928.03484983584406</v>
      </c>
      <c r="L659">
        <v>864.21383322536701</v>
      </c>
      <c r="M659">
        <v>49.534674501494301</v>
      </c>
      <c r="N659">
        <v>0.40716243109541</v>
      </c>
      <c r="O659">
        <v>22.4713557370758</v>
      </c>
      <c r="P659">
        <v>54.192730346576496</v>
      </c>
      <c r="Q659">
        <v>-2.9949199249596999E-2</v>
      </c>
    </row>
    <row r="660" spans="1:17" hidden="1" x14ac:dyDescent="0.3">
      <c r="A660" t="s">
        <v>1454</v>
      </c>
      <c r="B660" t="s">
        <v>1455</v>
      </c>
      <c r="C660" t="s">
        <v>3124</v>
      </c>
      <c r="D660" t="s">
        <v>475</v>
      </c>
      <c r="E660">
        <v>6977.7779079686597</v>
      </c>
      <c r="F660">
        <v>1785.35</v>
      </c>
      <c r="G660">
        <v>18.042146531312401</v>
      </c>
      <c r="H660">
        <v>12.8729713415047</v>
      </c>
      <c r="I660">
        <v>53.516731121393498</v>
      </c>
      <c r="J660">
        <v>-6.2000172563621998</v>
      </c>
      <c r="K660">
        <v>1669.3222487370001</v>
      </c>
      <c r="L660">
        <v>1440.2645827765</v>
      </c>
      <c r="M660">
        <v>45.980015960046501</v>
      </c>
      <c r="N660">
        <v>1.51925333208605</v>
      </c>
      <c r="O660">
        <v>12.9750469095695</v>
      </c>
      <c r="P660">
        <v>83.112820512820406</v>
      </c>
      <c r="Q660">
        <v>5.3113835465199996E-3</v>
      </c>
    </row>
    <row r="661" spans="1:17" hidden="1" x14ac:dyDescent="0.3">
      <c r="A661" t="s">
        <v>1456</v>
      </c>
      <c r="B661" t="s">
        <v>1457</v>
      </c>
      <c r="C661" t="s">
        <v>3124</v>
      </c>
      <c r="D661" t="s">
        <v>24</v>
      </c>
      <c r="E661">
        <v>6960.0876412764801</v>
      </c>
      <c r="F661">
        <v>439.3</v>
      </c>
      <c r="G661">
        <v>-37.354691230082203</v>
      </c>
      <c r="H661">
        <v>3.6571803910509901</v>
      </c>
      <c r="I661">
        <v>-11.4550283924689</v>
      </c>
      <c r="J661">
        <v>1.1753480712516999</v>
      </c>
      <c r="K661">
        <v>450.31845359314002</v>
      </c>
      <c r="L661">
        <v>468.64656833565999</v>
      </c>
      <c r="M661">
        <v>46.7912503544053</v>
      </c>
      <c r="N661">
        <v>0.74155512176507499</v>
      </c>
      <c r="O661">
        <v>24.1179148645572</v>
      </c>
      <c r="P661">
        <v>5.0705572829466501</v>
      </c>
      <c r="Q661">
        <v>-0.111902820731639</v>
      </c>
    </row>
    <row r="662" spans="1:17" x14ac:dyDescent="0.3">
      <c r="A662" t="s">
        <v>1458</v>
      </c>
      <c r="B662" t="s">
        <v>1459</v>
      </c>
      <c r="C662" t="s">
        <v>3118</v>
      </c>
      <c r="D662" t="s">
        <v>85</v>
      </c>
      <c r="E662">
        <v>6957.0786983709304</v>
      </c>
      <c r="F662">
        <v>235.5</v>
      </c>
      <c r="G662">
        <v>-62.652101339391201</v>
      </c>
      <c r="H662">
        <v>-12.3183885746519</v>
      </c>
      <c r="I662">
        <v>-27.860316179123998</v>
      </c>
      <c r="J662">
        <v>-8.3772494123204897</v>
      </c>
      <c r="K662">
        <v>269.17262069139798</v>
      </c>
      <c r="L662">
        <v>312.647000726165</v>
      </c>
      <c r="M662">
        <v>28.2915218284163</v>
      </c>
      <c r="N662">
        <v>0.68136379576557005</v>
      </c>
      <c r="O662">
        <v>78.641188959660298</v>
      </c>
      <c r="P662">
        <v>1.2467755803955201</v>
      </c>
      <c r="Q662">
        <v>-0.127951956136831</v>
      </c>
    </row>
    <row r="663" spans="1:17" x14ac:dyDescent="0.3">
      <c r="A663" t="s">
        <v>1460</v>
      </c>
      <c r="B663" t="s">
        <v>1461</v>
      </c>
      <c r="C663" t="s">
        <v>3118</v>
      </c>
      <c r="D663" t="s">
        <v>1462</v>
      </c>
      <c r="E663">
        <v>6928.8485535741302</v>
      </c>
      <c r="F663">
        <v>259.75</v>
      </c>
      <c r="G663">
        <v>-43.179840195707797</v>
      </c>
      <c r="H663">
        <v>-0.35048591852873301</v>
      </c>
      <c r="I663">
        <v>-13.644454728528199</v>
      </c>
      <c r="J663">
        <v>-1.74885041121061</v>
      </c>
      <c r="K663">
        <v>271.84560625789601</v>
      </c>
      <c r="L663">
        <v>279.79577181055799</v>
      </c>
      <c r="M663">
        <v>33.061595623114599</v>
      </c>
      <c r="N663">
        <v>0.75603716346391503</v>
      </c>
      <c r="O663">
        <v>38.498556304138503</v>
      </c>
      <c r="P663">
        <v>3.8792241551689699</v>
      </c>
      <c r="Q663">
        <v>8.2637432111333994E-2</v>
      </c>
    </row>
    <row r="664" spans="1:17" x14ac:dyDescent="0.3">
      <c r="A664" t="s">
        <v>1463</v>
      </c>
      <c r="B664" t="s">
        <v>1464</v>
      </c>
      <c r="C664" t="s">
        <v>3109</v>
      </c>
      <c r="D664" t="s">
        <v>565</v>
      </c>
      <c r="E664">
        <v>6928.50435783999</v>
      </c>
      <c r="F664">
        <v>643.70000000000005</v>
      </c>
      <c r="G664">
        <v>-2.8557394261185598</v>
      </c>
      <c r="H664">
        <v>-5.4311120315840302</v>
      </c>
      <c r="I664">
        <v>5.1222038389735998</v>
      </c>
      <c r="J664">
        <v>-7.6308066846012004</v>
      </c>
      <c r="K664">
        <v>705.16025271902197</v>
      </c>
      <c r="L664">
        <v>659.47209798619804</v>
      </c>
      <c r="M664">
        <v>24.5733834039697</v>
      </c>
      <c r="N664">
        <v>0.46355355937825199</v>
      </c>
      <c r="O664">
        <v>24.126145720055899</v>
      </c>
      <c r="P664">
        <v>23.9911393624193</v>
      </c>
    </row>
    <row r="665" spans="1:17" x14ac:dyDescent="0.3">
      <c r="A665" t="s">
        <v>1465</v>
      </c>
      <c r="B665" t="s">
        <v>1466</v>
      </c>
      <c r="C665" t="s">
        <v>3123</v>
      </c>
      <c r="D665" t="s">
        <v>413</v>
      </c>
      <c r="E665">
        <v>6887.8060057635103</v>
      </c>
      <c r="F665">
        <v>1527.15</v>
      </c>
      <c r="G665">
        <v>51.635747272188397</v>
      </c>
      <c r="H665">
        <v>8.8486761308412305</v>
      </c>
      <c r="I665">
        <v>7.2084227249291803</v>
      </c>
      <c r="J665">
        <v>-2.3911366735416202</v>
      </c>
      <c r="K665">
        <v>1558.0379216901099</v>
      </c>
      <c r="L665">
        <v>1434.70575696677</v>
      </c>
      <c r="M665">
        <v>43.098032088874</v>
      </c>
      <c r="N665">
        <v>1.4680275644656</v>
      </c>
      <c r="O665">
        <v>26.104180990734299</v>
      </c>
      <c r="P665">
        <v>77.503341663276501</v>
      </c>
      <c r="Q665">
        <v>8.6585982962907995E-2</v>
      </c>
    </row>
    <row r="666" spans="1:17" hidden="1" x14ac:dyDescent="0.3">
      <c r="A666" t="s">
        <v>1467</v>
      </c>
      <c r="B666" t="s">
        <v>1468</v>
      </c>
      <c r="C666" t="s">
        <v>3124</v>
      </c>
      <c r="D666" t="s">
        <v>102</v>
      </c>
      <c r="E666">
        <v>6883.1828529376198</v>
      </c>
      <c r="F666">
        <v>625.35</v>
      </c>
      <c r="G666">
        <v>-27.625355193950099</v>
      </c>
      <c r="H666">
        <v>-12.013110464610699</v>
      </c>
      <c r="I666">
        <v>-20.100780636535902</v>
      </c>
      <c r="J666">
        <v>-1.89562755044169</v>
      </c>
      <c r="K666">
        <v>724.29781994838299</v>
      </c>
      <c r="L666">
        <v>746.68087665871894</v>
      </c>
      <c r="M666">
        <v>22.719681649632602</v>
      </c>
      <c r="N666">
        <v>0.77929575265931805</v>
      </c>
      <c r="O666">
        <v>50.859518669544997</v>
      </c>
      <c r="P666">
        <v>3.37217951896851</v>
      </c>
      <c r="Q666">
        <v>6.6722747152599002E-2</v>
      </c>
    </row>
    <row r="667" spans="1:17" x14ac:dyDescent="0.3">
      <c r="A667" t="s">
        <v>1469</v>
      </c>
      <c r="B667" t="s">
        <v>1470</v>
      </c>
      <c r="C667" t="s">
        <v>3117</v>
      </c>
      <c r="D667" t="s">
        <v>75</v>
      </c>
      <c r="E667">
        <v>6852.4135461449796</v>
      </c>
      <c r="F667">
        <v>334.3</v>
      </c>
      <c r="G667">
        <v>27.086087722172</v>
      </c>
      <c r="H667">
        <v>20.444071474276502</v>
      </c>
      <c r="I667">
        <v>54.533174542479998</v>
      </c>
      <c r="J667">
        <v>0.90514901886087995</v>
      </c>
      <c r="K667">
        <v>322.66776296673498</v>
      </c>
      <c r="L667">
        <v>279.71901440797302</v>
      </c>
      <c r="M667">
        <v>42.502940603582601</v>
      </c>
      <c r="N667">
        <v>0.33545218855438802</v>
      </c>
      <c r="O667">
        <v>13.3712234519892</v>
      </c>
      <c r="P667">
        <v>83.6813186813187</v>
      </c>
      <c r="Q667">
        <v>8.3370308543224997E-2</v>
      </c>
    </row>
    <row r="668" spans="1:17" hidden="1" x14ac:dyDescent="0.3">
      <c r="A668" t="s">
        <v>1471</v>
      </c>
      <c r="B668" t="s">
        <v>1472</v>
      </c>
      <c r="C668" t="s">
        <v>3124</v>
      </c>
      <c r="D668" t="s">
        <v>404</v>
      </c>
      <c r="E668">
        <v>6850.6142146286402</v>
      </c>
      <c r="F668">
        <v>310.25</v>
      </c>
      <c r="G668">
        <v>64.359019697969799</v>
      </c>
      <c r="H668">
        <v>-2.01067051663731</v>
      </c>
      <c r="I668">
        <v>17.589176240688001</v>
      </c>
      <c r="J668">
        <v>-3.7400503722076701</v>
      </c>
      <c r="K668">
        <v>336.691566413114</v>
      </c>
      <c r="L668">
        <v>281.46287972014801</v>
      </c>
      <c r="M668">
        <v>33.239673612905101</v>
      </c>
      <c r="N668">
        <v>0.43711723107057598</v>
      </c>
      <c r="O668">
        <v>39.564867042707498</v>
      </c>
      <c r="P668">
        <v>117.56661991584799</v>
      </c>
      <c r="Q668">
        <v>0.14692836649245899</v>
      </c>
    </row>
    <row r="669" spans="1:17" hidden="1" x14ac:dyDescent="0.3">
      <c r="A669" t="s">
        <v>1473</v>
      </c>
      <c r="B669" t="s">
        <v>1474</v>
      </c>
      <c r="C669" t="s">
        <v>3124</v>
      </c>
      <c r="D669" t="s">
        <v>993</v>
      </c>
      <c r="E669">
        <v>6802.6562987671296</v>
      </c>
      <c r="F669">
        <v>720.7</v>
      </c>
      <c r="G669">
        <v>197.65140880887199</v>
      </c>
      <c r="H669">
        <v>5.8995823035415897</v>
      </c>
      <c r="I669">
        <v>-4.1601354992468398</v>
      </c>
      <c r="J669">
        <v>2.16172261110176</v>
      </c>
      <c r="K669">
        <v>725.77342819082503</v>
      </c>
      <c r="L669">
        <v>625.80377491045499</v>
      </c>
      <c r="M669">
        <v>51.972290924044103</v>
      </c>
      <c r="N669">
        <v>0.60940491197551805</v>
      </c>
      <c r="O669">
        <v>26.363257943665801</v>
      </c>
      <c r="P669">
        <v>243.19047619047601</v>
      </c>
      <c r="Q669">
        <v>0.23216514113147699</v>
      </c>
    </row>
    <row r="670" spans="1:17" hidden="1" x14ac:dyDescent="0.3">
      <c r="A670" t="s">
        <v>1475</v>
      </c>
      <c r="B670" t="s">
        <v>1476</v>
      </c>
      <c r="C670" t="s">
        <v>3124</v>
      </c>
      <c r="D670" t="s">
        <v>1035</v>
      </c>
      <c r="E670">
        <v>6746.8437323999997</v>
      </c>
      <c r="F670">
        <v>130.9</v>
      </c>
      <c r="G670">
        <v>-11.0308817062727</v>
      </c>
      <c r="H670">
        <v>7.0408160266525197</v>
      </c>
      <c r="I670">
        <v>1.37709260280566</v>
      </c>
      <c r="K670">
        <v>123.982860754724</v>
      </c>
      <c r="M670">
        <v>1.05563603616817</v>
      </c>
      <c r="N670">
        <v>1.0212765957446801</v>
      </c>
      <c r="O670">
        <v>1.1153552330023</v>
      </c>
      <c r="P670">
        <v>10.464135021097</v>
      </c>
    </row>
    <row r="671" spans="1:17" x14ac:dyDescent="0.3">
      <c r="A671" t="s">
        <v>1477</v>
      </c>
      <c r="B671" t="s">
        <v>1478</v>
      </c>
      <c r="C671" t="s">
        <v>582</v>
      </c>
      <c r="D671" t="s">
        <v>582</v>
      </c>
      <c r="E671">
        <v>6740.4095998308503</v>
      </c>
      <c r="F671">
        <v>340.15</v>
      </c>
      <c r="G671">
        <v>-5.6475709871411697</v>
      </c>
      <c r="H671">
        <v>0.442560893127665</v>
      </c>
      <c r="I671">
        <v>-14.3567511409888</v>
      </c>
      <c r="J671">
        <v>-5.1010590821637596</v>
      </c>
      <c r="K671">
        <v>375.65115242221998</v>
      </c>
      <c r="L671">
        <v>358.19614399547402</v>
      </c>
      <c r="M671">
        <v>32.944012184137101</v>
      </c>
      <c r="N671">
        <v>0.79482434201324603</v>
      </c>
      <c r="O671">
        <v>32.485668087608403</v>
      </c>
      <c r="P671">
        <v>33.157173615188803</v>
      </c>
      <c r="Q671">
        <v>3.1100641293894001E-2</v>
      </c>
    </row>
    <row r="672" spans="1:17" x14ac:dyDescent="0.3">
      <c r="A672" t="s">
        <v>1479</v>
      </c>
      <c r="B672" t="s">
        <v>1480</v>
      </c>
      <c r="C672" t="s">
        <v>3127</v>
      </c>
      <c r="D672" t="s">
        <v>1481</v>
      </c>
      <c r="E672">
        <v>6728.6611036800005</v>
      </c>
      <c r="F672">
        <v>397.2</v>
      </c>
      <c r="G672">
        <v>-14.8986171772146</v>
      </c>
      <c r="H672">
        <v>-16.027884083087201</v>
      </c>
      <c r="I672">
        <v>9.2124454182012308</v>
      </c>
      <c r="J672">
        <v>-9.0373125149061906</v>
      </c>
      <c r="K672">
        <v>460.08807957109201</v>
      </c>
      <c r="L672">
        <v>444.52626857302499</v>
      </c>
      <c r="M672">
        <v>13.286341195196</v>
      </c>
      <c r="N672">
        <v>0.70586338707145901</v>
      </c>
      <c r="O672">
        <v>60.813192346424898</v>
      </c>
      <c r="P672">
        <v>24.475086179880901</v>
      </c>
      <c r="Q672">
        <v>7.0950621717271997E-2</v>
      </c>
    </row>
    <row r="673" spans="1:17" x14ac:dyDescent="0.3">
      <c r="A673" t="s">
        <v>1482</v>
      </c>
      <c r="B673" t="s">
        <v>1483</v>
      </c>
      <c r="C673" t="s">
        <v>3119</v>
      </c>
      <c r="D673" t="s">
        <v>120</v>
      </c>
      <c r="E673">
        <v>6728.04858646305</v>
      </c>
      <c r="F673">
        <v>618.70000000000005</v>
      </c>
      <c r="G673">
        <v>1.36278792775294</v>
      </c>
      <c r="H673">
        <v>-7.0109651287555801</v>
      </c>
      <c r="I673">
        <v>1.1513192797043299</v>
      </c>
      <c r="J673">
        <v>-10.7137054091538</v>
      </c>
      <c r="K673">
        <v>666.38409004378695</v>
      </c>
      <c r="L673">
        <v>624.45917321387799</v>
      </c>
      <c r="M673">
        <v>27.336622443709501</v>
      </c>
      <c r="N673">
        <v>0.88958323022010699</v>
      </c>
      <c r="O673">
        <v>36.035235170518803</v>
      </c>
      <c r="P673">
        <v>32.328093252058601</v>
      </c>
      <c r="Q673">
        <v>7.2980281106223996E-2</v>
      </c>
    </row>
    <row r="674" spans="1:17" x14ac:dyDescent="0.3">
      <c r="A674" t="s">
        <v>1484</v>
      </c>
      <c r="B674" t="s">
        <v>1485</v>
      </c>
      <c r="C674" t="s">
        <v>3112</v>
      </c>
      <c r="D674" t="s">
        <v>48</v>
      </c>
      <c r="E674">
        <v>6683.0139233999998</v>
      </c>
      <c r="F674">
        <v>997.65</v>
      </c>
      <c r="G674">
        <v>6.4154647423731097</v>
      </c>
      <c r="H674">
        <v>-2.2036709589316801</v>
      </c>
      <c r="I674">
        <v>-18.927537256459502</v>
      </c>
      <c r="J674">
        <v>-0.85852595260247599</v>
      </c>
      <c r="K674">
        <v>1112.51963749928</v>
      </c>
      <c r="L674">
        <v>1109.8198435306099</v>
      </c>
      <c r="M674">
        <v>24.602155291969598</v>
      </c>
      <c r="N674">
        <v>0.35685006961381599</v>
      </c>
      <c r="O674">
        <v>54.608329574499997</v>
      </c>
      <c r="P674">
        <v>46.068814055636899</v>
      </c>
      <c r="Q674">
        <v>9.7279592797375997E-2</v>
      </c>
    </row>
    <row r="675" spans="1:17" x14ac:dyDescent="0.3">
      <c r="A675" t="s">
        <v>1486</v>
      </c>
      <c r="B675" t="s">
        <v>1487</v>
      </c>
      <c r="C675" t="s">
        <v>3112</v>
      </c>
      <c r="D675" t="s">
        <v>48</v>
      </c>
      <c r="E675">
        <v>6657.1676296300002</v>
      </c>
      <c r="F675">
        <v>455.3</v>
      </c>
      <c r="G675">
        <v>-13.3312956625116</v>
      </c>
      <c r="H675">
        <v>-3.94604392651617</v>
      </c>
      <c r="I675">
        <v>-1.51532942402681</v>
      </c>
      <c r="J675">
        <v>-7.07783063930541</v>
      </c>
      <c r="K675">
        <v>502.941962190509</v>
      </c>
      <c r="L675">
        <v>474.35719571349199</v>
      </c>
      <c r="M675">
        <v>29.221888299462599</v>
      </c>
      <c r="N675">
        <v>0.48648212451207201</v>
      </c>
      <c r="O675">
        <v>29.145618273665701</v>
      </c>
      <c r="P675">
        <v>33.460354682690898</v>
      </c>
      <c r="Q675">
        <v>-2.5526292672282E-2</v>
      </c>
    </row>
    <row r="676" spans="1:17" hidden="1" x14ac:dyDescent="0.3">
      <c r="A676" t="s">
        <v>1488</v>
      </c>
      <c r="B676" t="s">
        <v>1489</v>
      </c>
      <c r="C676" t="s">
        <v>3124</v>
      </c>
      <c r="D676" t="s">
        <v>203</v>
      </c>
      <c r="E676">
        <v>6646.6144453340403</v>
      </c>
      <c r="F676">
        <v>5999.75</v>
      </c>
      <c r="G676">
        <v>129.931179614679</v>
      </c>
      <c r="H676">
        <v>16.435664297647499</v>
      </c>
      <c r="I676">
        <v>48.932251308702902</v>
      </c>
      <c r="J676">
        <v>1.9242475469809199</v>
      </c>
      <c r="K676">
        <v>5911.6347841392499</v>
      </c>
      <c r="L676">
        <v>4709.01555411758</v>
      </c>
      <c r="M676">
        <v>42.866961216196898</v>
      </c>
      <c r="N676">
        <v>0.53488710817391105</v>
      </c>
      <c r="O676">
        <v>36.796533188882798</v>
      </c>
      <c r="P676">
        <v>153.689217758985</v>
      </c>
      <c r="Q676">
        <v>0.15017287441399199</v>
      </c>
    </row>
    <row r="677" spans="1:17" hidden="1" x14ac:dyDescent="0.3">
      <c r="A677" t="s">
        <v>1490</v>
      </c>
      <c r="B677" t="s">
        <v>1491</v>
      </c>
      <c r="C677" t="s">
        <v>3124</v>
      </c>
      <c r="D677" t="s">
        <v>266</v>
      </c>
      <c r="E677">
        <v>6641.7363709934398</v>
      </c>
      <c r="F677">
        <v>3020.35</v>
      </c>
      <c r="G677">
        <v>13.386118738764999</v>
      </c>
      <c r="H677">
        <v>-0.71621573833321595</v>
      </c>
      <c r="I677">
        <v>2.2878645387917498</v>
      </c>
      <c r="J677">
        <v>-0.43908419703264001</v>
      </c>
      <c r="K677">
        <v>3084.6496722382399</v>
      </c>
      <c r="L677">
        <v>2978.1386551046598</v>
      </c>
      <c r="M677">
        <v>49.485657587680997</v>
      </c>
      <c r="N677">
        <v>0.77680383896065797</v>
      </c>
      <c r="O677">
        <v>28.793020676411601</v>
      </c>
      <c r="P677">
        <v>37.4104319737949</v>
      </c>
      <c r="Q677">
        <v>7.9359060669805997E-2</v>
      </c>
    </row>
    <row r="678" spans="1:17" hidden="1" x14ac:dyDescent="0.3">
      <c r="A678" t="s">
        <v>1492</v>
      </c>
      <c r="B678" t="s">
        <v>1493</v>
      </c>
      <c r="C678" t="s">
        <v>3124</v>
      </c>
      <c r="D678" t="s">
        <v>1330</v>
      </c>
      <c r="E678">
        <v>6636.6662775300001</v>
      </c>
      <c r="F678">
        <v>1428.46</v>
      </c>
      <c r="G678">
        <v>-11.6725806543825</v>
      </c>
      <c r="H678">
        <v>6.5210188532788997</v>
      </c>
      <c r="I678">
        <v>-0.68453177574661905</v>
      </c>
      <c r="J678">
        <v>2.7177369264935498</v>
      </c>
      <c r="K678">
        <v>1419.3886763704299</v>
      </c>
      <c r="L678">
        <v>1382.3110330407101</v>
      </c>
      <c r="M678">
        <v>77.088001342421407</v>
      </c>
      <c r="N678">
        <v>0.58248756297182702</v>
      </c>
      <c r="O678">
        <v>2.8870251879646598</v>
      </c>
      <c r="P678">
        <v>12.845913812853</v>
      </c>
      <c r="Q678">
        <v>-5.5078309021881003E-2</v>
      </c>
    </row>
    <row r="679" spans="1:17" x14ac:dyDescent="0.3">
      <c r="A679" t="s">
        <v>1494</v>
      </c>
      <c r="B679" t="s">
        <v>1495</v>
      </c>
      <c r="C679" t="s">
        <v>3118</v>
      </c>
      <c r="D679" t="s">
        <v>427</v>
      </c>
      <c r="E679">
        <v>6629.16937345928</v>
      </c>
      <c r="F679">
        <v>466.55</v>
      </c>
      <c r="G679">
        <v>-44.434263745346797</v>
      </c>
      <c r="H679">
        <v>-7.2053178653957701</v>
      </c>
      <c r="I679">
        <v>-13.5044011698942</v>
      </c>
      <c r="J679">
        <v>0.35942856983787203</v>
      </c>
      <c r="K679">
        <v>493.49889937003098</v>
      </c>
      <c r="L679">
        <v>514.60481986257105</v>
      </c>
      <c r="M679">
        <v>39.997869636941303</v>
      </c>
      <c r="N679">
        <v>0.28118008515780402</v>
      </c>
      <c r="O679">
        <v>43.135783945986397</v>
      </c>
      <c r="P679">
        <v>8.8798133022170305</v>
      </c>
      <c r="Q679">
        <v>-5.4679713142799E-2</v>
      </c>
    </row>
    <row r="680" spans="1:17" hidden="1" x14ac:dyDescent="0.3">
      <c r="A680" t="s">
        <v>1496</v>
      </c>
      <c r="B680" t="s">
        <v>1497</v>
      </c>
      <c r="C680" t="s">
        <v>3124</v>
      </c>
      <c r="D680" t="s">
        <v>1498</v>
      </c>
      <c r="E680">
        <v>6601.6368616845702</v>
      </c>
      <c r="F680">
        <v>517.20000000000005</v>
      </c>
      <c r="G680">
        <v>-28.017663470502502</v>
      </c>
      <c r="H680">
        <v>7.8398741114248898</v>
      </c>
      <c r="I680">
        <v>-17.951325532448902</v>
      </c>
      <c r="J680">
        <v>-5.5023801490480899</v>
      </c>
      <c r="K680">
        <v>535.08715157340498</v>
      </c>
      <c r="L680">
        <v>539.26499264170798</v>
      </c>
      <c r="M680">
        <v>36.814260657420398</v>
      </c>
      <c r="N680">
        <v>0.69105340654769698</v>
      </c>
      <c r="O680">
        <v>27.996906419180199</v>
      </c>
      <c r="P680">
        <v>20</v>
      </c>
      <c r="Q680">
        <v>6.2101043400131999E-2</v>
      </c>
    </row>
    <row r="681" spans="1:17" x14ac:dyDescent="0.3">
      <c r="A681" t="s">
        <v>1499</v>
      </c>
      <c r="B681" t="s">
        <v>1500</v>
      </c>
      <c r="C681" t="s">
        <v>3123</v>
      </c>
      <c r="D681" t="s">
        <v>475</v>
      </c>
      <c r="E681">
        <v>6586.25825939472</v>
      </c>
      <c r="F681">
        <v>2031.65</v>
      </c>
      <c r="G681">
        <v>-20.682664774533102</v>
      </c>
      <c r="H681">
        <v>-2.4950138193287499</v>
      </c>
      <c r="I681">
        <v>-12.1899030016098</v>
      </c>
      <c r="J681">
        <v>-1.1747164397357399</v>
      </c>
      <c r="K681">
        <v>2159.4211361456801</v>
      </c>
      <c r="L681">
        <v>2228.2549385327602</v>
      </c>
      <c r="M681">
        <v>37.2565869279791</v>
      </c>
      <c r="N681">
        <v>0.52643053657775496</v>
      </c>
      <c r="O681">
        <v>34.6196441316171</v>
      </c>
      <c r="P681">
        <v>3.6556122448979602</v>
      </c>
      <c r="Q681">
        <v>-7.6686834942720994E-2</v>
      </c>
    </row>
    <row r="682" spans="1:17" x14ac:dyDescent="0.3">
      <c r="A682" t="s">
        <v>1501</v>
      </c>
      <c r="B682" t="s">
        <v>1502</v>
      </c>
      <c r="C682" t="s">
        <v>3109</v>
      </c>
      <c r="D682" t="s">
        <v>24</v>
      </c>
      <c r="E682">
        <v>6580.8939971679401</v>
      </c>
      <c r="F682">
        <v>34</v>
      </c>
      <c r="G682">
        <v>-63.109246271860499</v>
      </c>
      <c r="H682">
        <v>-8.8634617404681393</v>
      </c>
      <c r="I682">
        <v>-42.068224106191501</v>
      </c>
      <c r="J682">
        <v>-8.1699840008791291</v>
      </c>
      <c r="K682">
        <v>39.249405222922597</v>
      </c>
      <c r="L682">
        <v>44.490301281360502</v>
      </c>
      <c r="M682">
        <v>19.855489222386499</v>
      </c>
      <c r="N682">
        <v>0.67626180757527699</v>
      </c>
      <c r="O682">
        <v>85.294117647058798</v>
      </c>
      <c r="P682">
        <v>0.38382049010925401</v>
      </c>
      <c r="Q682">
        <v>6.2390035549069002E-2</v>
      </c>
    </row>
    <row r="683" spans="1:17" x14ac:dyDescent="0.3">
      <c r="A683" t="s">
        <v>1503</v>
      </c>
      <c r="B683" t="s">
        <v>1504</v>
      </c>
      <c r="C683" t="s">
        <v>3113</v>
      </c>
      <c r="D683" t="s">
        <v>253</v>
      </c>
      <c r="E683">
        <v>6556.0633251571999</v>
      </c>
      <c r="F683">
        <v>470.1</v>
      </c>
      <c r="G683">
        <v>8.5982372789747092</v>
      </c>
      <c r="H683">
        <v>12.3223586499444</v>
      </c>
      <c r="I683">
        <v>23.854267364371001</v>
      </c>
      <c r="J683">
        <v>2.6061429667692901</v>
      </c>
      <c r="K683">
        <v>434.07827797142699</v>
      </c>
      <c r="L683">
        <v>390.15568252861999</v>
      </c>
      <c r="M683">
        <v>63.581785710286397</v>
      </c>
      <c r="N683">
        <v>0.90757502372493704</v>
      </c>
      <c r="O683">
        <v>10.50840246756</v>
      </c>
      <c r="P683">
        <v>49.713375796178298</v>
      </c>
      <c r="Q683">
        <v>7.6581917839763994E-2</v>
      </c>
    </row>
    <row r="684" spans="1:17" x14ac:dyDescent="0.3">
      <c r="A684" t="s">
        <v>1505</v>
      </c>
      <c r="B684" t="s">
        <v>1506</v>
      </c>
      <c r="C684" t="s">
        <v>3111</v>
      </c>
      <c r="D684" t="s">
        <v>232</v>
      </c>
      <c r="E684">
        <v>6537.9509622462601</v>
      </c>
      <c r="F684">
        <v>338.65</v>
      </c>
      <c r="G684">
        <v>1.0271467673260599</v>
      </c>
      <c r="H684">
        <v>16.0504843628514</v>
      </c>
      <c r="I684">
        <v>39.988947300823</v>
      </c>
      <c r="J684">
        <v>-2.0519202512337702</v>
      </c>
      <c r="K684">
        <v>301.966898890263</v>
      </c>
      <c r="L684">
        <v>261.389450846964</v>
      </c>
      <c r="M684">
        <v>61.670466902872398</v>
      </c>
      <c r="N684">
        <v>1.9061102114594899</v>
      </c>
      <c r="O684">
        <v>7.6332496677986104</v>
      </c>
      <c r="P684">
        <v>86.020324086789302</v>
      </c>
      <c r="Q684">
        <v>0.159543848259039</v>
      </c>
    </row>
    <row r="685" spans="1:17" hidden="1" x14ac:dyDescent="0.3">
      <c r="A685" t="s">
        <v>1507</v>
      </c>
      <c r="B685" t="s">
        <v>1508</v>
      </c>
      <c r="C685" t="s">
        <v>3124</v>
      </c>
      <c r="D685" t="s">
        <v>1330</v>
      </c>
      <c r="E685">
        <v>6496.9056107910001</v>
      </c>
      <c r="F685">
        <v>1203.94</v>
      </c>
      <c r="G685">
        <v>-10.731482703047901</v>
      </c>
      <c r="H685">
        <v>6.7605183426851099</v>
      </c>
      <c r="I685">
        <v>-0.28697932720663799</v>
      </c>
      <c r="J685">
        <v>2.6436485736481599</v>
      </c>
      <c r="K685">
        <v>1194.48663901585</v>
      </c>
      <c r="L685">
        <v>1160.2352426753901</v>
      </c>
      <c r="M685">
        <v>63.340787818078198</v>
      </c>
      <c r="N685">
        <v>1.0374192423375299</v>
      </c>
      <c r="O685">
        <v>10.0868814060501</v>
      </c>
      <c r="P685">
        <v>13.4508104033169</v>
      </c>
    </row>
    <row r="686" spans="1:17" hidden="1" x14ac:dyDescent="0.3">
      <c r="A686" t="s">
        <v>1509</v>
      </c>
      <c r="B686" t="s">
        <v>1510</v>
      </c>
      <c r="C686" t="s">
        <v>3124</v>
      </c>
      <c r="D686" t="s">
        <v>120</v>
      </c>
      <c r="E686">
        <v>6470.7739425930104</v>
      </c>
      <c r="F686">
        <v>413.1</v>
      </c>
      <c r="G686">
        <v>-3.1202209384691502</v>
      </c>
      <c r="H686">
        <v>1.5328401315798501</v>
      </c>
      <c r="I686">
        <v>11.9926714033961</v>
      </c>
      <c r="J686">
        <v>-0.48911351200075398</v>
      </c>
      <c r="K686">
        <v>408.02248490457498</v>
      </c>
      <c r="M686">
        <v>50.589598617785803</v>
      </c>
      <c r="N686">
        <v>0.49807066022798102</v>
      </c>
      <c r="O686">
        <v>13.447107237956899</v>
      </c>
      <c r="P686">
        <v>27.068594278683399</v>
      </c>
    </row>
    <row r="687" spans="1:17" x14ac:dyDescent="0.3">
      <c r="A687" t="s">
        <v>1511</v>
      </c>
      <c r="B687" t="s">
        <v>1512</v>
      </c>
      <c r="C687" t="s">
        <v>3112</v>
      </c>
      <c r="D687" t="s">
        <v>48</v>
      </c>
      <c r="E687">
        <v>6452.4922893268204</v>
      </c>
      <c r="F687">
        <v>229.73</v>
      </c>
      <c r="G687">
        <v>42.419847571564198</v>
      </c>
      <c r="H687">
        <v>-4.7122737020469696</v>
      </c>
      <c r="I687">
        <v>24.8332912275105</v>
      </c>
      <c r="J687">
        <v>-1.27642132971086</v>
      </c>
      <c r="K687">
        <v>237.353466417904</v>
      </c>
      <c r="L687">
        <v>210.058758787546</v>
      </c>
      <c r="M687">
        <v>42.461469350338497</v>
      </c>
      <c r="N687">
        <v>0.928300962544238</v>
      </c>
      <c r="O687">
        <v>23.945501240586701</v>
      </c>
      <c r="P687">
        <v>75.567443637753101</v>
      </c>
      <c r="Q687">
        <v>8.8891929160084995E-2</v>
      </c>
    </row>
    <row r="688" spans="1:17" x14ac:dyDescent="0.3">
      <c r="A688" t="s">
        <v>1513</v>
      </c>
      <c r="B688" t="s">
        <v>1514</v>
      </c>
      <c r="C688" t="s">
        <v>3123</v>
      </c>
      <c r="D688" t="s">
        <v>160</v>
      </c>
      <c r="E688">
        <v>6422.8649325180204</v>
      </c>
      <c r="F688">
        <v>927.3</v>
      </c>
      <c r="G688">
        <v>79.509775733173598</v>
      </c>
      <c r="H688">
        <v>-10.6158973070252</v>
      </c>
      <c r="I688">
        <v>22.597013060926798</v>
      </c>
      <c r="J688">
        <v>-8.4233348601626101</v>
      </c>
      <c r="K688">
        <v>1004.63766709494</v>
      </c>
      <c r="L688">
        <v>857.29236065287796</v>
      </c>
      <c r="M688">
        <v>34.212304531941797</v>
      </c>
      <c r="N688">
        <v>0.52293711107441998</v>
      </c>
      <c r="O688">
        <v>33.123045400625401</v>
      </c>
      <c r="P688">
        <v>106.709763709317</v>
      </c>
      <c r="Q688">
        <v>5.3326156975701998E-2</v>
      </c>
    </row>
    <row r="689" spans="1:17" x14ac:dyDescent="0.3">
      <c r="A689" t="s">
        <v>1515</v>
      </c>
      <c r="B689" t="s">
        <v>1516</v>
      </c>
      <c r="C689" t="s">
        <v>3112</v>
      </c>
      <c r="D689" t="s">
        <v>48</v>
      </c>
      <c r="E689">
        <v>6421.3624107449996</v>
      </c>
      <c r="F689">
        <v>172.53</v>
      </c>
      <c r="G689">
        <v>-5.4328917565240298</v>
      </c>
      <c r="H689">
        <v>-1.7531215793656301</v>
      </c>
      <c r="I689">
        <v>-20.316401669046499</v>
      </c>
      <c r="J689">
        <v>-7.32491543225734</v>
      </c>
      <c r="K689">
        <v>188.309409776802</v>
      </c>
      <c r="L689">
        <v>189.47812643059501</v>
      </c>
      <c r="M689">
        <v>21.161821965467698</v>
      </c>
      <c r="N689">
        <v>0.64503763243248502</v>
      </c>
      <c r="O689">
        <v>44.496609285341599</v>
      </c>
      <c r="P689">
        <v>19.979137691237799</v>
      </c>
      <c r="Q689">
        <v>6.2624531609305006E-2</v>
      </c>
    </row>
    <row r="690" spans="1:17" x14ac:dyDescent="0.3">
      <c r="A690" t="s">
        <v>1517</v>
      </c>
      <c r="B690" t="s">
        <v>1518</v>
      </c>
      <c r="C690" t="s">
        <v>3113</v>
      </c>
      <c r="D690" t="s">
        <v>51</v>
      </c>
      <c r="E690">
        <v>6408.8216618439001</v>
      </c>
      <c r="F690">
        <v>197.38</v>
      </c>
      <c r="G690">
        <v>-42.814119273144101</v>
      </c>
      <c r="H690">
        <v>-2.14052685504736</v>
      </c>
      <c r="I690">
        <v>-15.1268210111415</v>
      </c>
      <c r="J690">
        <v>-4.5132030691166198</v>
      </c>
      <c r="K690">
        <v>213.13418729494401</v>
      </c>
      <c r="L690">
        <v>240.99825350386999</v>
      </c>
      <c r="M690">
        <v>27.3591367402671</v>
      </c>
      <c r="N690">
        <v>0.66317088625909604</v>
      </c>
      <c r="O690">
        <v>139.53794710710301</v>
      </c>
      <c r="P690">
        <v>2.28532932580194</v>
      </c>
      <c r="Q690">
        <v>-2.2918281295164E-2</v>
      </c>
    </row>
    <row r="691" spans="1:17" hidden="1" x14ac:dyDescent="0.3">
      <c r="A691" t="s">
        <v>1519</v>
      </c>
      <c r="B691" t="s">
        <v>1520</v>
      </c>
      <c r="C691" t="s">
        <v>3124</v>
      </c>
      <c r="D691" t="s">
        <v>224</v>
      </c>
      <c r="E691">
        <v>6394.0113245661196</v>
      </c>
      <c r="F691">
        <v>531.15</v>
      </c>
      <c r="G691">
        <v>107.54807944018</v>
      </c>
      <c r="H691">
        <v>-1.91574037031839</v>
      </c>
      <c r="I691">
        <v>57.311881563680998</v>
      </c>
      <c r="J691">
        <v>-6.8751186450034902</v>
      </c>
      <c r="K691">
        <v>506.26026955496701</v>
      </c>
      <c r="L691">
        <v>394.21161971798603</v>
      </c>
      <c r="M691">
        <v>43.947193861895897</v>
      </c>
      <c r="N691">
        <v>0.62255954611277897</v>
      </c>
      <c r="O691">
        <v>16.520756848347901</v>
      </c>
      <c r="P691">
        <v>156.450499569264</v>
      </c>
      <c r="Q691">
        <v>0.189465331857254</v>
      </c>
    </row>
    <row r="692" spans="1:17" x14ac:dyDescent="0.3">
      <c r="A692" t="s">
        <v>1521</v>
      </c>
      <c r="B692" t="s">
        <v>1522</v>
      </c>
      <c r="C692" t="s">
        <v>3117</v>
      </c>
      <c r="D692" t="s">
        <v>416</v>
      </c>
      <c r="E692">
        <v>6391.5822751912201</v>
      </c>
      <c r="F692">
        <v>205.63</v>
      </c>
      <c r="G692">
        <v>63.0604343187943</v>
      </c>
      <c r="H692">
        <v>1.5475824084188901</v>
      </c>
      <c r="I692">
        <v>10.1587817335321</v>
      </c>
      <c r="J692">
        <v>0.274507364508977</v>
      </c>
      <c r="K692">
        <v>211.882982133882</v>
      </c>
      <c r="L692">
        <v>190.572338189536</v>
      </c>
      <c r="M692">
        <v>29.9672925582814</v>
      </c>
      <c r="N692">
        <v>0.88944782805687195</v>
      </c>
      <c r="O692">
        <v>11.686038029470399</v>
      </c>
      <c r="P692">
        <v>90.398148148148096</v>
      </c>
      <c r="Q692">
        <v>0.14455320364283</v>
      </c>
    </row>
    <row r="693" spans="1:17" x14ac:dyDescent="0.3">
      <c r="A693" t="s">
        <v>1523</v>
      </c>
      <c r="B693" t="s">
        <v>1524</v>
      </c>
      <c r="C693" t="s">
        <v>3119</v>
      </c>
      <c r="D693" t="s">
        <v>175</v>
      </c>
      <c r="E693">
        <v>6374.1256056583397</v>
      </c>
      <c r="F693">
        <v>407.9</v>
      </c>
      <c r="G693">
        <v>25.012798923874001</v>
      </c>
      <c r="H693">
        <v>11.7490251302104</v>
      </c>
      <c r="I693">
        <v>17.913218893030301</v>
      </c>
      <c r="J693">
        <v>-2.0304213729286298</v>
      </c>
      <c r="K693">
        <v>406.046565640658</v>
      </c>
      <c r="L693">
        <v>362.30213029025498</v>
      </c>
      <c r="M693">
        <v>46.641247938713498</v>
      </c>
      <c r="N693">
        <v>1.3559648679051399</v>
      </c>
      <c r="O693">
        <v>10.786957587644</v>
      </c>
      <c r="P693">
        <v>58.746837906207404</v>
      </c>
      <c r="Q693">
        <v>0.16992881186363201</v>
      </c>
    </row>
    <row r="694" spans="1:17" x14ac:dyDescent="0.3">
      <c r="A694" t="s">
        <v>1525</v>
      </c>
      <c r="B694" t="s">
        <v>1526</v>
      </c>
      <c r="C694" t="s">
        <v>3118</v>
      </c>
      <c r="D694" t="s">
        <v>211</v>
      </c>
      <c r="E694">
        <v>6364.6393960380401</v>
      </c>
      <c r="F694">
        <v>1569.95</v>
      </c>
      <c r="G694">
        <v>40.1053186426957</v>
      </c>
      <c r="H694">
        <v>-10.5589755229643</v>
      </c>
      <c r="I694">
        <v>4.9737641231433098</v>
      </c>
      <c r="J694">
        <v>-5.5692615318632503</v>
      </c>
      <c r="K694">
        <v>1805.17383231605</v>
      </c>
      <c r="L694">
        <v>1622.6158549914201</v>
      </c>
      <c r="M694">
        <v>31.752849422500901</v>
      </c>
      <c r="N694">
        <v>0.99720302145294004</v>
      </c>
      <c r="O694">
        <v>50.316889072900402</v>
      </c>
      <c r="P694">
        <v>75.295891022777994</v>
      </c>
      <c r="Q694">
        <v>2.3745793847285E-2</v>
      </c>
    </row>
    <row r="695" spans="1:17" hidden="1" x14ac:dyDescent="0.3">
      <c r="A695" t="s">
        <v>1527</v>
      </c>
      <c r="B695" t="s">
        <v>1528</v>
      </c>
      <c r="C695" t="s">
        <v>3124</v>
      </c>
      <c r="D695" t="s">
        <v>280</v>
      </c>
      <c r="E695">
        <v>6356.0990460449902</v>
      </c>
      <c r="F695">
        <v>493.15</v>
      </c>
      <c r="G695">
        <v>320.34565100651599</v>
      </c>
      <c r="H695">
        <v>7.19717909099103</v>
      </c>
      <c r="I695">
        <v>216.92980114295699</v>
      </c>
      <c r="J695">
        <v>-2.5906633840005</v>
      </c>
      <c r="K695">
        <v>460.54825035342998</v>
      </c>
      <c r="L695">
        <v>302.08080995527501</v>
      </c>
      <c r="M695">
        <v>46.609029760856302</v>
      </c>
      <c r="N695">
        <v>0.20648184856172999</v>
      </c>
      <c r="O695">
        <v>21.666835648382801</v>
      </c>
      <c r="P695">
        <v>373.27255278310901</v>
      </c>
      <c r="Q695">
        <v>0.240068543011493</v>
      </c>
    </row>
    <row r="696" spans="1:17" hidden="1" x14ac:dyDescent="0.3">
      <c r="A696" t="s">
        <v>1529</v>
      </c>
      <c r="B696" t="s">
        <v>1530</v>
      </c>
      <c r="C696" t="s">
        <v>3124</v>
      </c>
      <c r="D696" t="s">
        <v>48</v>
      </c>
      <c r="E696">
        <v>6347.84</v>
      </c>
      <c r="F696">
        <v>86</v>
      </c>
      <c r="G696">
        <v>-28.557763426702799</v>
      </c>
      <c r="H696">
        <v>-2.16212996352751</v>
      </c>
      <c r="I696">
        <v>-12.4397284948422</v>
      </c>
      <c r="J696">
        <v>2.7548260593776099</v>
      </c>
      <c r="K696">
        <v>89.699632960748403</v>
      </c>
      <c r="L696">
        <v>91.3219367587932</v>
      </c>
      <c r="M696">
        <v>53.081674366169402</v>
      </c>
      <c r="N696">
        <v>13.846153846153801</v>
      </c>
      <c r="O696">
        <v>14.5348837209302</v>
      </c>
      <c r="P696">
        <v>1.1764705882352899</v>
      </c>
    </row>
    <row r="697" spans="1:17" x14ac:dyDescent="0.3">
      <c r="A697" t="s">
        <v>1531</v>
      </c>
      <c r="B697" t="s">
        <v>1532</v>
      </c>
      <c r="C697" t="s">
        <v>3111</v>
      </c>
      <c r="D697" t="s">
        <v>350</v>
      </c>
      <c r="E697">
        <v>6317.2934633852301</v>
      </c>
      <c r="F697">
        <v>275.85000000000002</v>
      </c>
      <c r="G697">
        <v>-40.7368924761752</v>
      </c>
      <c r="H697">
        <v>2.8164223053187798</v>
      </c>
      <c r="I697">
        <v>-7.4177215550876898</v>
      </c>
      <c r="J697">
        <v>-0.844684686734543</v>
      </c>
      <c r="K697">
        <v>287.49824519860999</v>
      </c>
      <c r="L697">
        <v>305.65974099784302</v>
      </c>
      <c r="M697">
        <v>45.144047954949002</v>
      </c>
      <c r="N697">
        <v>0.57653521060066704</v>
      </c>
      <c r="O697">
        <v>40.003625158600599</v>
      </c>
      <c r="P697">
        <v>6.8564787914003604</v>
      </c>
      <c r="Q697">
        <v>3.4126124092919998E-3</v>
      </c>
    </row>
    <row r="698" spans="1:17" hidden="1" x14ac:dyDescent="0.3">
      <c r="A698" t="s">
        <v>1533</v>
      </c>
      <c r="B698" t="s">
        <v>1534</v>
      </c>
      <c r="C698" t="s">
        <v>3124</v>
      </c>
      <c r="D698" t="s">
        <v>51</v>
      </c>
      <c r="E698">
        <v>6296.2205000951799</v>
      </c>
      <c r="F698">
        <v>893.8</v>
      </c>
      <c r="G698">
        <v>93.824887524496404</v>
      </c>
      <c r="H698">
        <v>28.786864498728299</v>
      </c>
      <c r="I698">
        <v>56.532028810801499</v>
      </c>
      <c r="J698">
        <v>1.19094940739523</v>
      </c>
      <c r="K698">
        <v>750.02670109041105</v>
      </c>
      <c r="L698">
        <v>602.76795494987402</v>
      </c>
      <c r="M698">
        <v>71.131086487739793</v>
      </c>
      <c r="N698">
        <v>1.01813461714037</v>
      </c>
      <c r="O698">
        <v>4.9395837995077398</v>
      </c>
      <c r="P698">
        <v>123.14317813007099</v>
      </c>
      <c r="Q698">
        <v>0.16213000611967501</v>
      </c>
    </row>
    <row r="699" spans="1:17" hidden="1" x14ac:dyDescent="0.3">
      <c r="A699" t="s">
        <v>1535</v>
      </c>
      <c r="B699" t="s">
        <v>1536</v>
      </c>
      <c r="C699" t="s">
        <v>3124</v>
      </c>
      <c r="E699">
        <v>6266.1528877000001</v>
      </c>
      <c r="F699">
        <v>113</v>
      </c>
      <c r="G699">
        <v>-22.7700121410553</v>
      </c>
      <c r="I699">
        <v>-7.6571197991900597</v>
      </c>
      <c r="M699">
        <v>50</v>
      </c>
      <c r="N699">
        <v>1</v>
      </c>
      <c r="O699">
        <v>1.76991150442478</v>
      </c>
      <c r="P699">
        <v>0</v>
      </c>
    </row>
    <row r="700" spans="1:17" x14ac:dyDescent="0.3">
      <c r="A700" t="s">
        <v>1537</v>
      </c>
      <c r="B700" t="s">
        <v>1538</v>
      </c>
      <c r="C700" t="s">
        <v>3112</v>
      </c>
      <c r="D700" t="s">
        <v>48</v>
      </c>
      <c r="E700">
        <v>6257.0313215817196</v>
      </c>
      <c r="F700">
        <v>458.1</v>
      </c>
      <c r="G700">
        <v>20.1619060884567</v>
      </c>
      <c r="H700">
        <v>-10.284794668384899</v>
      </c>
      <c r="I700">
        <v>18.396800323516501</v>
      </c>
      <c r="J700">
        <v>-5.9538228047116499</v>
      </c>
      <c r="K700">
        <v>520.60616059923996</v>
      </c>
      <c r="L700">
        <v>459.96153670156502</v>
      </c>
      <c r="M700">
        <v>26.115939402229799</v>
      </c>
      <c r="N700">
        <v>0.63578062567532501</v>
      </c>
      <c r="O700">
        <v>35.123335516262799</v>
      </c>
      <c r="P700">
        <v>62.706446457112399</v>
      </c>
      <c r="Q700">
        <v>0.185717837160013</v>
      </c>
    </row>
    <row r="701" spans="1:17" hidden="1" x14ac:dyDescent="0.3">
      <c r="A701" t="s">
        <v>1539</v>
      </c>
      <c r="B701" t="s">
        <v>1540</v>
      </c>
      <c r="C701" t="s">
        <v>3124</v>
      </c>
      <c r="D701" t="s">
        <v>111</v>
      </c>
      <c r="E701">
        <v>6244.1806246852802</v>
      </c>
      <c r="F701">
        <v>585.29999999999995</v>
      </c>
      <c r="G701">
        <v>2578.6923655261899</v>
      </c>
      <c r="H701">
        <v>-11.104421642384599</v>
      </c>
      <c r="I701">
        <v>1564.45872296435</v>
      </c>
      <c r="J701">
        <v>2.7548260593776099</v>
      </c>
      <c r="K701">
        <v>349.55414306586499</v>
      </c>
      <c r="L701">
        <v>126.612027852902</v>
      </c>
      <c r="M701">
        <v>11.1708565108235</v>
      </c>
      <c r="N701">
        <v>0.68800445310325598</v>
      </c>
      <c r="O701">
        <v>21.1430035879036</v>
      </c>
      <c r="P701">
        <v>2730.2707930367401</v>
      </c>
      <c r="Q701">
        <v>0.142285008208761</v>
      </c>
    </row>
    <row r="702" spans="1:17" x14ac:dyDescent="0.3">
      <c r="A702" t="s">
        <v>1541</v>
      </c>
      <c r="B702" t="s">
        <v>1542</v>
      </c>
      <c r="C702" t="s">
        <v>3115</v>
      </c>
      <c r="D702" t="s">
        <v>211</v>
      </c>
      <c r="E702">
        <v>6237.9244822684004</v>
      </c>
      <c r="F702">
        <v>454.85</v>
      </c>
      <c r="G702">
        <v>2.9064479939996999</v>
      </c>
      <c r="H702">
        <v>-3.2240562779812101</v>
      </c>
      <c r="I702">
        <v>4.6166400402097896</v>
      </c>
      <c r="J702">
        <v>-10.0256149760969</v>
      </c>
      <c r="K702">
        <v>507.14718003086398</v>
      </c>
      <c r="L702">
        <v>479.36376271187402</v>
      </c>
      <c r="M702">
        <v>28.9832108976242</v>
      </c>
      <c r="N702">
        <v>0.45131096417828998</v>
      </c>
      <c r="O702">
        <v>40.617786083324098</v>
      </c>
      <c r="P702">
        <v>27.195190156599502</v>
      </c>
      <c r="Q702">
        <v>-1.5322678121377E-2</v>
      </c>
    </row>
    <row r="703" spans="1:17" x14ac:dyDescent="0.3">
      <c r="A703" t="s">
        <v>1543</v>
      </c>
      <c r="B703" t="s">
        <v>1544</v>
      </c>
      <c r="C703" t="s">
        <v>3111</v>
      </c>
      <c r="D703" t="s">
        <v>125</v>
      </c>
      <c r="E703">
        <v>6217.19826277008</v>
      </c>
      <c r="F703">
        <v>542.35</v>
      </c>
      <c r="G703">
        <v>-20.1191689888106</v>
      </c>
      <c r="H703">
        <v>-9.6703829632705194</v>
      </c>
      <c r="I703">
        <v>3.0861308245182699</v>
      </c>
      <c r="J703">
        <v>-5.8712374567541197</v>
      </c>
      <c r="K703">
        <v>596.07384878521805</v>
      </c>
      <c r="L703">
        <v>565.99746616127902</v>
      </c>
      <c r="M703">
        <v>20.6709084074175</v>
      </c>
      <c r="N703">
        <v>0.55365997168213199</v>
      </c>
      <c r="O703">
        <v>26.560339264312599</v>
      </c>
      <c r="P703">
        <v>16.134903640256901</v>
      </c>
      <c r="Q703">
        <v>4.0838571157488998E-2</v>
      </c>
    </row>
    <row r="704" spans="1:17" hidden="1" x14ac:dyDescent="0.3">
      <c r="A704" t="s">
        <v>1545</v>
      </c>
      <c r="B704" t="s">
        <v>1546</v>
      </c>
      <c r="C704" t="s">
        <v>3124</v>
      </c>
      <c r="D704" t="s">
        <v>350</v>
      </c>
      <c r="E704">
        <v>6113.35174039715</v>
      </c>
      <c r="F704">
        <v>1025.2</v>
      </c>
      <c r="G704">
        <v>117.593050514475</v>
      </c>
      <c r="H704">
        <v>13.8174532476002</v>
      </c>
      <c r="I704">
        <v>79.253147635502202</v>
      </c>
      <c r="J704">
        <v>-5.0467837252349899</v>
      </c>
      <c r="K704">
        <v>913.94175731522205</v>
      </c>
      <c r="L704">
        <v>703.23177888535395</v>
      </c>
      <c r="M704">
        <v>55.721524446836</v>
      </c>
      <c r="N704">
        <v>0.89234795043987303</v>
      </c>
      <c r="O704">
        <v>10.5150214592274</v>
      </c>
      <c r="P704">
        <v>239.97678660255301</v>
      </c>
      <c r="Q704">
        <v>0.18573906886761801</v>
      </c>
    </row>
    <row r="705" spans="1:17" hidden="1" x14ac:dyDescent="0.3">
      <c r="A705" t="s">
        <v>1547</v>
      </c>
      <c r="B705" t="s">
        <v>1548</v>
      </c>
      <c r="C705" t="s">
        <v>3124</v>
      </c>
      <c r="D705" t="s">
        <v>48</v>
      </c>
      <c r="E705">
        <v>6111.2381905683396</v>
      </c>
      <c r="F705">
        <v>565.5</v>
      </c>
      <c r="G705">
        <v>618.37811410962604</v>
      </c>
      <c r="H705">
        <v>3.8485083343448201</v>
      </c>
      <c r="I705">
        <v>38.707467785025997</v>
      </c>
      <c r="J705">
        <v>-4.84321315630865</v>
      </c>
      <c r="K705">
        <v>567.616255638089</v>
      </c>
      <c r="L705">
        <v>431.21880491516998</v>
      </c>
      <c r="M705">
        <v>50.699977603140198</v>
      </c>
      <c r="N705">
        <v>1.6171871535065501</v>
      </c>
      <c r="O705">
        <v>33.329796640141403</v>
      </c>
      <c r="P705">
        <v>664.085934333198</v>
      </c>
    </row>
    <row r="706" spans="1:17" hidden="1" x14ac:dyDescent="0.3">
      <c r="A706" t="s">
        <v>1549</v>
      </c>
      <c r="B706" t="s">
        <v>1550</v>
      </c>
      <c r="C706" t="s">
        <v>3124</v>
      </c>
      <c r="D706" t="s">
        <v>1551</v>
      </c>
      <c r="E706">
        <v>6104.9356541790003</v>
      </c>
      <c r="F706">
        <v>44.05</v>
      </c>
      <c r="G706">
        <v>-6.10784492046532</v>
      </c>
      <c r="H706">
        <v>-4.7513907574816097</v>
      </c>
      <c r="I706">
        <v>27.486008212818401</v>
      </c>
      <c r="J706">
        <v>-10.8726249210145</v>
      </c>
      <c r="K706">
        <v>45.7616323572379</v>
      </c>
      <c r="L706">
        <v>39.239344054330601</v>
      </c>
      <c r="M706">
        <v>48.390337940062601</v>
      </c>
      <c r="N706">
        <v>0.57562277159150099</v>
      </c>
      <c r="O706">
        <v>24.290578887627699</v>
      </c>
      <c r="P706">
        <v>61.355311355311301</v>
      </c>
    </row>
    <row r="707" spans="1:17" x14ac:dyDescent="0.3">
      <c r="A707" t="s">
        <v>1552</v>
      </c>
      <c r="B707" t="s">
        <v>1553</v>
      </c>
      <c r="C707" t="s">
        <v>3115</v>
      </c>
      <c r="D707" t="s">
        <v>211</v>
      </c>
      <c r="E707">
        <v>6085.8451184362802</v>
      </c>
      <c r="F707">
        <v>423.45</v>
      </c>
      <c r="G707">
        <v>-17.775578121781201</v>
      </c>
      <c r="H707">
        <v>0.44850833434482001</v>
      </c>
      <c r="I707">
        <v>7.0170686433269003</v>
      </c>
      <c r="J707">
        <v>-5.1006847664302404</v>
      </c>
      <c r="K707">
        <v>464.27415904668999</v>
      </c>
      <c r="L707">
        <v>433.23746603158497</v>
      </c>
      <c r="M707">
        <v>36.051378932419297</v>
      </c>
      <c r="N707">
        <v>0.40826065511586601</v>
      </c>
      <c r="O707">
        <v>32.140748612586997</v>
      </c>
      <c r="P707">
        <v>55.938132940526501</v>
      </c>
      <c r="Q707">
        <v>0.13380944924947299</v>
      </c>
    </row>
    <row r="708" spans="1:17" hidden="1" x14ac:dyDescent="0.3">
      <c r="A708" t="s">
        <v>1554</v>
      </c>
      <c r="B708" t="s">
        <v>1555</v>
      </c>
      <c r="C708" t="s">
        <v>3124</v>
      </c>
      <c r="D708" t="s">
        <v>378</v>
      </c>
      <c r="E708">
        <v>6069.28923187081</v>
      </c>
      <c r="F708">
        <v>6305.5</v>
      </c>
      <c r="G708">
        <v>-8.6243606840873994</v>
      </c>
      <c r="H708">
        <v>-2.08363444500212</v>
      </c>
      <c r="I708">
        <v>20.0182186685071</v>
      </c>
      <c r="J708">
        <v>-7.92012311933623</v>
      </c>
      <c r="K708">
        <v>6802.0850313962101</v>
      </c>
      <c r="L708">
        <v>6133.4270920116896</v>
      </c>
      <c r="M708">
        <v>19.6992393570921</v>
      </c>
      <c r="N708">
        <v>0.82767964925732296</v>
      </c>
      <c r="O708">
        <v>22.677027991435999</v>
      </c>
      <c r="P708">
        <v>26.530079865152299</v>
      </c>
      <c r="Q708">
        <v>6.9470308768321998E-2</v>
      </c>
    </row>
    <row r="709" spans="1:17" x14ac:dyDescent="0.3">
      <c r="A709" t="s">
        <v>1556</v>
      </c>
      <c r="B709" t="s">
        <v>1557</v>
      </c>
      <c r="C709" t="s">
        <v>3116</v>
      </c>
      <c r="D709" t="s">
        <v>1558</v>
      </c>
      <c r="E709">
        <v>6041.6425648703098</v>
      </c>
      <c r="F709">
        <v>296.75</v>
      </c>
      <c r="G709">
        <v>-7.8323312580561</v>
      </c>
      <c r="H709">
        <v>-15.846038073625801</v>
      </c>
      <c r="I709">
        <v>-38.5054496097504</v>
      </c>
      <c r="J709">
        <v>-9.3452924240347102</v>
      </c>
      <c r="K709">
        <v>361.43436052910801</v>
      </c>
      <c r="L709">
        <v>377.77644252261399</v>
      </c>
      <c r="M709">
        <v>21.527266833633799</v>
      </c>
      <c r="N709">
        <v>0.71588591585458305</v>
      </c>
      <c r="O709">
        <v>98.146588037068199</v>
      </c>
      <c r="P709">
        <v>14.376565812295199</v>
      </c>
      <c r="Q709">
        <v>5.8049582547906001E-2</v>
      </c>
    </row>
    <row r="710" spans="1:17" hidden="1" x14ac:dyDescent="0.3">
      <c r="A710" t="s">
        <v>1559</v>
      </c>
      <c r="B710" t="s">
        <v>1560</v>
      </c>
      <c r="C710" t="s">
        <v>3121</v>
      </c>
      <c r="D710" t="s">
        <v>51</v>
      </c>
      <c r="E710">
        <v>6011.64939058853</v>
      </c>
      <c r="F710">
        <v>1381.45</v>
      </c>
      <c r="G710">
        <v>-0.85777048883986495</v>
      </c>
      <c r="H710">
        <v>11.947805077962</v>
      </c>
      <c r="I710">
        <v>31.001580485436399</v>
      </c>
      <c r="J710">
        <v>-8.6367264886484101</v>
      </c>
      <c r="K710">
        <v>1369.85099648512</v>
      </c>
      <c r="M710">
        <v>42.357159615219999</v>
      </c>
      <c r="N710">
        <v>1.35613202680375</v>
      </c>
      <c r="O710">
        <v>14.680227297404899</v>
      </c>
      <c r="P710">
        <v>42.417525773195798</v>
      </c>
    </row>
    <row r="711" spans="1:17" x14ac:dyDescent="0.3">
      <c r="A711" t="s">
        <v>1561</v>
      </c>
      <c r="B711" t="s">
        <v>1562</v>
      </c>
      <c r="C711" t="s">
        <v>3109</v>
      </c>
      <c r="D711" t="s">
        <v>502</v>
      </c>
      <c r="E711">
        <v>6007.51345151038</v>
      </c>
      <c r="F711">
        <v>275.14999999999998</v>
      </c>
      <c r="G711">
        <v>-43.243366157250897</v>
      </c>
      <c r="H711">
        <v>-4.1863640441302303</v>
      </c>
      <c r="I711">
        <v>-20.9558155184911</v>
      </c>
      <c r="J711">
        <v>-3.33732411127085</v>
      </c>
      <c r="K711">
        <v>297.62528362006901</v>
      </c>
      <c r="L711">
        <v>308.16040224864599</v>
      </c>
      <c r="M711">
        <v>29.360302109209499</v>
      </c>
      <c r="N711">
        <v>0.59244608157662804</v>
      </c>
      <c r="O711">
        <v>47.294203161911703</v>
      </c>
      <c r="P711">
        <v>2.0775366351326099</v>
      </c>
      <c r="Q711">
        <v>4.5977600481555997E-2</v>
      </c>
    </row>
    <row r="712" spans="1:17" x14ac:dyDescent="0.3">
      <c r="A712" t="s">
        <v>1563</v>
      </c>
      <c r="B712" t="s">
        <v>1564</v>
      </c>
      <c r="C712" t="s">
        <v>582</v>
      </c>
      <c r="D712" t="s">
        <v>427</v>
      </c>
      <c r="E712">
        <v>6006.3828664206303</v>
      </c>
      <c r="F712">
        <v>840</v>
      </c>
      <c r="G712">
        <v>-23.650867794842199</v>
      </c>
      <c r="H712">
        <v>-1.65214880381847</v>
      </c>
      <c r="I712">
        <v>-5.9298927092473601</v>
      </c>
      <c r="J712">
        <v>-3.9118406072890402</v>
      </c>
      <c r="K712">
        <v>895.71188084137702</v>
      </c>
      <c r="L712">
        <v>868.47189161962797</v>
      </c>
      <c r="M712">
        <v>35.933883151357698</v>
      </c>
      <c r="N712">
        <v>0.71315778502256799</v>
      </c>
      <c r="O712">
        <v>34.285714285714199</v>
      </c>
      <c r="P712">
        <v>22.3241590214067</v>
      </c>
      <c r="Q712">
        <v>0.124766331442054</v>
      </c>
    </row>
    <row r="713" spans="1:17" x14ac:dyDescent="0.3">
      <c r="A713" t="s">
        <v>1565</v>
      </c>
      <c r="B713" t="s">
        <v>1566</v>
      </c>
      <c r="C713" t="s">
        <v>3119</v>
      </c>
      <c r="D713" t="s">
        <v>151</v>
      </c>
      <c r="E713">
        <v>6003.6989124360298</v>
      </c>
      <c r="F713">
        <v>320.3</v>
      </c>
      <c r="G713">
        <v>-33.024287393867198</v>
      </c>
      <c r="H713">
        <v>-8.5784504969964708</v>
      </c>
      <c r="I713">
        <v>-33.8757041642275</v>
      </c>
      <c r="J713">
        <v>-3.59020318038846</v>
      </c>
      <c r="K713">
        <v>363.66455198350002</v>
      </c>
      <c r="L713">
        <v>399.84219569107501</v>
      </c>
      <c r="M713">
        <v>41.043926975259303</v>
      </c>
      <c r="N713">
        <v>1.6122276240070399</v>
      </c>
      <c r="O713">
        <v>70.9334998438963</v>
      </c>
      <c r="P713">
        <v>5.0853018372703396</v>
      </c>
      <c r="Q713">
        <v>5.4244100494788998E-2</v>
      </c>
    </row>
    <row r="714" spans="1:17" x14ac:dyDescent="0.3">
      <c r="A714" t="s">
        <v>1567</v>
      </c>
      <c r="B714" t="s">
        <v>1568</v>
      </c>
      <c r="C714" t="s">
        <v>3115</v>
      </c>
      <c r="D714" t="s">
        <v>211</v>
      </c>
      <c r="E714">
        <v>6003.6134018768398</v>
      </c>
      <c r="F714">
        <v>839</v>
      </c>
      <c r="G714">
        <v>21.196614479521401</v>
      </c>
      <c r="H714">
        <v>23.6911656770021</v>
      </c>
      <c r="I714">
        <v>36.599421880708803</v>
      </c>
      <c r="J714">
        <v>13.528525557661199</v>
      </c>
      <c r="K714">
        <v>709.25670149408597</v>
      </c>
      <c r="L714">
        <v>649.67442451683905</v>
      </c>
      <c r="M714">
        <v>75.002492439645195</v>
      </c>
      <c r="N714">
        <v>1.7641657775241499</v>
      </c>
      <c r="O714">
        <v>0</v>
      </c>
      <c r="P714">
        <v>63.8671875</v>
      </c>
      <c r="Q714">
        <v>0.16464323960993099</v>
      </c>
    </row>
    <row r="715" spans="1:17" x14ac:dyDescent="0.3">
      <c r="A715" t="s">
        <v>1569</v>
      </c>
      <c r="B715" t="s">
        <v>1570</v>
      </c>
      <c r="C715" t="s">
        <v>3121</v>
      </c>
      <c r="D715" t="s">
        <v>1571</v>
      </c>
      <c r="E715">
        <v>5993.1762639199997</v>
      </c>
      <c r="F715">
        <v>440.8</v>
      </c>
      <c r="G715">
        <v>-5.59288249192159</v>
      </c>
      <c r="H715">
        <v>-5.6059508686912203</v>
      </c>
      <c r="I715">
        <v>-11.122290439676201</v>
      </c>
      <c r="J715">
        <v>-2.6122842884111299</v>
      </c>
      <c r="K715">
        <v>469.68211481519501</v>
      </c>
      <c r="L715">
        <v>463.65646988545899</v>
      </c>
      <c r="M715">
        <v>39.696277130311401</v>
      </c>
      <c r="N715">
        <v>0.45042885832857998</v>
      </c>
      <c r="O715">
        <v>30.8756805807622</v>
      </c>
      <c r="P715">
        <v>18.1769436997319</v>
      </c>
    </row>
    <row r="716" spans="1:17" x14ac:dyDescent="0.3">
      <c r="A716" t="s">
        <v>1572</v>
      </c>
      <c r="B716" t="s">
        <v>1573</v>
      </c>
      <c r="C716" t="s">
        <v>3123</v>
      </c>
      <c r="D716" t="s">
        <v>413</v>
      </c>
      <c r="E716">
        <v>5984.7800897500001</v>
      </c>
      <c r="F716">
        <v>307.75</v>
      </c>
      <c r="G716">
        <v>22.4757631992996</v>
      </c>
      <c r="H716">
        <v>1.3037690563441899</v>
      </c>
      <c r="I716">
        <v>5.7069652964557998</v>
      </c>
      <c r="J716">
        <v>-6.3964654535375098</v>
      </c>
      <c r="K716">
        <v>329.23733254389799</v>
      </c>
      <c r="L716">
        <v>304.63014087493002</v>
      </c>
      <c r="M716">
        <v>28.284299827037501</v>
      </c>
      <c r="N716">
        <v>0.57190914743639698</v>
      </c>
      <c r="O716">
        <v>23.054427294882199</v>
      </c>
      <c r="P716">
        <v>45.165094339622598</v>
      </c>
      <c r="Q716">
        <v>4.6379656955559999E-3</v>
      </c>
    </row>
    <row r="717" spans="1:17" x14ac:dyDescent="0.3">
      <c r="A717" t="s">
        <v>1574</v>
      </c>
      <c r="B717" t="s">
        <v>1575</v>
      </c>
      <c r="C717" t="s">
        <v>3112</v>
      </c>
      <c r="D717" t="s">
        <v>48</v>
      </c>
      <c r="E717">
        <v>5978.5212467084102</v>
      </c>
      <c r="F717">
        <v>35.57</v>
      </c>
      <c r="G717">
        <v>-3.58759922505044</v>
      </c>
      <c r="H717">
        <v>-12.810582574746</v>
      </c>
      <c r="I717">
        <v>-7.1124338088519004</v>
      </c>
      <c r="J717">
        <v>-8.3201739406223805</v>
      </c>
      <c r="K717">
        <v>41.0935627871783</v>
      </c>
      <c r="L717">
        <v>40.2910020990508</v>
      </c>
      <c r="M717">
        <v>29.325975183871801</v>
      </c>
      <c r="N717">
        <v>0.77249582661065896</v>
      </c>
      <c r="O717">
        <v>61.653078436884996</v>
      </c>
      <c r="P717">
        <v>33.766626797204502</v>
      </c>
      <c r="Q717">
        <v>0.122753315756504</v>
      </c>
    </row>
    <row r="718" spans="1:17" x14ac:dyDescent="0.3">
      <c r="A718" t="s">
        <v>1576</v>
      </c>
      <c r="B718" t="s">
        <v>1577</v>
      </c>
      <c r="C718" t="s">
        <v>3122</v>
      </c>
      <c r="D718" t="s">
        <v>138</v>
      </c>
      <c r="E718">
        <v>5975.9337398218904</v>
      </c>
      <c r="F718">
        <v>202.4</v>
      </c>
      <c r="G718">
        <v>68.039646084479202</v>
      </c>
      <c r="H718">
        <v>-15.186672902328899</v>
      </c>
      <c r="I718">
        <v>25.510582064163899</v>
      </c>
      <c r="J718">
        <v>-8.5510459826907308</v>
      </c>
      <c r="K718">
        <v>231.08528505962801</v>
      </c>
      <c r="L718">
        <v>195.77667736379601</v>
      </c>
      <c r="M718">
        <v>24.110648995254898</v>
      </c>
      <c r="N718">
        <v>1.0923629329178399</v>
      </c>
      <c r="O718">
        <v>33.374505928853701</v>
      </c>
      <c r="P718">
        <v>92.395437262357405</v>
      </c>
      <c r="Q718">
        <v>0.14644229565639699</v>
      </c>
    </row>
    <row r="719" spans="1:17" x14ac:dyDescent="0.3">
      <c r="A719" t="s">
        <v>1578</v>
      </c>
      <c r="B719" t="s">
        <v>1579</v>
      </c>
      <c r="C719" t="s">
        <v>3119</v>
      </c>
      <c r="D719" t="s">
        <v>1311</v>
      </c>
      <c r="E719">
        <v>5975.7225339084298</v>
      </c>
      <c r="F719">
        <v>923.15</v>
      </c>
      <c r="G719">
        <v>-26.241888996548902</v>
      </c>
      <c r="H719">
        <v>-2.16898249907109</v>
      </c>
      <c r="I719">
        <v>26.0359843348492</v>
      </c>
      <c r="J719">
        <v>-1.38328401331189</v>
      </c>
      <c r="K719">
        <v>921.26080876959099</v>
      </c>
      <c r="L719">
        <v>841.29838027719097</v>
      </c>
      <c r="M719">
        <v>45.4110732977026</v>
      </c>
      <c r="N719">
        <v>0.80412415029528805</v>
      </c>
      <c r="O719">
        <v>15.533770243189</v>
      </c>
      <c r="P719">
        <v>51.236893840104798</v>
      </c>
      <c r="Q719">
        <v>0.13102532524317201</v>
      </c>
    </row>
    <row r="720" spans="1:17" x14ac:dyDescent="0.3">
      <c r="A720" t="s">
        <v>1580</v>
      </c>
      <c r="B720" t="s">
        <v>1581</v>
      </c>
      <c r="C720" t="s">
        <v>3113</v>
      </c>
      <c r="D720" t="s">
        <v>163</v>
      </c>
      <c r="E720">
        <v>5960.4763197386801</v>
      </c>
      <c r="F720">
        <v>657.35</v>
      </c>
      <c r="G720">
        <v>46.6604448243394</v>
      </c>
      <c r="H720">
        <v>13.2781545319861</v>
      </c>
      <c r="I720">
        <v>6.0571405223142998</v>
      </c>
      <c r="J720">
        <v>-1.3516655525844401</v>
      </c>
      <c r="K720">
        <v>634.97290141869303</v>
      </c>
      <c r="L720">
        <v>578.96619092460003</v>
      </c>
      <c r="M720">
        <v>55.289162831147699</v>
      </c>
      <c r="N720">
        <v>0.846871130023232</v>
      </c>
      <c r="O720">
        <v>9.7893055449912598</v>
      </c>
      <c r="P720">
        <v>69.267413415733202</v>
      </c>
    </row>
    <row r="721" spans="1:17" hidden="1" x14ac:dyDescent="0.3">
      <c r="A721" t="s">
        <v>1582</v>
      </c>
      <c r="B721" t="s">
        <v>1583</v>
      </c>
      <c r="C721" t="s">
        <v>3124</v>
      </c>
      <c r="D721" t="s">
        <v>582</v>
      </c>
      <c r="E721">
        <v>5921.3815460431797</v>
      </c>
      <c r="F721">
        <v>2338.5</v>
      </c>
      <c r="G721">
        <v>146.455535222523</v>
      </c>
      <c r="H721">
        <v>8.1840299229528295</v>
      </c>
      <c r="I721">
        <v>111.637132042235</v>
      </c>
      <c r="J721">
        <v>2.26334715467345</v>
      </c>
      <c r="K721">
        <v>2063.9540094285699</v>
      </c>
      <c r="L721">
        <v>1591.9010700338899</v>
      </c>
      <c r="M721">
        <v>62.675283690425701</v>
      </c>
      <c r="N721">
        <v>0.88348191032326795</v>
      </c>
      <c r="O721">
        <v>4.2292067564678204</v>
      </c>
      <c r="P721">
        <v>174.423516986446</v>
      </c>
      <c r="Q721">
        <v>0.18404938523317199</v>
      </c>
    </row>
    <row r="722" spans="1:17" x14ac:dyDescent="0.3">
      <c r="A722" t="s">
        <v>1584</v>
      </c>
      <c r="B722" t="s">
        <v>1585</v>
      </c>
      <c r="C722" t="s">
        <v>3121</v>
      </c>
      <c r="D722" t="s">
        <v>427</v>
      </c>
      <c r="E722">
        <v>5894.4404753225199</v>
      </c>
      <c r="F722">
        <v>1090.8</v>
      </c>
      <c r="G722">
        <v>-32.347954877004398</v>
      </c>
      <c r="H722">
        <v>-6.3909820860383597</v>
      </c>
      <c r="I722">
        <v>4.23601215036153</v>
      </c>
      <c r="J722">
        <v>-7.2637344685662901</v>
      </c>
      <c r="K722">
        <v>1196.60217985542</v>
      </c>
      <c r="L722">
        <v>1162.3698172773099</v>
      </c>
      <c r="M722">
        <v>23.439023377028398</v>
      </c>
      <c r="N722">
        <v>0.690361905516788</v>
      </c>
      <c r="O722">
        <v>29.061239457279001</v>
      </c>
      <c r="P722">
        <v>16.875602700096401</v>
      </c>
      <c r="Q722">
        <v>-4.9368039347817999E-2</v>
      </c>
    </row>
    <row r="723" spans="1:17" hidden="1" x14ac:dyDescent="0.3">
      <c r="A723" t="s">
        <v>1586</v>
      </c>
      <c r="B723" t="s">
        <v>1587</v>
      </c>
      <c r="C723" t="s">
        <v>3124</v>
      </c>
      <c r="D723" t="s">
        <v>1588</v>
      </c>
      <c r="E723">
        <v>5885.6912222499996</v>
      </c>
      <c r="F723">
        <v>457.45</v>
      </c>
      <c r="G723">
        <v>34.273820381657899</v>
      </c>
      <c r="H723">
        <v>1.22562126600509</v>
      </c>
      <c r="I723">
        <v>26.3943307651715</v>
      </c>
      <c r="J723">
        <v>6.7680138720197203</v>
      </c>
      <c r="K723">
        <v>461.10087067511898</v>
      </c>
      <c r="L723">
        <v>412.83773649788498</v>
      </c>
      <c r="N723">
        <v>0.74207865795819805</v>
      </c>
      <c r="O723">
        <v>25.685867307902502</v>
      </c>
      <c r="P723">
        <v>61.215859030836903</v>
      </c>
    </row>
    <row r="724" spans="1:17" x14ac:dyDescent="0.3">
      <c r="A724" t="s">
        <v>1589</v>
      </c>
      <c r="B724" t="s">
        <v>1590</v>
      </c>
      <c r="C724" t="s">
        <v>3109</v>
      </c>
      <c r="D724" t="s">
        <v>24</v>
      </c>
      <c r="E724">
        <v>5874.0631643092402</v>
      </c>
      <c r="F724">
        <v>22.44</v>
      </c>
      <c r="G724">
        <v>-25.232759640545002</v>
      </c>
      <c r="H724">
        <v>-0.69374518678193497</v>
      </c>
      <c r="I724">
        <v>-24.760665675438101</v>
      </c>
      <c r="J724">
        <v>-5.1269473396371499</v>
      </c>
      <c r="K724">
        <v>24.383764227644001</v>
      </c>
      <c r="L724">
        <v>25.379423604774999</v>
      </c>
      <c r="M724">
        <v>25.737178051149499</v>
      </c>
      <c r="N724">
        <v>0.76697249094452402</v>
      </c>
      <c r="O724">
        <v>64.357063580149003</v>
      </c>
      <c r="P724">
        <v>0.94430217669654304</v>
      </c>
      <c r="Q724">
        <v>0.110349961104794</v>
      </c>
    </row>
    <row r="725" spans="1:17" x14ac:dyDescent="0.3">
      <c r="A725" t="s">
        <v>1591</v>
      </c>
      <c r="B725" t="s">
        <v>1592</v>
      </c>
      <c r="C725" t="s">
        <v>3115</v>
      </c>
      <c r="D725" t="s">
        <v>211</v>
      </c>
      <c r="E725">
        <v>5797.6792715484798</v>
      </c>
      <c r="F725">
        <v>2018.75</v>
      </c>
      <c r="G725">
        <v>40.617835113201103</v>
      </c>
      <c r="H725">
        <v>0.77086567765632896</v>
      </c>
      <c r="I725">
        <v>29.709676999931201</v>
      </c>
      <c r="J725">
        <v>-9.6391245123671201</v>
      </c>
      <c r="K725">
        <v>2234.9941827563298</v>
      </c>
      <c r="L725">
        <v>1985.86680683448</v>
      </c>
      <c r="M725">
        <v>34.395723625637103</v>
      </c>
      <c r="N725">
        <v>0.81191763337337397</v>
      </c>
      <c r="O725">
        <v>46.2340557275541</v>
      </c>
      <c r="P725">
        <v>80.245535714285694</v>
      </c>
      <c r="Q725">
        <v>0.116266624967148</v>
      </c>
    </row>
    <row r="726" spans="1:17" x14ac:dyDescent="0.3">
      <c r="A726" t="s">
        <v>1593</v>
      </c>
      <c r="B726" t="s">
        <v>1594</v>
      </c>
      <c r="C726" t="s">
        <v>3119</v>
      </c>
      <c r="D726" t="s">
        <v>1595</v>
      </c>
      <c r="E726">
        <v>5779.4055403070697</v>
      </c>
      <c r="F726">
        <v>442.4</v>
      </c>
      <c r="G726">
        <v>-17.581799512890299</v>
      </c>
      <c r="H726">
        <v>1.84769883623364</v>
      </c>
      <c r="I726">
        <v>-18.192429181976301</v>
      </c>
      <c r="J726">
        <v>-4.46966801632753</v>
      </c>
      <c r="K726">
        <v>466.83619703043098</v>
      </c>
      <c r="L726">
        <v>489.92520256636902</v>
      </c>
      <c r="M726">
        <v>43.571678388657098</v>
      </c>
      <c r="N726">
        <v>1.8655307391007501</v>
      </c>
      <c r="O726">
        <v>51.2997287522604</v>
      </c>
      <c r="P726">
        <v>9.8311817279046405</v>
      </c>
      <c r="Q726">
        <v>-2.6281758069438999E-2</v>
      </c>
    </row>
    <row r="727" spans="1:17" x14ac:dyDescent="0.3">
      <c r="A727" t="s">
        <v>1596</v>
      </c>
      <c r="B727" t="s">
        <v>1597</v>
      </c>
      <c r="C727" t="s">
        <v>3110</v>
      </c>
      <c r="D727" t="s">
        <v>637</v>
      </c>
      <c r="E727">
        <v>5771.9583447436398</v>
      </c>
      <c r="F727">
        <v>118.26</v>
      </c>
      <c r="G727">
        <v>-39.133374781065001</v>
      </c>
      <c r="H727">
        <v>3.2035451893816802</v>
      </c>
      <c r="I727">
        <v>-11.8742517898547</v>
      </c>
      <c r="J727">
        <v>-2.10438552549767</v>
      </c>
      <c r="K727">
        <v>123.464404827991</v>
      </c>
      <c r="L727">
        <v>132.56556253173599</v>
      </c>
      <c r="M727">
        <v>44.231772458566901</v>
      </c>
      <c r="N727">
        <v>1.1703262793189</v>
      </c>
      <c r="O727">
        <v>37.747336377473303</v>
      </c>
      <c r="P727">
        <v>8</v>
      </c>
      <c r="Q727">
        <v>-0.106950698254394</v>
      </c>
    </row>
    <row r="728" spans="1:17" x14ac:dyDescent="0.3">
      <c r="A728" t="s">
        <v>1598</v>
      </c>
      <c r="B728" t="s">
        <v>1599</v>
      </c>
      <c r="C728" t="s">
        <v>3123</v>
      </c>
      <c r="D728" t="s">
        <v>280</v>
      </c>
      <c r="E728">
        <v>5757.2178831789697</v>
      </c>
      <c r="F728">
        <v>783.55</v>
      </c>
      <c r="G728">
        <v>-13.6511366055464</v>
      </c>
      <c r="H728">
        <v>-3.7999923250210301</v>
      </c>
      <c r="I728">
        <v>-8.9019551911888595</v>
      </c>
      <c r="J728">
        <v>-5.0628209994459104</v>
      </c>
      <c r="K728">
        <v>819.20259967006302</v>
      </c>
      <c r="L728">
        <v>787.62216253967301</v>
      </c>
      <c r="M728">
        <v>31.0647669027958</v>
      </c>
      <c r="N728">
        <v>0.64750922826660295</v>
      </c>
      <c r="O728">
        <v>14.8618467232467</v>
      </c>
      <c r="P728">
        <v>21.4806201550387</v>
      </c>
      <c r="Q728">
        <v>2.1887204880759001E-2</v>
      </c>
    </row>
    <row r="729" spans="1:17" hidden="1" x14ac:dyDescent="0.3">
      <c r="A729" t="s">
        <v>1600</v>
      </c>
      <c r="B729" t="s">
        <v>1601</v>
      </c>
      <c r="C729" t="s">
        <v>3111</v>
      </c>
      <c r="D729" t="s">
        <v>125</v>
      </c>
      <c r="E729">
        <v>5754.1804687841004</v>
      </c>
      <c r="F729">
        <v>461.55</v>
      </c>
      <c r="G729">
        <v>6.2230471605593101</v>
      </c>
      <c r="H729">
        <v>12.9420418216427</v>
      </c>
      <c r="I729">
        <v>31.837569507402701</v>
      </c>
      <c r="J729">
        <v>-7.5802880736966802</v>
      </c>
      <c r="K729">
        <v>432.010756498197</v>
      </c>
      <c r="M729">
        <v>45.216851820103201</v>
      </c>
      <c r="N729">
        <v>0.73948328249940498</v>
      </c>
      <c r="O729">
        <v>12.663850070414901</v>
      </c>
      <c r="P729">
        <v>53.313403089187801</v>
      </c>
    </row>
    <row r="730" spans="1:17" hidden="1" x14ac:dyDescent="0.3">
      <c r="A730" t="s">
        <v>1602</v>
      </c>
      <c r="B730" t="s">
        <v>1603</v>
      </c>
      <c r="C730" t="s">
        <v>3124</v>
      </c>
      <c r="D730" t="s">
        <v>21</v>
      </c>
      <c r="E730">
        <v>5740.7757120099604</v>
      </c>
      <c r="F730">
        <v>485</v>
      </c>
      <c r="G730">
        <v>-21.0205713650004</v>
      </c>
      <c r="H730">
        <v>-0.319441247104225</v>
      </c>
      <c r="I730">
        <v>8.17281279978919</v>
      </c>
      <c r="J730">
        <v>-7.0259093898281597E-2</v>
      </c>
      <c r="K730">
        <v>494.46554258222397</v>
      </c>
      <c r="L730">
        <v>480.92237956529101</v>
      </c>
      <c r="M730">
        <v>43.973112253807201</v>
      </c>
      <c r="N730">
        <v>0.72960985548258595</v>
      </c>
      <c r="O730">
        <v>23.505154639175199</v>
      </c>
      <c r="P730">
        <v>24.327095616508501</v>
      </c>
      <c r="Q730">
        <v>7.5047475388348994E-2</v>
      </c>
    </row>
    <row r="731" spans="1:17" x14ac:dyDescent="0.3">
      <c r="A731" t="s">
        <v>1604</v>
      </c>
      <c r="B731" t="s">
        <v>1605</v>
      </c>
      <c r="C731" t="s">
        <v>3119</v>
      </c>
      <c r="D731" t="s">
        <v>266</v>
      </c>
      <c r="E731">
        <v>5731.7897125167501</v>
      </c>
      <c r="F731">
        <v>2526.6999999999998</v>
      </c>
      <c r="G731">
        <v>1.84217006020665</v>
      </c>
      <c r="H731">
        <v>-13.3776322171865</v>
      </c>
      <c r="I731">
        <v>3.6550716299766299</v>
      </c>
      <c r="J731">
        <v>-16.149433015629601</v>
      </c>
      <c r="K731">
        <v>3047.6464942401699</v>
      </c>
      <c r="L731">
        <v>2790.6833383636199</v>
      </c>
      <c r="M731">
        <v>17.4524175831815</v>
      </c>
      <c r="N731">
        <v>0.53822704247155595</v>
      </c>
      <c r="O731">
        <v>55.6575770768195</v>
      </c>
      <c r="P731">
        <v>64.874388254486107</v>
      </c>
      <c r="Q731">
        <v>0.11324867533158101</v>
      </c>
    </row>
    <row r="732" spans="1:17" hidden="1" x14ac:dyDescent="0.3">
      <c r="A732" t="s">
        <v>1606</v>
      </c>
      <c r="B732" t="s">
        <v>1607</v>
      </c>
      <c r="C732" t="s">
        <v>3124</v>
      </c>
      <c r="D732" t="s">
        <v>239</v>
      </c>
      <c r="E732">
        <v>5686.61725441007</v>
      </c>
      <c r="F732">
        <v>2931.8</v>
      </c>
      <c r="G732">
        <v>286.94740991883998</v>
      </c>
      <c r="H732">
        <v>16.155808096512601</v>
      </c>
      <c r="I732">
        <v>114.195378254497</v>
      </c>
      <c r="J732">
        <v>-7.2035591005554203</v>
      </c>
      <c r="K732">
        <v>2884.85903280302</v>
      </c>
      <c r="L732">
        <v>2140.0055649639098</v>
      </c>
      <c r="M732">
        <v>40.181705387879099</v>
      </c>
      <c r="N732">
        <v>0.59052348788528497</v>
      </c>
      <c r="O732">
        <v>22.006958182686301</v>
      </c>
      <c r="P732">
        <v>323.76237623762302</v>
      </c>
      <c r="Q732">
        <v>0.32594905143686698</v>
      </c>
    </row>
    <row r="733" spans="1:17" hidden="1" x14ac:dyDescent="0.3">
      <c r="A733" t="s">
        <v>1608</v>
      </c>
      <c r="B733" t="s">
        <v>1609</v>
      </c>
      <c r="C733" t="s">
        <v>3124</v>
      </c>
      <c r="D733" t="s">
        <v>51</v>
      </c>
      <c r="E733">
        <v>5659.6996646298203</v>
      </c>
      <c r="F733">
        <v>988.5</v>
      </c>
      <c r="G733">
        <v>61.551312604772598</v>
      </c>
      <c r="H733">
        <v>37.964246301191203</v>
      </c>
      <c r="I733">
        <v>100.535644720805</v>
      </c>
      <c r="J733">
        <v>14.449741313614901</v>
      </c>
      <c r="K733">
        <v>778.37768482767297</v>
      </c>
      <c r="L733">
        <v>609.21609770873704</v>
      </c>
      <c r="M733">
        <v>88.543807881400596</v>
      </c>
      <c r="N733">
        <v>1.8505613734661299</v>
      </c>
      <c r="O733">
        <v>3.10571573090541</v>
      </c>
      <c r="P733">
        <v>134.60306158775299</v>
      </c>
    </row>
    <row r="734" spans="1:17" x14ac:dyDescent="0.3">
      <c r="A734" t="s">
        <v>1610</v>
      </c>
      <c r="B734" t="s">
        <v>1611</v>
      </c>
      <c r="C734" t="s">
        <v>582</v>
      </c>
      <c r="D734" t="s">
        <v>582</v>
      </c>
      <c r="E734">
        <v>5629.6018211413002</v>
      </c>
      <c r="F734">
        <v>280.60000000000002</v>
      </c>
      <c r="G734">
        <v>-36.993744838947201</v>
      </c>
      <c r="H734">
        <v>-6.9528975052967503</v>
      </c>
      <c r="I734">
        <v>-25.3668195639194</v>
      </c>
      <c r="J734">
        <v>-5.3807116718385997</v>
      </c>
      <c r="K734">
        <v>317.997777125548</v>
      </c>
      <c r="L734">
        <v>337.62966955797901</v>
      </c>
      <c r="M734">
        <v>24.253818553526401</v>
      </c>
      <c r="N734">
        <v>0.36454722362908198</v>
      </c>
      <c r="O734">
        <v>55.719885958660001</v>
      </c>
      <c r="P734">
        <v>4.7992530345471502</v>
      </c>
      <c r="Q734">
        <v>5.2485215150938999E-2</v>
      </c>
    </row>
    <row r="735" spans="1:17" x14ac:dyDescent="0.3">
      <c r="A735" t="s">
        <v>1612</v>
      </c>
      <c r="B735" t="s">
        <v>1613</v>
      </c>
      <c r="C735" t="s">
        <v>3121</v>
      </c>
      <c r="D735" t="s">
        <v>114</v>
      </c>
      <c r="E735">
        <v>5601.5704729113704</v>
      </c>
      <c r="F735">
        <v>1183.5999999999999</v>
      </c>
      <c r="G735">
        <v>17.8730028143233</v>
      </c>
      <c r="H735">
        <v>27.3338911412547</v>
      </c>
      <c r="I735">
        <v>19.443446848058699</v>
      </c>
      <c r="J735">
        <v>0.98704450074203298</v>
      </c>
      <c r="K735">
        <v>1029.9672096460199</v>
      </c>
      <c r="L735">
        <v>873.33058694907697</v>
      </c>
      <c r="M735">
        <v>65.618861112685195</v>
      </c>
      <c r="N735">
        <v>0.72504893660222702</v>
      </c>
      <c r="O735">
        <v>8.5037174721189697</v>
      </c>
      <c r="P735">
        <v>89.709889405353394</v>
      </c>
      <c r="Q735">
        <v>1.8262730612222999E-2</v>
      </c>
    </row>
    <row r="736" spans="1:17" hidden="1" x14ac:dyDescent="0.3">
      <c r="A736" t="s">
        <v>1614</v>
      </c>
      <c r="B736" t="s">
        <v>1615</v>
      </c>
      <c r="C736" t="s">
        <v>3121</v>
      </c>
      <c r="D736" t="s">
        <v>114</v>
      </c>
      <c r="E736">
        <v>5600.4738381950601</v>
      </c>
      <c r="F736">
        <v>144.47999999999999</v>
      </c>
      <c r="G736">
        <v>-33.847681126982401</v>
      </c>
      <c r="H736">
        <v>-0.25782650728413598</v>
      </c>
      <c r="I736">
        <v>-18.734788785117001</v>
      </c>
      <c r="J736">
        <v>-0.925173940622387</v>
      </c>
      <c r="K736">
        <v>151.092216270205</v>
      </c>
      <c r="M736">
        <v>47.702828855872802</v>
      </c>
      <c r="N736">
        <v>0.51906512001114802</v>
      </c>
      <c r="O736">
        <v>36.697120708748599</v>
      </c>
      <c r="P736">
        <v>9.7872340425531892</v>
      </c>
    </row>
    <row r="737" spans="1:17" x14ac:dyDescent="0.3">
      <c r="A737" t="s">
        <v>1616</v>
      </c>
      <c r="B737" t="s">
        <v>1617</v>
      </c>
      <c r="C737" t="s">
        <v>3119</v>
      </c>
      <c r="D737" t="s">
        <v>266</v>
      </c>
      <c r="E737">
        <v>5582.3905279430901</v>
      </c>
      <c r="F737">
        <v>1241.05</v>
      </c>
      <c r="G737">
        <v>-45.802052222124097</v>
      </c>
      <c r="H737">
        <v>-4.4347129733004804</v>
      </c>
      <c r="I737">
        <v>-16.1527005864247</v>
      </c>
      <c r="J737">
        <v>-3.9436665918271401</v>
      </c>
      <c r="K737">
        <v>1373.09411065982</v>
      </c>
      <c r="L737">
        <v>1405.65028957149</v>
      </c>
      <c r="M737">
        <v>12.959493855318801</v>
      </c>
      <c r="N737">
        <v>0.55840193515202596</v>
      </c>
      <c r="O737">
        <v>38.302244067523397</v>
      </c>
      <c r="P737">
        <v>8.5688041291225705</v>
      </c>
      <c r="Q737">
        <v>-6.3395235182685E-2</v>
      </c>
    </row>
    <row r="738" spans="1:17" x14ac:dyDescent="0.3">
      <c r="A738" t="s">
        <v>1618</v>
      </c>
      <c r="B738" t="s">
        <v>1619</v>
      </c>
      <c r="C738" t="s">
        <v>3111</v>
      </c>
      <c r="D738" t="s">
        <v>988</v>
      </c>
      <c r="E738">
        <v>5574.4425158194699</v>
      </c>
      <c r="F738">
        <v>121.47</v>
      </c>
      <c r="G738">
        <v>-53.5569197565435</v>
      </c>
      <c r="H738">
        <v>-7.0171574526889096</v>
      </c>
      <c r="I738">
        <v>-27.322065715103001</v>
      </c>
      <c r="J738">
        <v>-7.2673961628445998</v>
      </c>
      <c r="K738">
        <v>131.96734433406601</v>
      </c>
      <c r="L738">
        <v>143.94910304530001</v>
      </c>
      <c r="M738">
        <v>29.188945909807099</v>
      </c>
      <c r="N738">
        <v>0.32501522018096801</v>
      </c>
      <c r="O738">
        <v>73.376142257347496</v>
      </c>
      <c r="P738">
        <v>1.1997000749812401</v>
      </c>
      <c r="Q738">
        <v>3.8783087316334001E-2</v>
      </c>
    </row>
    <row r="739" spans="1:17" x14ac:dyDescent="0.3">
      <c r="A739" t="s">
        <v>1620</v>
      </c>
      <c r="B739" t="s">
        <v>1621</v>
      </c>
      <c r="C739" t="s">
        <v>582</v>
      </c>
      <c r="D739" t="s">
        <v>427</v>
      </c>
      <c r="E739">
        <v>5570.1380189353604</v>
      </c>
      <c r="F739">
        <v>1851.3</v>
      </c>
      <c r="G739">
        <v>9.3653148071978904</v>
      </c>
      <c r="H739">
        <v>-3.8697263892245299</v>
      </c>
      <c r="I739">
        <v>17.181950791187901</v>
      </c>
      <c r="J739">
        <v>-5.0948503965706102</v>
      </c>
      <c r="K739">
        <v>2009.22705328864</v>
      </c>
      <c r="L739">
        <v>1800.8782147812101</v>
      </c>
      <c r="M739">
        <v>32.966161470612697</v>
      </c>
      <c r="N739">
        <v>0.58146656508624694</v>
      </c>
      <c r="O739">
        <v>34.662129314535697</v>
      </c>
      <c r="P739">
        <v>72.736179146256106</v>
      </c>
      <c r="Q739">
        <v>-0.112027198900942</v>
      </c>
    </row>
    <row r="740" spans="1:17" x14ac:dyDescent="0.3">
      <c r="A740" t="s">
        <v>1622</v>
      </c>
      <c r="B740" t="s">
        <v>1623</v>
      </c>
      <c r="C740" t="s">
        <v>3115</v>
      </c>
      <c r="D740" t="s">
        <v>211</v>
      </c>
      <c r="E740">
        <v>5561.3687595191504</v>
      </c>
      <c r="F740">
        <v>456.05</v>
      </c>
      <c r="G740">
        <v>12.6885142767209</v>
      </c>
      <c r="H740">
        <v>4.2763588819076297</v>
      </c>
      <c r="I740">
        <v>-2.0104933516482699</v>
      </c>
      <c r="J740">
        <v>-2.22485932451653</v>
      </c>
      <c r="K740">
        <v>469.597110654179</v>
      </c>
      <c r="L740">
        <v>444.13028414211101</v>
      </c>
      <c r="M740">
        <v>43.567707302489197</v>
      </c>
      <c r="N740">
        <v>0.68663700425020102</v>
      </c>
      <c r="O740">
        <v>18.956254796623099</v>
      </c>
      <c r="P740">
        <v>39.039634146341399</v>
      </c>
      <c r="Q740">
        <v>0.16394739989625201</v>
      </c>
    </row>
    <row r="741" spans="1:17" hidden="1" x14ac:dyDescent="0.3">
      <c r="A741" t="s">
        <v>1624</v>
      </c>
      <c r="B741" t="s">
        <v>1625</v>
      </c>
      <c r="C741" t="s">
        <v>3124</v>
      </c>
      <c r="D741" t="s">
        <v>253</v>
      </c>
      <c r="E741">
        <v>5554.9539416565403</v>
      </c>
      <c r="F741">
        <v>5073.8999999999996</v>
      </c>
      <c r="G741">
        <v>26.045078118067401</v>
      </c>
      <c r="H741">
        <v>0.65891725627790099</v>
      </c>
      <c r="I741">
        <v>21.5557252586784</v>
      </c>
      <c r="J741">
        <v>-5.4920839488502997</v>
      </c>
      <c r="K741">
        <v>5337.0510386863698</v>
      </c>
      <c r="L741">
        <v>4574.0205059486798</v>
      </c>
      <c r="M741">
        <v>29.605534893922002</v>
      </c>
      <c r="N741">
        <v>1.1019922802961799</v>
      </c>
      <c r="O741">
        <v>13.7192297837955</v>
      </c>
      <c r="P741">
        <v>66.3573770491803</v>
      </c>
      <c r="Q741">
        <v>0.14169841841241601</v>
      </c>
    </row>
    <row r="742" spans="1:17" hidden="1" x14ac:dyDescent="0.3">
      <c r="A742" t="s">
        <v>1626</v>
      </c>
      <c r="B742" t="s">
        <v>1627</v>
      </c>
      <c r="C742" t="s">
        <v>3124</v>
      </c>
      <c r="D742" t="s">
        <v>444</v>
      </c>
      <c r="E742">
        <v>5527.8172269986899</v>
      </c>
      <c r="F742">
        <v>383.25</v>
      </c>
      <c r="G742">
        <v>-33.859267922581203</v>
      </c>
      <c r="H742">
        <v>2.0055656162617099</v>
      </c>
      <c r="I742">
        <v>-13.1775174950789</v>
      </c>
      <c r="J742">
        <v>-0.342519073365743</v>
      </c>
      <c r="K742">
        <v>400.10722520555402</v>
      </c>
      <c r="L742">
        <v>422.27836527688299</v>
      </c>
      <c r="M742">
        <v>45.726032766205499</v>
      </c>
      <c r="N742">
        <v>0.48667874054506599</v>
      </c>
      <c r="O742">
        <v>47.3059360730593</v>
      </c>
      <c r="P742">
        <v>5.2884615384615401</v>
      </c>
      <c r="Q742">
        <v>-6.7640660065559993E-2</v>
      </c>
    </row>
    <row r="743" spans="1:17" x14ac:dyDescent="0.3">
      <c r="A743" t="s">
        <v>1628</v>
      </c>
      <c r="B743" t="s">
        <v>1629</v>
      </c>
      <c r="C743" t="s">
        <v>3128</v>
      </c>
      <c r="D743" t="s">
        <v>175</v>
      </c>
      <c r="E743">
        <v>5520.6717660925597</v>
      </c>
      <c r="F743">
        <v>150.34</v>
      </c>
      <c r="G743">
        <v>88.356304923253703</v>
      </c>
      <c r="H743">
        <v>-13.632330498952999</v>
      </c>
      <c r="I743">
        <v>17.1098338761817</v>
      </c>
      <c r="J743">
        <v>-7.5862998948208498</v>
      </c>
      <c r="K743">
        <v>177.753743933473</v>
      </c>
      <c r="L743">
        <v>157.805717907428</v>
      </c>
      <c r="M743">
        <v>30.780430361955101</v>
      </c>
      <c r="N743">
        <v>0.46232403821116902</v>
      </c>
      <c r="O743">
        <v>49.427963283224699</v>
      </c>
      <c r="P743">
        <v>125.39730134932501</v>
      </c>
    </row>
    <row r="744" spans="1:17" x14ac:dyDescent="0.3">
      <c r="A744" t="s">
        <v>1630</v>
      </c>
      <c r="B744" t="s">
        <v>1631</v>
      </c>
      <c r="C744" t="s">
        <v>3115</v>
      </c>
      <c r="D744" t="s">
        <v>266</v>
      </c>
      <c r="E744">
        <v>5513.4620356322403</v>
      </c>
      <c r="F744">
        <v>2023.45</v>
      </c>
      <c r="G744">
        <v>-30.742630401110102</v>
      </c>
      <c r="H744">
        <v>-7.3526048144588501</v>
      </c>
      <c r="I744">
        <v>-8.5477954372624598</v>
      </c>
      <c r="J744">
        <v>-5.4808148557943701</v>
      </c>
      <c r="K744">
        <v>2253.0582295017198</v>
      </c>
      <c r="L744">
        <v>2276.5757477243301</v>
      </c>
      <c r="M744">
        <v>35.863613671087002</v>
      </c>
      <c r="N744">
        <v>0.75685287176531402</v>
      </c>
      <c r="O744">
        <v>38.081000271812897</v>
      </c>
      <c r="P744">
        <v>17.642441860465102</v>
      </c>
      <c r="Q744">
        <v>7.1297730814474006E-2</v>
      </c>
    </row>
    <row r="745" spans="1:17" hidden="1" x14ac:dyDescent="0.3">
      <c r="A745" t="s">
        <v>1632</v>
      </c>
      <c r="B745" t="s">
        <v>1633</v>
      </c>
      <c r="C745" t="s">
        <v>3124</v>
      </c>
      <c r="D745" t="s">
        <v>131</v>
      </c>
      <c r="E745">
        <v>5511.7361054333996</v>
      </c>
      <c r="F745">
        <v>7222.95</v>
      </c>
      <c r="G745">
        <v>147.760053095751</v>
      </c>
      <c r="H745">
        <v>11.516679563232399</v>
      </c>
      <c r="I745">
        <v>24.336733145848999</v>
      </c>
      <c r="J745">
        <v>-2.99139293244053</v>
      </c>
      <c r="K745">
        <v>6780.0682664135302</v>
      </c>
      <c r="L745">
        <v>5447.30981841835</v>
      </c>
      <c r="M745">
        <v>45.932281516415301</v>
      </c>
      <c r="N745">
        <v>1.45231666656637</v>
      </c>
      <c r="O745">
        <v>15.5760457984618</v>
      </c>
      <c r="P745">
        <v>226.66772194835099</v>
      </c>
      <c r="Q745">
        <v>0.330259820988415</v>
      </c>
    </row>
    <row r="746" spans="1:17" x14ac:dyDescent="0.3">
      <c r="A746" t="s">
        <v>1634</v>
      </c>
      <c r="B746" t="s">
        <v>1635</v>
      </c>
      <c r="C746" t="s">
        <v>3123</v>
      </c>
      <c r="D746" t="s">
        <v>280</v>
      </c>
      <c r="E746">
        <v>5500.8958238367104</v>
      </c>
      <c r="F746">
        <v>574.20000000000005</v>
      </c>
      <c r="G746">
        <v>-11.805087527083099</v>
      </c>
      <c r="H746">
        <v>-4.6282358517016799</v>
      </c>
      <c r="I746">
        <v>9.2906783723501807</v>
      </c>
      <c r="J746">
        <v>-3.94000656980664</v>
      </c>
      <c r="K746">
        <v>609.14829515543101</v>
      </c>
      <c r="L746">
        <v>582.63786832548101</v>
      </c>
      <c r="M746">
        <v>39.765704817362597</v>
      </c>
      <c r="N746">
        <v>0.45110397928233198</v>
      </c>
      <c r="O746">
        <v>26.576105886450598</v>
      </c>
      <c r="P746">
        <v>32.015174157949197</v>
      </c>
      <c r="Q746">
        <v>5.0904693552593999E-2</v>
      </c>
    </row>
    <row r="747" spans="1:17" x14ac:dyDescent="0.3">
      <c r="A747" t="s">
        <v>1636</v>
      </c>
      <c r="B747" t="s">
        <v>1637</v>
      </c>
      <c r="C747" t="s">
        <v>3110</v>
      </c>
      <c r="D747" t="s">
        <v>947</v>
      </c>
      <c r="E747">
        <v>5423.4833329988996</v>
      </c>
      <c r="F747">
        <v>631.35</v>
      </c>
      <c r="G747">
        <v>80.164146974415502</v>
      </c>
      <c r="H747">
        <v>-4.7289564543875597</v>
      </c>
      <c r="I747">
        <v>127.872049517281</v>
      </c>
      <c r="J747">
        <v>-3.7464697569866798</v>
      </c>
      <c r="K747">
        <v>647.10091925964196</v>
      </c>
      <c r="L747">
        <v>482.41489405282698</v>
      </c>
      <c r="M747">
        <v>40.177879976523499</v>
      </c>
      <c r="N747">
        <v>0.16067959990404401</v>
      </c>
      <c r="O747">
        <v>38.401837332699699</v>
      </c>
      <c r="P747">
        <v>192.56255792400299</v>
      </c>
      <c r="Q747">
        <v>6.6688571337618005E-2</v>
      </c>
    </row>
    <row r="748" spans="1:17" hidden="1" x14ac:dyDescent="0.3">
      <c r="A748" t="s">
        <v>1638</v>
      </c>
      <c r="B748" t="s">
        <v>1639</v>
      </c>
      <c r="C748" t="s">
        <v>3124</v>
      </c>
      <c r="D748" t="s">
        <v>502</v>
      </c>
      <c r="E748">
        <v>5386.3237809656903</v>
      </c>
      <c r="F748">
        <v>269172.7</v>
      </c>
      <c r="G748">
        <v>7987199.4438957404</v>
      </c>
      <c r="H748">
        <v>7625195.30034969</v>
      </c>
      <c r="I748">
        <v>7987214.5567880804</v>
      </c>
      <c r="J748">
        <v>-15.6529641800888</v>
      </c>
      <c r="K748">
        <v>109370.277285085</v>
      </c>
      <c r="L748">
        <v>32278.711690067201</v>
      </c>
      <c r="M748">
        <v>61.4479644650308</v>
      </c>
      <c r="N748">
        <v>5.40123058523612</v>
      </c>
      <c r="O748">
        <v>23.4894734867243</v>
      </c>
      <c r="P748">
        <v>7987220.4747774396</v>
      </c>
    </row>
    <row r="749" spans="1:17" hidden="1" x14ac:dyDescent="0.3">
      <c r="A749" t="s">
        <v>1640</v>
      </c>
      <c r="B749" t="s">
        <v>1641</v>
      </c>
      <c r="C749" t="s">
        <v>3124</v>
      </c>
      <c r="D749" t="s">
        <v>266</v>
      </c>
      <c r="E749">
        <v>5375.2462329557702</v>
      </c>
      <c r="F749">
        <v>550.04999999999995</v>
      </c>
      <c r="G749">
        <v>56.424637465246498</v>
      </c>
      <c r="H749">
        <v>27.238618224454701</v>
      </c>
      <c r="I749">
        <v>37.4623510677797</v>
      </c>
      <c r="J749">
        <v>-9.2371739406223892</v>
      </c>
      <c r="K749">
        <v>485.5810807085</v>
      </c>
      <c r="L749">
        <v>424.09292850875897</v>
      </c>
      <c r="M749">
        <v>52.787387499455903</v>
      </c>
      <c r="N749">
        <v>2.6712166851461601</v>
      </c>
      <c r="O749">
        <v>17.807472047995599</v>
      </c>
      <c r="P749">
        <v>84.101748807631097</v>
      </c>
      <c r="Q749">
        <v>0.15299610000821601</v>
      </c>
    </row>
    <row r="750" spans="1:17" x14ac:dyDescent="0.3">
      <c r="A750" t="s">
        <v>1642</v>
      </c>
      <c r="B750" t="s">
        <v>1643</v>
      </c>
      <c r="C750" t="s">
        <v>3107</v>
      </c>
      <c r="D750" t="s">
        <v>280</v>
      </c>
      <c r="E750">
        <v>5364.4427398446296</v>
      </c>
      <c r="F750">
        <v>1088.8499999999999</v>
      </c>
      <c r="G750">
        <v>52.408111603698501</v>
      </c>
      <c r="H750">
        <v>-8.5884081923533504</v>
      </c>
      <c r="I750">
        <v>9.9109559044612094</v>
      </c>
      <c r="J750">
        <v>-7.4801285984954298</v>
      </c>
      <c r="K750">
        <v>1239.0381252108</v>
      </c>
      <c r="L750">
        <v>1110.6798416941999</v>
      </c>
      <c r="M750">
        <v>28.303776199873901</v>
      </c>
      <c r="N750">
        <v>0.57812770573334604</v>
      </c>
      <c r="O750">
        <v>39.004454240712597</v>
      </c>
      <c r="P750">
        <v>78.499999999999901</v>
      </c>
      <c r="Q750">
        <v>6.7541394518537995E-2</v>
      </c>
    </row>
    <row r="751" spans="1:17" x14ac:dyDescent="0.3">
      <c r="A751" t="s">
        <v>1644</v>
      </c>
      <c r="B751" t="s">
        <v>1645</v>
      </c>
      <c r="C751" t="s">
        <v>3123</v>
      </c>
      <c r="D751" t="s">
        <v>413</v>
      </c>
      <c r="E751">
        <v>5349.17339079884</v>
      </c>
      <c r="F751">
        <v>108.98</v>
      </c>
      <c r="G751">
        <v>37.600850462577199</v>
      </c>
      <c r="H751">
        <v>-3.17411516088141</v>
      </c>
      <c r="I751">
        <v>2.5737975942784499</v>
      </c>
      <c r="J751">
        <v>-6.0561521014457398</v>
      </c>
      <c r="K751">
        <v>118.752988285334</v>
      </c>
      <c r="L751">
        <v>115.078087034387</v>
      </c>
      <c r="M751">
        <v>39.707085409036303</v>
      </c>
      <c r="N751">
        <v>0.77666342267837496</v>
      </c>
      <c r="O751">
        <v>55.946045145898303</v>
      </c>
      <c r="P751">
        <v>60.146950771491497</v>
      </c>
      <c r="Q751">
        <v>8.1746239653502001E-2</v>
      </c>
    </row>
    <row r="752" spans="1:17" x14ac:dyDescent="0.3">
      <c r="A752" t="s">
        <v>1646</v>
      </c>
      <c r="B752" t="s">
        <v>1647</v>
      </c>
      <c r="C752" t="s">
        <v>3121</v>
      </c>
      <c r="D752" t="s">
        <v>880</v>
      </c>
      <c r="E752">
        <v>5336.68559440228</v>
      </c>
      <c r="F752">
        <v>30.1</v>
      </c>
      <c r="G752">
        <v>-49.364215039606101</v>
      </c>
      <c r="H752">
        <v>-4.2544022685657801</v>
      </c>
      <c r="I752">
        <v>-37.039270828938299</v>
      </c>
      <c r="J752">
        <v>-6.0606843920007396</v>
      </c>
      <c r="K752">
        <v>34.183216193357197</v>
      </c>
      <c r="L752">
        <v>39.4496097441153</v>
      </c>
      <c r="M752">
        <v>31.607265634440999</v>
      </c>
      <c r="N752">
        <v>0.29811842103082697</v>
      </c>
      <c r="O752">
        <v>79.401993355481693</v>
      </c>
      <c r="P752">
        <v>5.9486096444913699</v>
      </c>
      <c r="Q752">
        <v>5.8207876613999997E-5</v>
      </c>
    </row>
    <row r="753" spans="1:17" hidden="1" x14ac:dyDescent="0.3">
      <c r="A753" t="s">
        <v>1648</v>
      </c>
      <c r="B753" t="s">
        <v>1649</v>
      </c>
      <c r="C753" t="s">
        <v>3124</v>
      </c>
      <c r="D753" t="s">
        <v>404</v>
      </c>
      <c r="E753">
        <v>5325.7723340382199</v>
      </c>
      <c r="F753">
        <v>293.35000000000002</v>
      </c>
      <c r="G753">
        <v>-23.948697481231299</v>
      </c>
      <c r="H753">
        <v>5.4197680439024003</v>
      </c>
      <c r="I753">
        <v>-3.7766244619004801</v>
      </c>
      <c r="J753">
        <v>0.21329782017496901</v>
      </c>
      <c r="K753">
        <v>290.74509815738401</v>
      </c>
      <c r="L753">
        <v>291.38479727633899</v>
      </c>
      <c r="M753">
        <v>50.605327645105199</v>
      </c>
      <c r="N753">
        <v>0.70681718810697902</v>
      </c>
      <c r="O753">
        <v>32.2481677177433</v>
      </c>
      <c r="P753">
        <v>8.86992020783077</v>
      </c>
      <c r="Q753">
        <v>1.4014131343901001E-2</v>
      </c>
    </row>
    <row r="754" spans="1:17" x14ac:dyDescent="0.3">
      <c r="A754" t="s">
        <v>1650</v>
      </c>
      <c r="B754" t="s">
        <v>1651</v>
      </c>
      <c r="C754" t="s">
        <v>3118</v>
      </c>
      <c r="D754" t="s">
        <v>287</v>
      </c>
      <c r="E754">
        <v>5322.4603008841405</v>
      </c>
      <c r="F754">
        <v>1956.4</v>
      </c>
      <c r="G754">
        <v>47.225407263841099</v>
      </c>
      <c r="H754">
        <v>-16.6975523193939</v>
      </c>
      <c r="I754">
        <v>51.977172251346502</v>
      </c>
      <c r="J754">
        <v>-1.47935084600198</v>
      </c>
      <c r="K754">
        <v>2125.04217337298</v>
      </c>
      <c r="L754">
        <v>1807.31036532745</v>
      </c>
      <c r="M754">
        <v>39.949005889874002</v>
      </c>
      <c r="N754">
        <v>0.48645968775959803</v>
      </c>
      <c r="O754">
        <v>33.924555305663397</v>
      </c>
      <c r="P754">
        <v>105.64461029063899</v>
      </c>
      <c r="Q754">
        <v>-6.5115947852439999E-3</v>
      </c>
    </row>
    <row r="755" spans="1:17" x14ac:dyDescent="0.3">
      <c r="A755" t="s">
        <v>1652</v>
      </c>
      <c r="B755" t="s">
        <v>1653</v>
      </c>
      <c r="C755" t="s">
        <v>3111</v>
      </c>
      <c r="D755" t="s">
        <v>37</v>
      </c>
      <c r="E755">
        <v>5319.7234745696696</v>
      </c>
      <c r="F755">
        <v>313.60000000000002</v>
      </c>
      <c r="G755">
        <v>-12.7877614326526</v>
      </c>
      <c r="H755">
        <v>-10.102803774353699</v>
      </c>
      <c r="I755">
        <v>-17.9886468717676</v>
      </c>
      <c r="J755">
        <v>-4.4641088518649701</v>
      </c>
      <c r="K755">
        <v>359.13988681921501</v>
      </c>
      <c r="L755">
        <v>361.92429032364799</v>
      </c>
      <c r="M755">
        <v>30.261385098135701</v>
      </c>
      <c r="N755">
        <v>0.327102939156522</v>
      </c>
      <c r="O755">
        <v>55.022321428571402</v>
      </c>
      <c r="P755">
        <v>8.6539521552199297</v>
      </c>
      <c r="Q755">
        <v>-1.7393024481021001E-2</v>
      </c>
    </row>
    <row r="756" spans="1:17" hidden="1" x14ac:dyDescent="0.3">
      <c r="A756" t="s">
        <v>1654</v>
      </c>
      <c r="B756" t="s">
        <v>1655</v>
      </c>
      <c r="C756" t="s">
        <v>3124</v>
      </c>
      <c r="D756" t="s">
        <v>48</v>
      </c>
      <c r="E756">
        <v>5315.2091279646702</v>
      </c>
      <c r="F756">
        <v>304.95</v>
      </c>
      <c r="G756">
        <v>-42.181495798063303</v>
      </c>
      <c r="H756">
        <v>-13.737969653076499</v>
      </c>
      <c r="I756">
        <v>-27.068603456198002</v>
      </c>
      <c r="J756">
        <v>-8.3125405197999793</v>
      </c>
      <c r="K756">
        <v>360.34139906339601</v>
      </c>
      <c r="M756">
        <v>18.796957636484802</v>
      </c>
      <c r="N756">
        <v>0.69001954483402095</v>
      </c>
      <c r="O756">
        <v>39.301524840137702</v>
      </c>
      <c r="P756">
        <v>4.0784982935153602</v>
      </c>
    </row>
    <row r="757" spans="1:17" x14ac:dyDescent="0.3">
      <c r="A757" t="s">
        <v>1656</v>
      </c>
      <c r="B757" t="s">
        <v>1657</v>
      </c>
      <c r="C757" t="s">
        <v>3120</v>
      </c>
      <c r="D757" t="s">
        <v>456</v>
      </c>
      <c r="E757">
        <v>5312.80227410933</v>
      </c>
      <c r="F757">
        <v>54.03</v>
      </c>
      <c r="G757">
        <v>-44.609382413486301</v>
      </c>
      <c r="H757">
        <v>-5.6547489946454004</v>
      </c>
      <c r="I757">
        <v>-27.952621399039401</v>
      </c>
      <c r="J757">
        <v>-2.9355212961818098</v>
      </c>
      <c r="K757">
        <v>59.870748530236099</v>
      </c>
      <c r="L757">
        <v>65.7215645710546</v>
      </c>
      <c r="M757">
        <v>37.489706093329197</v>
      </c>
      <c r="N757">
        <v>0.31423325940844898</v>
      </c>
      <c r="O757">
        <v>81.380714417915897</v>
      </c>
      <c r="P757">
        <v>3.3078393881453101</v>
      </c>
      <c r="Q757">
        <v>-3.2804205473740002E-2</v>
      </c>
    </row>
    <row r="758" spans="1:17" x14ac:dyDescent="0.3">
      <c r="A758" t="s">
        <v>1658</v>
      </c>
      <c r="B758" t="s">
        <v>1659</v>
      </c>
      <c r="C758" t="s">
        <v>3112</v>
      </c>
      <c r="D758" t="s">
        <v>48</v>
      </c>
      <c r="E758">
        <v>5299.4088935583204</v>
      </c>
      <c r="F758">
        <v>700</v>
      </c>
      <c r="G758">
        <v>38.786469891900701</v>
      </c>
      <c r="H758">
        <v>-1.2300498911634901</v>
      </c>
      <c r="I758">
        <v>4.5705277218525104</v>
      </c>
      <c r="J758">
        <v>-4.76878844620399</v>
      </c>
      <c r="K758">
        <v>755.45996931551997</v>
      </c>
      <c r="L758">
        <v>711.03660168618296</v>
      </c>
      <c r="M758">
        <v>31.979902279542301</v>
      </c>
      <c r="N758">
        <v>0.63018754645097097</v>
      </c>
      <c r="O758">
        <v>33.828571428571401</v>
      </c>
      <c r="P758">
        <v>71.421574629606894</v>
      </c>
      <c r="Q758">
        <v>0.166071682951283</v>
      </c>
    </row>
    <row r="759" spans="1:17" x14ac:dyDescent="0.3">
      <c r="A759" t="s">
        <v>1660</v>
      </c>
      <c r="B759" t="s">
        <v>1661</v>
      </c>
      <c r="C759" t="s">
        <v>3119</v>
      </c>
      <c r="D759" t="s">
        <v>582</v>
      </c>
      <c r="E759">
        <v>5250.39671084369</v>
      </c>
      <c r="F759">
        <v>299</v>
      </c>
      <c r="G759">
        <v>-23.493775198362101</v>
      </c>
      <c r="H759">
        <v>-13.5979441422281</v>
      </c>
      <c r="I759">
        <v>-4.6307264917787201</v>
      </c>
      <c r="J759">
        <v>-8.0978871189169492</v>
      </c>
      <c r="K759">
        <v>342.06126174469603</v>
      </c>
      <c r="L759">
        <v>334.63532394879098</v>
      </c>
      <c r="M759">
        <v>26.775275964001501</v>
      </c>
      <c r="N759">
        <v>0.41155533934332</v>
      </c>
      <c r="O759">
        <v>46.588628762541802</v>
      </c>
      <c r="P759">
        <v>20.056213611724498</v>
      </c>
      <c r="Q759">
        <v>0.100139489761187</v>
      </c>
    </row>
    <row r="760" spans="1:17" x14ac:dyDescent="0.3">
      <c r="A760" t="s">
        <v>1662</v>
      </c>
      <c r="B760" t="s">
        <v>1663</v>
      </c>
      <c r="C760" t="s">
        <v>3123</v>
      </c>
      <c r="D760" t="s">
        <v>475</v>
      </c>
      <c r="E760">
        <v>5237.9701281411899</v>
      </c>
      <c r="F760">
        <v>1984.4</v>
      </c>
      <c r="G760">
        <v>4.5521325645242898</v>
      </c>
      <c r="H760">
        <v>1.02408085342879</v>
      </c>
      <c r="I760">
        <v>30.847578022476998</v>
      </c>
      <c r="J760">
        <v>-7.4126705454209301</v>
      </c>
      <c r="K760">
        <v>1985.2645396416999</v>
      </c>
      <c r="L760">
        <v>1713.82636742616</v>
      </c>
      <c r="M760">
        <v>39.885221971063501</v>
      </c>
      <c r="N760">
        <v>0.47638103805195298</v>
      </c>
      <c r="O760">
        <v>20.439427534771198</v>
      </c>
      <c r="P760">
        <v>68.741496598639401</v>
      </c>
      <c r="Q760">
        <v>3.8568421577086003E-2</v>
      </c>
    </row>
    <row r="761" spans="1:17" x14ac:dyDescent="0.3">
      <c r="A761" t="s">
        <v>1664</v>
      </c>
      <c r="B761" t="s">
        <v>1665</v>
      </c>
      <c r="C761" t="s">
        <v>3113</v>
      </c>
      <c r="D761" t="s">
        <v>253</v>
      </c>
      <c r="E761">
        <v>5236.6494908034401</v>
      </c>
      <c r="F761">
        <v>609.65</v>
      </c>
      <c r="G761">
        <v>34.076610979136099</v>
      </c>
      <c r="H761">
        <v>2.2054265733385199</v>
      </c>
      <c r="I761">
        <v>31.824893599894299</v>
      </c>
      <c r="J761">
        <v>-0.91112953831536403</v>
      </c>
      <c r="K761">
        <v>596.39513487701595</v>
      </c>
      <c r="L761">
        <v>495.52924112291998</v>
      </c>
      <c r="M761">
        <v>40.871476249420503</v>
      </c>
      <c r="N761">
        <v>0.82468347348497095</v>
      </c>
      <c r="O761">
        <v>13.671778889526699</v>
      </c>
      <c r="P761">
        <v>69.3472222222222</v>
      </c>
    </row>
    <row r="762" spans="1:17" hidden="1" x14ac:dyDescent="0.3">
      <c r="A762" t="s">
        <v>1666</v>
      </c>
      <c r="B762" t="s">
        <v>1667</v>
      </c>
      <c r="C762" t="s">
        <v>3124</v>
      </c>
      <c r="D762" t="s">
        <v>1668</v>
      </c>
      <c r="E762">
        <v>5231.2692178913203</v>
      </c>
      <c r="F762">
        <v>293.45</v>
      </c>
      <c r="G762">
        <v>-21.6910035749254</v>
      </c>
      <c r="H762">
        <v>-6.8448062640873601</v>
      </c>
      <c r="I762">
        <v>-0.32245140111130399</v>
      </c>
      <c r="J762">
        <v>-5.0377898086506603</v>
      </c>
      <c r="K762">
        <v>323.36275302719002</v>
      </c>
      <c r="L762">
        <v>308.683446744896</v>
      </c>
      <c r="M762">
        <v>30.752979927643299</v>
      </c>
      <c r="N762">
        <v>0.40075124993137501</v>
      </c>
      <c r="O762">
        <v>37.638439257113603</v>
      </c>
      <c r="P762">
        <v>24.448685326547899</v>
      </c>
      <c r="Q762">
        <v>0.114960897567982</v>
      </c>
    </row>
    <row r="763" spans="1:17" hidden="1" x14ac:dyDescent="0.3">
      <c r="A763" t="s">
        <v>1669</v>
      </c>
      <c r="B763" t="s">
        <v>1670</v>
      </c>
      <c r="C763" t="s">
        <v>3124</v>
      </c>
      <c r="D763" t="s">
        <v>266</v>
      </c>
      <c r="E763">
        <v>5215.4206409285298</v>
      </c>
      <c r="F763">
        <v>1134.3499999999999</v>
      </c>
      <c r="G763">
        <v>192.24758497328099</v>
      </c>
      <c r="H763">
        <v>23.885551127837701</v>
      </c>
      <c r="I763">
        <v>64.622490226662194</v>
      </c>
      <c r="J763">
        <v>1.39395649416022</v>
      </c>
      <c r="K763">
        <v>999.14165478026905</v>
      </c>
      <c r="L763">
        <v>791.72724569095794</v>
      </c>
      <c r="M763">
        <v>64.233850533888003</v>
      </c>
      <c r="N763">
        <v>0.86234376914928801</v>
      </c>
      <c r="O763">
        <v>4.7251730065676503</v>
      </c>
      <c r="P763">
        <v>266.27381336777501</v>
      </c>
      <c r="Q763">
        <v>0.115490953841797</v>
      </c>
    </row>
    <row r="764" spans="1:17" hidden="1" x14ac:dyDescent="0.3">
      <c r="A764" t="s">
        <v>1671</v>
      </c>
      <c r="B764" t="s">
        <v>1672</v>
      </c>
      <c r="C764" t="s">
        <v>3124</v>
      </c>
      <c r="D764" t="s">
        <v>239</v>
      </c>
      <c r="E764">
        <v>5208.5619117092601</v>
      </c>
      <c r="F764">
        <v>423.8</v>
      </c>
      <c r="G764">
        <v>46.578372792441797</v>
      </c>
      <c r="H764">
        <v>7.9061407330987103</v>
      </c>
      <c r="I764">
        <v>41.005220897336301</v>
      </c>
      <c r="J764">
        <v>4.9491834261487799</v>
      </c>
      <c r="K764">
        <v>413.54369005418999</v>
      </c>
      <c r="L764">
        <v>340.77507383215698</v>
      </c>
      <c r="M764">
        <v>50.642606103968902</v>
      </c>
      <c r="N764">
        <v>0.15735281196734799</v>
      </c>
      <c r="O764">
        <v>16.387446908919198</v>
      </c>
      <c r="P764">
        <v>104.388714733542</v>
      </c>
    </row>
    <row r="765" spans="1:17" x14ac:dyDescent="0.3">
      <c r="A765" t="s">
        <v>1673</v>
      </c>
      <c r="B765" t="s">
        <v>1674</v>
      </c>
      <c r="C765" t="s">
        <v>3113</v>
      </c>
      <c r="D765" t="s">
        <v>51</v>
      </c>
      <c r="E765">
        <v>5189.0763214361295</v>
      </c>
      <c r="F765">
        <v>644.4</v>
      </c>
      <c r="G765">
        <v>137.297440602807</v>
      </c>
      <c r="H765">
        <v>20.5532048341232</v>
      </c>
      <c r="I765">
        <v>64.175715268032803</v>
      </c>
      <c r="J765">
        <v>0.38379356183955698</v>
      </c>
      <c r="K765">
        <v>584.27936160908996</v>
      </c>
      <c r="L765">
        <v>466.36843057004802</v>
      </c>
      <c r="M765">
        <v>58.5315582038413</v>
      </c>
      <c r="N765">
        <v>1.0608640820036299</v>
      </c>
      <c r="O765">
        <v>7.0530726256983396</v>
      </c>
      <c r="P765">
        <v>168.72393661384399</v>
      </c>
      <c r="Q765">
        <v>2.6633207500989999E-2</v>
      </c>
    </row>
    <row r="766" spans="1:17" hidden="1" x14ac:dyDescent="0.3">
      <c r="A766" t="s">
        <v>1675</v>
      </c>
      <c r="B766" t="s">
        <v>1676</v>
      </c>
      <c r="C766" t="s">
        <v>3124</v>
      </c>
      <c r="D766" t="s">
        <v>253</v>
      </c>
      <c r="E766">
        <v>5175.7776189816996</v>
      </c>
      <c r="F766">
        <v>976.55</v>
      </c>
      <c r="G766">
        <v>60.281780751952198</v>
      </c>
      <c r="H766">
        <v>25.921178837589501</v>
      </c>
      <c r="I766">
        <v>44.135790598714799</v>
      </c>
      <c r="J766">
        <v>3.43008379133637</v>
      </c>
      <c r="K766">
        <v>889.66979687112098</v>
      </c>
      <c r="L766">
        <v>757.70784521389101</v>
      </c>
      <c r="M766">
        <v>61.705124664841499</v>
      </c>
      <c r="N766">
        <v>1.1895652927852201</v>
      </c>
      <c r="O766">
        <v>2.7648353898929798</v>
      </c>
      <c r="P766">
        <v>83.045923149015906</v>
      </c>
      <c r="Q766">
        <v>-4.3825953417050999E-2</v>
      </c>
    </row>
    <row r="767" spans="1:17" hidden="1" x14ac:dyDescent="0.3">
      <c r="A767" t="s">
        <v>1677</v>
      </c>
      <c r="B767" t="s">
        <v>1678</v>
      </c>
      <c r="C767" t="s">
        <v>3124</v>
      </c>
      <c r="D767" t="s">
        <v>303</v>
      </c>
      <c r="E767">
        <v>5172.1890726340798</v>
      </c>
      <c r="F767">
        <v>1224.8</v>
      </c>
      <c r="G767">
        <v>496.61914350804801</v>
      </c>
      <c r="H767">
        <v>9.20373171358567</v>
      </c>
      <c r="I767">
        <v>79.699954107593697</v>
      </c>
      <c r="J767">
        <v>-20.283912198186201</v>
      </c>
      <c r="K767">
        <v>1198.41107499331</v>
      </c>
      <c r="L767">
        <v>796.37430209848799</v>
      </c>
      <c r="M767">
        <v>30.390054354701</v>
      </c>
      <c r="N767">
        <v>1.7342983282228399</v>
      </c>
      <c r="O767">
        <v>34.364794252122799</v>
      </c>
      <c r="P767">
        <v>563.48862405200396</v>
      </c>
      <c r="Q767">
        <v>0.218116931819648</v>
      </c>
    </row>
    <row r="768" spans="1:17" hidden="1" x14ac:dyDescent="0.3">
      <c r="A768" t="s">
        <v>1679</v>
      </c>
      <c r="B768" t="s">
        <v>1680</v>
      </c>
      <c r="C768" t="s">
        <v>3124</v>
      </c>
      <c r="D768" t="s">
        <v>85</v>
      </c>
      <c r="E768">
        <v>5171.0588251091704</v>
      </c>
      <c r="F768">
        <v>1883.55</v>
      </c>
      <c r="G768">
        <v>13.5420472402495</v>
      </c>
      <c r="H768">
        <v>-19.791130510428999</v>
      </c>
      <c r="I768">
        <v>44.381244596652202</v>
      </c>
      <c r="J768">
        <v>-5.7285206354696996</v>
      </c>
      <c r="K768">
        <v>2159.6806782879198</v>
      </c>
      <c r="L768">
        <v>1784.35674130705</v>
      </c>
      <c r="M768">
        <v>22.4724775592341</v>
      </c>
      <c r="N768">
        <v>0.65029800123231396</v>
      </c>
      <c r="O768">
        <v>40.691778821905402</v>
      </c>
      <c r="P768">
        <v>65.223684210526301</v>
      </c>
      <c r="Q768">
        <v>0.101354986245138</v>
      </c>
    </row>
    <row r="769" spans="1:17" hidden="1" x14ac:dyDescent="0.3">
      <c r="A769" t="s">
        <v>1681</v>
      </c>
      <c r="B769" t="s">
        <v>1682</v>
      </c>
      <c r="C769" t="s">
        <v>3124</v>
      </c>
      <c r="D769" t="s">
        <v>1683</v>
      </c>
      <c r="E769">
        <v>5168.879891351</v>
      </c>
      <c r="F769">
        <v>61.79</v>
      </c>
      <c r="G769">
        <v>-0.95703794412742804</v>
      </c>
      <c r="H769">
        <v>3.3500781930575299</v>
      </c>
      <c r="I769">
        <v>-5.7883507320950303</v>
      </c>
      <c r="J769">
        <v>-2.13974066372535</v>
      </c>
      <c r="K769">
        <v>63.777449278376402</v>
      </c>
      <c r="L769">
        <v>60.098632922012797</v>
      </c>
      <c r="M769">
        <v>56.425916595309197</v>
      </c>
      <c r="N769">
        <v>1.27268141300494</v>
      </c>
      <c r="O769">
        <v>9.3704482926039798</v>
      </c>
      <c r="P769">
        <v>21.514257620452302</v>
      </c>
      <c r="Q769">
        <v>-3.0196124243903E-2</v>
      </c>
    </row>
    <row r="770" spans="1:17" x14ac:dyDescent="0.3">
      <c r="A770" t="s">
        <v>1684</v>
      </c>
      <c r="B770" t="s">
        <v>1685</v>
      </c>
      <c r="C770" t="s">
        <v>3119</v>
      </c>
      <c r="D770" t="s">
        <v>131</v>
      </c>
      <c r="E770">
        <v>5118.0955193095497</v>
      </c>
      <c r="F770">
        <v>773.55</v>
      </c>
      <c r="G770">
        <v>39.790324114933</v>
      </c>
      <c r="H770">
        <v>28.716617169273199</v>
      </c>
      <c r="I770">
        <v>50.972792503557201</v>
      </c>
      <c r="J770">
        <v>13.104326772644299</v>
      </c>
      <c r="K770">
        <v>611.57685063866199</v>
      </c>
      <c r="L770">
        <v>548.61495506429901</v>
      </c>
      <c r="M770">
        <v>77.015682688354701</v>
      </c>
      <c r="N770">
        <v>3.0383083246376299</v>
      </c>
      <c r="O770">
        <v>9.7666602029603897</v>
      </c>
      <c r="P770">
        <v>82.0117647058823</v>
      </c>
    </row>
    <row r="771" spans="1:17" hidden="1" x14ac:dyDescent="0.3">
      <c r="A771" t="s">
        <v>1686</v>
      </c>
      <c r="B771" t="s">
        <v>1687</v>
      </c>
      <c r="C771" t="s">
        <v>3124</v>
      </c>
      <c r="D771" t="s">
        <v>880</v>
      </c>
      <c r="E771">
        <v>5076.39351012932</v>
      </c>
      <c r="F771">
        <v>591.54999999999995</v>
      </c>
      <c r="G771">
        <v>17.521642008447898</v>
      </c>
      <c r="H771">
        <v>-6.3378385291238102</v>
      </c>
      <c r="I771">
        <v>-15.4738337188146</v>
      </c>
      <c r="J771">
        <v>-1.92612785618797</v>
      </c>
      <c r="K771">
        <v>646.34907340699704</v>
      </c>
      <c r="L771">
        <v>655.93145362164501</v>
      </c>
      <c r="M771">
        <v>39.482041286980703</v>
      </c>
      <c r="N771">
        <v>0.69991981756908905</v>
      </c>
      <c r="O771">
        <v>57.3493364888851</v>
      </c>
      <c r="P771">
        <v>45.737866469573703</v>
      </c>
      <c r="Q771">
        <v>4.8986657535033999E-2</v>
      </c>
    </row>
    <row r="772" spans="1:17" x14ac:dyDescent="0.3">
      <c r="A772" t="s">
        <v>1688</v>
      </c>
      <c r="B772" t="s">
        <v>1689</v>
      </c>
      <c r="C772" t="s">
        <v>3109</v>
      </c>
      <c r="D772" t="s">
        <v>24</v>
      </c>
      <c r="E772">
        <v>5068.6329936415596</v>
      </c>
      <c r="F772">
        <v>299.60000000000002</v>
      </c>
      <c r="G772">
        <v>-38.325567696610896</v>
      </c>
      <c r="H772">
        <v>3.9221934019233902</v>
      </c>
      <c r="I772">
        <v>-20.4766661075986</v>
      </c>
      <c r="J772">
        <v>-0.193019745611032</v>
      </c>
      <c r="K772">
        <v>315.33544145311703</v>
      </c>
      <c r="L772">
        <v>333.85189838243201</v>
      </c>
      <c r="M772">
        <v>31.064637338673599</v>
      </c>
      <c r="N772">
        <v>0.53354119497744901</v>
      </c>
      <c r="O772">
        <v>40.937917222963897</v>
      </c>
      <c r="P772">
        <v>2.5851737716144401</v>
      </c>
      <c r="Q772">
        <v>-2.2219708389398001E-2</v>
      </c>
    </row>
    <row r="773" spans="1:17" hidden="1" x14ac:dyDescent="0.3">
      <c r="A773" t="s">
        <v>1690</v>
      </c>
      <c r="B773" t="s">
        <v>1691</v>
      </c>
      <c r="C773" t="s">
        <v>3124</v>
      </c>
      <c r="D773" t="s">
        <v>444</v>
      </c>
      <c r="E773">
        <v>5060.1689918386501</v>
      </c>
      <c r="F773">
        <v>714.05</v>
      </c>
      <c r="G773">
        <v>48.275579467408299</v>
      </c>
      <c r="H773">
        <v>7.05367722229348</v>
      </c>
      <c r="I773">
        <v>63.388471809273597</v>
      </c>
      <c r="J773">
        <v>-6.6066870150067398</v>
      </c>
      <c r="K773">
        <v>714.82657291210705</v>
      </c>
      <c r="M773">
        <v>41.157822812052402</v>
      </c>
      <c r="N773">
        <v>0.64839587636642804</v>
      </c>
      <c r="O773">
        <v>32.483719627477001</v>
      </c>
      <c r="P773">
        <v>92.259019924609504</v>
      </c>
    </row>
    <row r="774" spans="1:17" hidden="1" x14ac:dyDescent="0.3">
      <c r="A774" t="s">
        <v>1692</v>
      </c>
      <c r="B774" t="s">
        <v>1693</v>
      </c>
      <c r="C774" t="s">
        <v>3124</v>
      </c>
      <c r="D774" t="s">
        <v>211</v>
      </c>
      <c r="E774">
        <v>5014.5359342840502</v>
      </c>
      <c r="F774">
        <v>2273.35</v>
      </c>
      <c r="G774">
        <v>29.347818475635499</v>
      </c>
      <c r="H774">
        <v>3.5002177360542199</v>
      </c>
      <c r="I774">
        <v>37.5336591605964</v>
      </c>
      <c r="J774">
        <v>-1.3232330123523399</v>
      </c>
      <c r="K774">
        <v>2209.98157508947</v>
      </c>
      <c r="L774">
        <v>1796.1501681029699</v>
      </c>
      <c r="M774">
        <v>44.859289149114304</v>
      </c>
      <c r="N774">
        <v>0.56792496876319098</v>
      </c>
      <c r="O774">
        <v>14.3686629863417</v>
      </c>
      <c r="P774">
        <v>88.832128914361604</v>
      </c>
    </row>
    <row r="775" spans="1:17" x14ac:dyDescent="0.3">
      <c r="A775" t="s">
        <v>1694</v>
      </c>
      <c r="B775" t="s">
        <v>1695</v>
      </c>
      <c r="C775" t="s">
        <v>3123</v>
      </c>
      <c r="D775" t="s">
        <v>280</v>
      </c>
      <c r="E775">
        <v>5013.8856209544201</v>
      </c>
      <c r="F775">
        <v>148.99</v>
      </c>
      <c r="G775">
        <v>-17.887925666120399</v>
      </c>
      <c r="H775">
        <v>-7.3805015093146897</v>
      </c>
      <c r="I775">
        <v>-13.749724594843499</v>
      </c>
      <c r="J775">
        <v>-5.1964898926797103</v>
      </c>
      <c r="K775">
        <v>164.82581324661001</v>
      </c>
      <c r="L775">
        <v>166.54717860374399</v>
      </c>
      <c r="M775">
        <v>30.364301506489198</v>
      </c>
      <c r="N775">
        <v>0.53086814784589997</v>
      </c>
      <c r="O775">
        <v>47.392442445801699</v>
      </c>
      <c r="P775">
        <v>14.5636293733179</v>
      </c>
      <c r="Q775">
        <v>-4.7149597265475997E-2</v>
      </c>
    </row>
    <row r="776" spans="1:17" x14ac:dyDescent="0.3">
      <c r="A776" t="s">
        <v>1696</v>
      </c>
      <c r="B776" t="s">
        <v>1697</v>
      </c>
      <c r="C776" t="s">
        <v>3119</v>
      </c>
      <c r="D776" t="s">
        <v>266</v>
      </c>
      <c r="E776">
        <v>4998.5524615551103</v>
      </c>
      <c r="F776">
        <v>629.95000000000005</v>
      </c>
      <c r="G776">
        <v>-26.642209245979</v>
      </c>
      <c r="H776">
        <v>-4.8385775249530596</v>
      </c>
      <c r="I776">
        <v>-11.238497367713901</v>
      </c>
      <c r="J776">
        <v>-2.44457198426421</v>
      </c>
      <c r="K776">
        <v>673.637842656202</v>
      </c>
      <c r="L776">
        <v>691.38698942810402</v>
      </c>
      <c r="M776">
        <v>43.446645259700098</v>
      </c>
      <c r="N776">
        <v>0.69736132790276295</v>
      </c>
      <c r="O776">
        <v>40.296848956266302</v>
      </c>
      <c r="P776">
        <v>8.4998277643816706</v>
      </c>
    </row>
    <row r="777" spans="1:17" x14ac:dyDescent="0.3">
      <c r="A777" t="s">
        <v>1698</v>
      </c>
      <c r="B777" t="s">
        <v>1699</v>
      </c>
      <c r="C777" t="s">
        <v>3118</v>
      </c>
      <c r="D777" t="s">
        <v>1595</v>
      </c>
      <c r="E777">
        <v>4986.65571684514</v>
      </c>
      <c r="F777">
        <v>417.35</v>
      </c>
      <c r="G777">
        <v>4.0247980790581703</v>
      </c>
      <c r="H777">
        <v>1.8628692452041899</v>
      </c>
      <c r="I777">
        <v>9.2289274517051094</v>
      </c>
      <c r="J777">
        <v>-10.5321051685467</v>
      </c>
      <c r="K777">
        <v>434.43718362469798</v>
      </c>
      <c r="L777">
        <v>390.74549902498097</v>
      </c>
      <c r="M777">
        <v>33.089689802081999</v>
      </c>
      <c r="N777">
        <v>2.0791555205302101</v>
      </c>
      <c r="O777">
        <v>23.613274230262299</v>
      </c>
      <c r="P777">
        <v>46.310254163014903</v>
      </c>
      <c r="Q777">
        <v>4.3737887590933E-2</v>
      </c>
    </row>
    <row r="778" spans="1:17" x14ac:dyDescent="0.3">
      <c r="A778" t="s">
        <v>1700</v>
      </c>
      <c r="B778" t="s">
        <v>1701</v>
      </c>
      <c r="C778" t="s">
        <v>3113</v>
      </c>
      <c r="D778" t="s">
        <v>51</v>
      </c>
      <c r="E778">
        <v>4979.5007887499996</v>
      </c>
      <c r="F778">
        <v>403.85</v>
      </c>
      <c r="G778">
        <v>23.6404419548413</v>
      </c>
      <c r="H778">
        <v>17.479493474685999</v>
      </c>
      <c r="I778">
        <v>34.380777354369599</v>
      </c>
      <c r="J778">
        <v>9.29749853002793</v>
      </c>
      <c r="K778">
        <v>365.96369991330602</v>
      </c>
      <c r="L778">
        <v>334.60209178700302</v>
      </c>
      <c r="M778">
        <v>72.005694944708196</v>
      </c>
      <c r="N778">
        <v>1.3404404043162601</v>
      </c>
      <c r="O778">
        <v>3.0085427757830798</v>
      </c>
      <c r="P778">
        <v>55.1479062620053</v>
      </c>
      <c r="Q778">
        <v>-2.5339542990181999E-2</v>
      </c>
    </row>
    <row r="779" spans="1:17" x14ac:dyDescent="0.3">
      <c r="A779" t="s">
        <v>1702</v>
      </c>
      <c r="B779" t="s">
        <v>1703</v>
      </c>
      <c r="C779" t="s">
        <v>3114</v>
      </c>
      <c r="D779" t="s">
        <v>971</v>
      </c>
      <c r="E779">
        <v>4933.2389846863598</v>
      </c>
      <c r="F779">
        <v>166.57</v>
      </c>
      <c r="G779">
        <v>-15.773377756825701</v>
      </c>
      <c r="H779">
        <v>-7.3502637500031298</v>
      </c>
      <c r="I779">
        <v>-30.290293564180399</v>
      </c>
      <c r="J779">
        <v>-6.6539953905598397</v>
      </c>
      <c r="K779">
        <v>191.41977094869901</v>
      </c>
      <c r="L779">
        <v>195.88744350193201</v>
      </c>
      <c r="M779">
        <v>26.615952210629501</v>
      </c>
      <c r="N779">
        <v>0.66100305759859201</v>
      </c>
      <c r="O779">
        <v>52.848652218286603</v>
      </c>
      <c r="P779">
        <v>9.1188994431706298</v>
      </c>
      <c r="Q779">
        <v>3.7245159869766002E-2</v>
      </c>
    </row>
    <row r="780" spans="1:17" x14ac:dyDescent="0.3">
      <c r="A780" t="s">
        <v>1704</v>
      </c>
      <c r="B780" t="s">
        <v>1705</v>
      </c>
      <c r="C780" t="s">
        <v>3117</v>
      </c>
      <c r="D780" t="s">
        <v>75</v>
      </c>
      <c r="E780">
        <v>4894.7318137509001</v>
      </c>
      <c r="F780">
        <v>215.88</v>
      </c>
      <c r="G780">
        <v>-5.2464891077208797</v>
      </c>
      <c r="H780">
        <v>3.23388666663097</v>
      </c>
      <c r="I780">
        <v>5.3030307283282401</v>
      </c>
      <c r="J780">
        <v>-3.7703958501265902</v>
      </c>
      <c r="K780">
        <v>225.545915215619</v>
      </c>
      <c r="L780">
        <v>217.743907345341</v>
      </c>
      <c r="M780">
        <v>31.676656748944801</v>
      </c>
      <c r="N780">
        <v>0.320887718975231</v>
      </c>
      <c r="O780">
        <v>19.510839355197302</v>
      </c>
      <c r="P780">
        <v>15.970991136180499</v>
      </c>
      <c r="Q780">
        <v>-5.6036539196027003E-2</v>
      </c>
    </row>
    <row r="781" spans="1:17" x14ac:dyDescent="0.3">
      <c r="A781" t="s">
        <v>1706</v>
      </c>
      <c r="B781" t="s">
        <v>1707</v>
      </c>
      <c r="C781" t="s">
        <v>3119</v>
      </c>
      <c r="D781" t="s">
        <v>464</v>
      </c>
      <c r="E781">
        <v>4891.0640193626896</v>
      </c>
      <c r="F781">
        <v>442.15</v>
      </c>
      <c r="G781">
        <v>-57.205547891765299</v>
      </c>
      <c r="H781">
        <v>-13.114151046347301</v>
      </c>
      <c r="I781">
        <v>-37.669166334384997</v>
      </c>
      <c r="J781">
        <v>-3.9547424605084398</v>
      </c>
      <c r="K781">
        <v>522.77065331436097</v>
      </c>
      <c r="L781">
        <v>593.87698897271002</v>
      </c>
      <c r="M781">
        <v>18.051332050683602</v>
      </c>
      <c r="N781">
        <v>1.63687652564887</v>
      </c>
      <c r="O781">
        <v>75.5060499830374</v>
      </c>
      <c r="P781">
        <v>0.82088701402347397</v>
      </c>
      <c r="Q781">
        <v>-0.141331331539122</v>
      </c>
    </row>
    <row r="782" spans="1:17" x14ac:dyDescent="0.3">
      <c r="A782" t="s">
        <v>1708</v>
      </c>
      <c r="B782" t="s">
        <v>1709</v>
      </c>
      <c r="C782" t="s">
        <v>3119</v>
      </c>
      <c r="D782" t="s">
        <v>266</v>
      </c>
      <c r="E782">
        <v>4838.7547364751199</v>
      </c>
      <c r="F782">
        <v>1572.25</v>
      </c>
      <c r="G782">
        <v>-49.907657242326302</v>
      </c>
      <c r="H782">
        <v>-5.7500017151338296</v>
      </c>
      <c r="I782">
        <v>-21.267815729928198</v>
      </c>
      <c r="J782">
        <v>-2.6139782982617898</v>
      </c>
      <c r="K782">
        <v>1683.22882949361</v>
      </c>
      <c r="L782">
        <v>1832.80519884416</v>
      </c>
      <c r="M782">
        <v>37.982589446987902</v>
      </c>
      <c r="N782">
        <v>0.66718970899989105</v>
      </c>
      <c r="O782">
        <v>49.550007950389499</v>
      </c>
      <c r="P782">
        <v>5.1390932192055496</v>
      </c>
      <c r="Q782">
        <v>-3.0780575916544001E-2</v>
      </c>
    </row>
    <row r="783" spans="1:17" x14ac:dyDescent="0.3">
      <c r="A783" t="s">
        <v>1710</v>
      </c>
      <c r="B783" t="s">
        <v>1711</v>
      </c>
      <c r="C783" t="s">
        <v>3118</v>
      </c>
      <c r="D783" t="s">
        <v>287</v>
      </c>
      <c r="E783">
        <v>4831.8981463415303</v>
      </c>
      <c r="F783">
        <v>226.34</v>
      </c>
      <c r="G783">
        <v>-16.6545847267938</v>
      </c>
      <c r="H783">
        <v>2.2715461373622801</v>
      </c>
      <c r="I783">
        <v>-1.0095304999810299</v>
      </c>
      <c r="J783">
        <v>-4.4904817022812598</v>
      </c>
      <c r="K783">
        <v>241.56897612157701</v>
      </c>
      <c r="L783">
        <v>241.39095855935801</v>
      </c>
      <c r="M783">
        <v>32.949140457620302</v>
      </c>
      <c r="N783">
        <v>0.64402497113541302</v>
      </c>
      <c r="O783">
        <v>31.262702129539601</v>
      </c>
      <c r="P783">
        <v>19.756613756613699</v>
      </c>
      <c r="Q783">
        <v>-0.11556824392653001</v>
      </c>
    </row>
    <row r="784" spans="1:17" x14ac:dyDescent="0.3">
      <c r="A784" t="s">
        <v>1712</v>
      </c>
      <c r="B784" t="s">
        <v>1713</v>
      </c>
      <c r="C784" t="s">
        <v>3113</v>
      </c>
      <c r="D784" t="s">
        <v>51</v>
      </c>
      <c r="E784">
        <v>4805.7846132738796</v>
      </c>
      <c r="F784">
        <v>192.63</v>
      </c>
      <c r="G784">
        <v>75.932308477776303</v>
      </c>
      <c r="H784">
        <v>5.8474752764935802</v>
      </c>
      <c r="I784">
        <v>55.820045900076103</v>
      </c>
      <c r="J784">
        <v>-9.9637965051896593</v>
      </c>
      <c r="K784">
        <v>188.13642634164199</v>
      </c>
      <c r="L784">
        <v>152.878923574559</v>
      </c>
      <c r="M784">
        <v>42.134636366758599</v>
      </c>
      <c r="N784">
        <v>0.13807301837787</v>
      </c>
      <c r="O784">
        <v>24.9545761304054</v>
      </c>
      <c r="P784">
        <v>109.26670287887001</v>
      </c>
      <c r="Q784">
        <v>1.6993293006028001E-2</v>
      </c>
    </row>
    <row r="785" spans="1:17" hidden="1" x14ac:dyDescent="0.3">
      <c r="A785" t="s">
        <v>1714</v>
      </c>
      <c r="B785" t="s">
        <v>1715</v>
      </c>
      <c r="C785" t="s">
        <v>3124</v>
      </c>
      <c r="D785" t="s">
        <v>85</v>
      </c>
      <c r="E785">
        <v>4775.5006345893398</v>
      </c>
      <c r="F785">
        <v>3257.1</v>
      </c>
      <c r="G785">
        <v>246.13178315676399</v>
      </c>
      <c r="H785">
        <v>12.1620651785531</v>
      </c>
      <c r="I785">
        <v>152.08034720337699</v>
      </c>
      <c r="J785">
        <v>-1.83082689805922E-2</v>
      </c>
      <c r="K785">
        <v>3030.7633210486101</v>
      </c>
      <c r="L785">
        <v>2089.7985342111201</v>
      </c>
      <c r="M785">
        <v>45.523782113482497</v>
      </c>
      <c r="N785">
        <v>0.62625909287451298</v>
      </c>
      <c r="O785">
        <v>13.137453562985399</v>
      </c>
      <c r="P785">
        <v>293.58346927678002</v>
      </c>
    </row>
    <row r="786" spans="1:17" x14ac:dyDescent="0.3">
      <c r="A786" t="s">
        <v>1716</v>
      </c>
      <c r="B786" t="s">
        <v>1717</v>
      </c>
      <c r="C786" t="s">
        <v>3119</v>
      </c>
      <c r="D786" t="s">
        <v>211</v>
      </c>
      <c r="E786">
        <v>4773.0903198420701</v>
      </c>
      <c r="F786">
        <v>7024.35</v>
      </c>
      <c r="G786">
        <v>53.802047171830601</v>
      </c>
      <c r="H786">
        <v>-4.1687561068299503</v>
      </c>
      <c r="I786">
        <v>-20.980776167389202</v>
      </c>
      <c r="J786">
        <v>-2.9573311507862599</v>
      </c>
      <c r="K786">
        <v>7434.2109189612302</v>
      </c>
      <c r="L786">
        <v>7028.8865737050401</v>
      </c>
      <c r="M786">
        <v>36.3309982287849</v>
      </c>
      <c r="N786">
        <v>0.54321853166659995</v>
      </c>
      <c r="O786">
        <v>29.305914426245799</v>
      </c>
      <c r="P786">
        <v>78.736641221374001</v>
      </c>
      <c r="Q786">
        <v>0.12756157809999499</v>
      </c>
    </row>
    <row r="787" spans="1:17" hidden="1" x14ac:dyDescent="0.3">
      <c r="A787" t="s">
        <v>1718</v>
      </c>
      <c r="B787" t="s">
        <v>1719</v>
      </c>
      <c r="C787" t="s">
        <v>3124</v>
      </c>
      <c r="D787" t="s">
        <v>475</v>
      </c>
      <c r="E787">
        <v>4767.8951532027704</v>
      </c>
      <c r="F787">
        <v>105.1</v>
      </c>
      <c r="G787">
        <v>45.9933534943629</v>
      </c>
      <c r="H787">
        <v>2.1552540043539299</v>
      </c>
      <c r="I787">
        <v>10.562117030361399</v>
      </c>
      <c r="J787">
        <v>-2.34675407606256</v>
      </c>
      <c r="K787">
        <v>105.146658292761</v>
      </c>
      <c r="L787">
        <v>93.186925249567494</v>
      </c>
      <c r="M787">
        <v>44.804503501467899</v>
      </c>
      <c r="N787">
        <v>0.58665796644022095</v>
      </c>
      <c r="O787">
        <v>14.1769743101807</v>
      </c>
      <c r="P787">
        <v>81.676750216076002</v>
      </c>
      <c r="Q787">
        <v>0.13510105245654699</v>
      </c>
    </row>
    <row r="788" spans="1:17" hidden="1" x14ac:dyDescent="0.3">
      <c r="A788" t="s">
        <v>1720</v>
      </c>
      <c r="B788" t="s">
        <v>1721</v>
      </c>
      <c r="C788" t="s">
        <v>3124</v>
      </c>
      <c r="D788" t="s">
        <v>502</v>
      </c>
      <c r="E788">
        <v>4736.6299385502398</v>
      </c>
      <c r="F788">
        <v>4547.1000000000004</v>
      </c>
      <c r="G788">
        <v>22.187121726852101</v>
      </c>
      <c r="H788">
        <v>-9.3303849638786591</v>
      </c>
      <c r="I788">
        <v>-28.868086797263501</v>
      </c>
      <c r="J788">
        <v>-6.4892236387412296</v>
      </c>
      <c r="K788">
        <v>5115.7898190303504</v>
      </c>
      <c r="L788">
        <v>5020.8105360693899</v>
      </c>
      <c r="M788">
        <v>30.248284401853901</v>
      </c>
      <c r="N788">
        <v>0.63094454308390902</v>
      </c>
      <c r="O788">
        <v>47.322469266125601</v>
      </c>
      <c r="P788">
        <v>45.740384615384599</v>
      </c>
      <c r="Q788">
        <v>0.134229797129189</v>
      </c>
    </row>
    <row r="789" spans="1:17" hidden="1" x14ac:dyDescent="0.3">
      <c r="A789" t="s">
        <v>1722</v>
      </c>
      <c r="B789" t="s">
        <v>1723</v>
      </c>
      <c r="C789" t="s">
        <v>3124</v>
      </c>
      <c r="D789" t="s">
        <v>350</v>
      </c>
      <c r="E789">
        <v>4700.2847847755202</v>
      </c>
      <c r="F789">
        <v>318.39999999999998</v>
      </c>
      <c r="G789">
        <v>152.50863719406999</v>
      </c>
      <c r="H789">
        <v>26.070260543406601</v>
      </c>
      <c r="I789">
        <v>104.03914878264101</v>
      </c>
      <c r="J789">
        <v>14.4741243049916</v>
      </c>
      <c r="K789">
        <v>269.56591651447002</v>
      </c>
      <c r="L789">
        <v>204.26812539337899</v>
      </c>
      <c r="M789">
        <v>77.370941255083807</v>
      </c>
      <c r="N789">
        <v>0.46518035149918102</v>
      </c>
      <c r="O789">
        <v>6.0615577889447199</v>
      </c>
      <c r="P789">
        <v>235.157894736842</v>
      </c>
      <c r="Q789">
        <v>0.146012421030314</v>
      </c>
    </row>
    <row r="790" spans="1:17" x14ac:dyDescent="0.3">
      <c r="A790" t="s">
        <v>1724</v>
      </c>
      <c r="B790" t="s">
        <v>1725</v>
      </c>
      <c r="C790" t="s">
        <v>3121</v>
      </c>
      <c r="D790" t="s">
        <v>1453</v>
      </c>
      <c r="E790">
        <v>4697.8055555512801</v>
      </c>
      <c r="F790">
        <v>829.95</v>
      </c>
      <c r="G790">
        <v>-31.519449437075099</v>
      </c>
      <c r="H790">
        <v>-2.3729654077503</v>
      </c>
      <c r="I790">
        <v>-20.267834565645799</v>
      </c>
      <c r="J790">
        <v>2.2155486910511701</v>
      </c>
      <c r="K790">
        <v>862.162339954902</v>
      </c>
      <c r="L790">
        <v>856.85281880012894</v>
      </c>
      <c r="M790">
        <v>31.5798319224137</v>
      </c>
      <c r="N790">
        <v>0.98287222747893999</v>
      </c>
      <c r="O790">
        <v>33.248990903066399</v>
      </c>
      <c r="P790">
        <v>7.7787156678137803</v>
      </c>
      <c r="Q790">
        <v>0.15333449555435599</v>
      </c>
    </row>
    <row r="791" spans="1:17" hidden="1" x14ac:dyDescent="0.3">
      <c r="A791" t="s">
        <v>1726</v>
      </c>
      <c r="B791" t="s">
        <v>1727</v>
      </c>
      <c r="C791" t="s">
        <v>3124</v>
      </c>
      <c r="D791" t="s">
        <v>21</v>
      </c>
      <c r="E791">
        <v>4675.3143415660397</v>
      </c>
      <c r="F791">
        <v>79.959999999999994</v>
      </c>
      <c r="G791">
        <v>-33.928485192111502</v>
      </c>
      <c r="H791">
        <v>-15.028089502429999</v>
      </c>
      <c r="I791">
        <v>-41.5379571582883</v>
      </c>
      <c r="J791">
        <v>-8.0041025120509506</v>
      </c>
      <c r="K791">
        <v>96.931072699915703</v>
      </c>
      <c r="L791">
        <v>105.506366930677</v>
      </c>
      <c r="M791">
        <v>38.129604661987699</v>
      </c>
      <c r="N791">
        <v>0.277863600225083</v>
      </c>
      <c r="O791">
        <v>79.089544772386105</v>
      </c>
      <c r="P791">
        <v>18.459259259259198</v>
      </c>
      <c r="Q791">
        <v>0.27931657896818401</v>
      </c>
    </row>
    <row r="792" spans="1:17" x14ac:dyDescent="0.3">
      <c r="A792" t="s">
        <v>1728</v>
      </c>
      <c r="B792" t="s">
        <v>1729</v>
      </c>
      <c r="C792" t="s">
        <v>3120</v>
      </c>
      <c r="D792" t="s">
        <v>138</v>
      </c>
      <c r="E792">
        <v>4668.7924872654503</v>
      </c>
      <c r="F792">
        <v>163.72999999999999</v>
      </c>
      <c r="G792">
        <v>-3.5775101137333301</v>
      </c>
      <c r="H792">
        <v>-5.6246099452250702</v>
      </c>
      <c r="I792">
        <v>-25.795650240355499</v>
      </c>
      <c r="J792">
        <v>-6.97612553396233</v>
      </c>
      <c r="K792">
        <v>185.730701075388</v>
      </c>
      <c r="L792">
        <v>187.17040483099899</v>
      </c>
      <c r="M792">
        <v>22.428966777251301</v>
      </c>
      <c r="N792">
        <v>0.60869891208753102</v>
      </c>
      <c r="O792">
        <v>61.821291150064098</v>
      </c>
      <c r="P792">
        <v>21.191709844559501</v>
      </c>
      <c r="Q792">
        <v>1.3692752664076E-2</v>
      </c>
    </row>
    <row r="793" spans="1:17" hidden="1" x14ac:dyDescent="0.3">
      <c r="A793" t="s">
        <v>1730</v>
      </c>
      <c r="B793" t="s">
        <v>1731</v>
      </c>
      <c r="C793" t="s">
        <v>3124</v>
      </c>
      <c r="D793" t="s">
        <v>266</v>
      </c>
      <c r="E793">
        <v>4626.0127565606699</v>
      </c>
      <c r="F793">
        <v>1303.7</v>
      </c>
      <c r="G793">
        <v>70.057429030260707</v>
      </c>
      <c r="H793">
        <v>3.8469191334324302</v>
      </c>
      <c r="I793">
        <v>43.093326214515798</v>
      </c>
      <c r="J793">
        <v>0.56778325636153504</v>
      </c>
      <c r="K793">
        <v>1294.7285622828499</v>
      </c>
      <c r="L793">
        <v>1078.2745921798701</v>
      </c>
      <c r="M793">
        <v>48.694624266524997</v>
      </c>
      <c r="N793">
        <v>0.74720110942925799</v>
      </c>
      <c r="O793">
        <v>11.804863081997301</v>
      </c>
      <c r="P793">
        <v>109.261637239165</v>
      </c>
      <c r="Q793">
        <v>0.211664306385142</v>
      </c>
    </row>
    <row r="794" spans="1:17" hidden="1" x14ac:dyDescent="0.3">
      <c r="A794" t="s">
        <v>1732</v>
      </c>
      <c r="B794" t="s">
        <v>1733</v>
      </c>
      <c r="C794" t="s">
        <v>3124</v>
      </c>
      <c r="D794" t="s">
        <v>413</v>
      </c>
      <c r="E794">
        <v>4617.97289157874</v>
      </c>
      <c r="F794">
        <v>10863.25</v>
      </c>
      <c r="G794">
        <v>-0.89873164130360506</v>
      </c>
      <c r="H794">
        <v>2.0599620788382098</v>
      </c>
      <c r="I794">
        <v>6.8456049119052604</v>
      </c>
      <c r="J794">
        <v>-6.70262292148995</v>
      </c>
      <c r="K794">
        <v>11478.105198761599</v>
      </c>
      <c r="L794">
        <v>10893.893369621501</v>
      </c>
      <c r="M794">
        <v>40.705890131210801</v>
      </c>
      <c r="N794">
        <v>0.56107030644839095</v>
      </c>
      <c r="O794">
        <v>31.493797896577899</v>
      </c>
      <c r="P794">
        <v>30.3681257688038</v>
      </c>
      <c r="Q794">
        <v>-6.1528652063030003E-3</v>
      </c>
    </row>
    <row r="795" spans="1:17" hidden="1" x14ac:dyDescent="0.3">
      <c r="A795" t="s">
        <v>1734</v>
      </c>
      <c r="B795" t="s">
        <v>1735</v>
      </c>
      <c r="C795" t="s">
        <v>3124</v>
      </c>
      <c r="D795" t="s">
        <v>427</v>
      </c>
      <c r="E795">
        <v>4599.6276838603399</v>
      </c>
      <c r="F795">
        <v>1001.65</v>
      </c>
      <c r="G795">
        <v>38.340637784578398</v>
      </c>
      <c r="H795">
        <v>7.11812604058224</v>
      </c>
      <c r="I795">
        <v>54.989641157680801</v>
      </c>
      <c r="J795">
        <v>-5.6029049561758999</v>
      </c>
      <c r="K795">
        <v>956.11529645014002</v>
      </c>
      <c r="L795">
        <v>800.01277085135303</v>
      </c>
      <c r="M795">
        <v>53.248567953848301</v>
      </c>
      <c r="N795">
        <v>0.82251085632683596</v>
      </c>
      <c r="O795">
        <v>10.9119952079069</v>
      </c>
      <c r="P795">
        <v>91.886973180076595</v>
      </c>
      <c r="Q795">
        <v>0.16270008205580799</v>
      </c>
    </row>
    <row r="796" spans="1:17" x14ac:dyDescent="0.3">
      <c r="A796" t="s">
        <v>1736</v>
      </c>
      <c r="B796" t="s">
        <v>1737</v>
      </c>
      <c r="C796" t="s">
        <v>3120</v>
      </c>
      <c r="D796" t="s">
        <v>1208</v>
      </c>
      <c r="E796">
        <v>4583.6452123748504</v>
      </c>
      <c r="F796">
        <v>2732.95</v>
      </c>
      <c r="G796">
        <v>-12.5481983679776</v>
      </c>
      <c r="H796">
        <v>-2.24848163221036</v>
      </c>
      <c r="I796">
        <v>-22.7269630794585</v>
      </c>
      <c r="J796">
        <v>2.3775432248352599</v>
      </c>
      <c r="K796">
        <v>2919.8425044719502</v>
      </c>
      <c r="L796">
        <v>2970.2377716678998</v>
      </c>
      <c r="M796">
        <v>41.6832153262717</v>
      </c>
      <c r="N796">
        <v>1.5240770905731</v>
      </c>
      <c r="O796">
        <v>35.384840556907299</v>
      </c>
      <c r="P796">
        <v>12.7989764120766</v>
      </c>
      <c r="Q796">
        <v>-6.4466430418930007E-2</v>
      </c>
    </row>
    <row r="797" spans="1:17" hidden="1" x14ac:dyDescent="0.3">
      <c r="A797" t="s">
        <v>1738</v>
      </c>
      <c r="B797" t="s">
        <v>1739</v>
      </c>
      <c r="C797" t="s">
        <v>3124</v>
      </c>
      <c r="D797" t="s">
        <v>456</v>
      </c>
      <c r="E797">
        <v>4510.09182291875</v>
      </c>
      <c r="F797">
        <v>515.35</v>
      </c>
      <c r="G797">
        <v>-45.405377267208998</v>
      </c>
      <c r="H797">
        <v>-4.4597298103418996</v>
      </c>
      <c r="I797">
        <v>-11.8931763740772</v>
      </c>
      <c r="J797">
        <v>-7.6658240362246604</v>
      </c>
      <c r="K797">
        <v>558.19150858707405</v>
      </c>
      <c r="L797">
        <v>581.90637096447006</v>
      </c>
      <c r="M797">
        <v>26.786106596226599</v>
      </c>
      <c r="N797">
        <v>0.47305798233965002</v>
      </c>
      <c r="O797">
        <v>55.040263898321498</v>
      </c>
      <c r="P797">
        <v>4.25854744082541</v>
      </c>
      <c r="Q797">
        <v>4.7843897881390002E-3</v>
      </c>
    </row>
    <row r="798" spans="1:17" hidden="1" x14ac:dyDescent="0.3">
      <c r="A798" t="s">
        <v>1740</v>
      </c>
      <c r="B798" t="s">
        <v>1741</v>
      </c>
      <c r="C798" t="s">
        <v>3124</v>
      </c>
      <c r="D798" t="s">
        <v>120</v>
      </c>
      <c r="E798">
        <v>4505.9418158999997</v>
      </c>
      <c r="F798">
        <v>430.5</v>
      </c>
      <c r="G798">
        <v>-12.578935617344699</v>
      </c>
      <c r="K798">
        <v>425.76520424318301</v>
      </c>
      <c r="L798">
        <v>384.46648021701702</v>
      </c>
      <c r="M798">
        <v>38.331602171758398</v>
      </c>
      <c r="N798">
        <v>1</v>
      </c>
      <c r="O798">
        <v>7.2938443670151001</v>
      </c>
      <c r="P798">
        <v>10.3846153846153</v>
      </c>
      <c r="Q798">
        <v>9.3594908740256E-2</v>
      </c>
    </row>
    <row r="799" spans="1:17" hidden="1" x14ac:dyDescent="0.3">
      <c r="A799" t="s">
        <v>1742</v>
      </c>
      <c r="B799" t="s">
        <v>1743</v>
      </c>
      <c r="C799" t="s">
        <v>3124</v>
      </c>
      <c r="D799" t="s">
        <v>51</v>
      </c>
      <c r="E799">
        <v>4500.7170562791898</v>
      </c>
      <c r="F799">
        <v>1809.45</v>
      </c>
      <c r="G799">
        <v>137.31434959012901</v>
      </c>
      <c r="H799">
        <v>22.933025585722</v>
      </c>
      <c r="I799">
        <v>48.9476388451098</v>
      </c>
      <c r="J799">
        <v>9.2557089316554304</v>
      </c>
      <c r="K799">
        <v>1579.8230774707099</v>
      </c>
      <c r="L799">
        <v>1211.3150545614899</v>
      </c>
      <c r="M799">
        <v>66.181553500147999</v>
      </c>
      <c r="N799">
        <v>1.16123125649527</v>
      </c>
      <c r="O799">
        <v>3.8934482853905901</v>
      </c>
      <c r="P799">
        <v>219.69081272084799</v>
      </c>
      <c r="Q799">
        <v>0.24612515959441</v>
      </c>
    </row>
    <row r="800" spans="1:17" x14ac:dyDescent="0.3">
      <c r="A800" t="s">
        <v>1744</v>
      </c>
      <c r="B800" t="s">
        <v>1745</v>
      </c>
      <c r="C800" t="s">
        <v>3116</v>
      </c>
      <c r="D800" t="s">
        <v>128</v>
      </c>
      <c r="E800">
        <v>4482.97848737206</v>
      </c>
      <c r="F800">
        <v>7467.65</v>
      </c>
      <c r="G800">
        <v>-14.8227934134615</v>
      </c>
      <c r="H800">
        <v>-10.288575836228899</v>
      </c>
      <c r="I800">
        <v>11.4111856163457</v>
      </c>
      <c r="J800">
        <v>-6.5412992898268003</v>
      </c>
      <c r="K800">
        <v>8175.3708111798596</v>
      </c>
      <c r="L800">
        <v>7346.3699780908901</v>
      </c>
      <c r="M800">
        <v>27.949200818580699</v>
      </c>
      <c r="N800">
        <v>0.233342974708347</v>
      </c>
      <c r="O800">
        <v>30.175490281413801</v>
      </c>
      <c r="P800">
        <v>57.7433698418901</v>
      </c>
      <c r="Q800">
        <v>0.11908583534892</v>
      </c>
    </row>
    <row r="801" spans="1:17" x14ac:dyDescent="0.3">
      <c r="A801" t="s">
        <v>1746</v>
      </c>
      <c r="B801" t="s">
        <v>1747</v>
      </c>
      <c r="C801" t="s">
        <v>3118</v>
      </c>
      <c r="D801" t="s">
        <v>427</v>
      </c>
      <c r="E801">
        <v>4473.4543587238804</v>
      </c>
      <c r="F801">
        <v>269.55</v>
      </c>
      <c r="G801">
        <v>-57.435270051206103</v>
      </c>
      <c r="H801">
        <v>-4.5735009187946298</v>
      </c>
      <c r="I801">
        <v>-31.682241636508799</v>
      </c>
      <c r="J801">
        <v>-4.6322208397806</v>
      </c>
      <c r="K801">
        <v>295.43175918974799</v>
      </c>
      <c r="L801">
        <v>335.11583069026301</v>
      </c>
      <c r="M801">
        <v>28.6482150072606</v>
      </c>
      <c r="N801">
        <v>0.39778563577591097</v>
      </c>
      <c r="O801">
        <v>101.224262659988</v>
      </c>
      <c r="P801">
        <v>2.6270702455739801</v>
      </c>
      <c r="Q801">
        <v>-9.6646415134029995E-2</v>
      </c>
    </row>
    <row r="802" spans="1:17" hidden="1" x14ac:dyDescent="0.3">
      <c r="A802" t="s">
        <v>1748</v>
      </c>
      <c r="B802" t="s">
        <v>1749</v>
      </c>
      <c r="C802" t="s">
        <v>3124</v>
      </c>
      <c r="D802" t="s">
        <v>1595</v>
      </c>
      <c r="E802">
        <v>4470.5855595405501</v>
      </c>
      <c r="F802">
        <v>8450</v>
      </c>
      <c r="G802">
        <v>-4.3471842829802299</v>
      </c>
      <c r="H802">
        <v>3.36343370747915</v>
      </c>
      <c r="I802">
        <v>27.500605556212399</v>
      </c>
      <c r="J802">
        <v>-1.30966077077678</v>
      </c>
      <c r="K802">
        <v>8626.4287508601392</v>
      </c>
      <c r="L802">
        <v>7957.5190513536099</v>
      </c>
      <c r="M802">
        <v>28.287970648015801</v>
      </c>
      <c r="N802">
        <v>0.67353685575022404</v>
      </c>
      <c r="O802">
        <v>7.6804733727810603</v>
      </c>
      <c r="P802">
        <v>45.437646836085698</v>
      </c>
      <c r="Q802">
        <v>1.4277216891534999E-2</v>
      </c>
    </row>
    <row r="803" spans="1:17" hidden="1" x14ac:dyDescent="0.3">
      <c r="A803" t="s">
        <v>1750</v>
      </c>
      <c r="B803" t="s">
        <v>1751</v>
      </c>
      <c r="C803" t="s">
        <v>3124</v>
      </c>
      <c r="D803" t="s">
        <v>51</v>
      </c>
      <c r="E803">
        <v>4470.2459834477004</v>
      </c>
      <c r="F803">
        <v>445.55</v>
      </c>
      <c r="G803">
        <v>41.105217274804303</v>
      </c>
      <c r="H803">
        <v>15.324905546036099</v>
      </c>
      <c r="I803">
        <v>32.666769578049703</v>
      </c>
      <c r="J803">
        <v>-3.0684671133131398</v>
      </c>
      <c r="K803">
        <v>421.68667998204597</v>
      </c>
      <c r="L803">
        <v>365.40778768371302</v>
      </c>
      <c r="M803">
        <v>47.1871681238866</v>
      </c>
      <c r="N803">
        <v>1.0606918357428099</v>
      </c>
      <c r="O803">
        <v>13.1747278644372</v>
      </c>
      <c r="P803">
        <v>63.264932209600602</v>
      </c>
      <c r="Q803">
        <v>0.101810029290777</v>
      </c>
    </row>
    <row r="804" spans="1:17" hidden="1" x14ac:dyDescent="0.3">
      <c r="A804" t="s">
        <v>1752</v>
      </c>
      <c r="B804" t="s">
        <v>1753</v>
      </c>
      <c r="C804" t="s">
        <v>3124</v>
      </c>
      <c r="D804" t="s">
        <v>734</v>
      </c>
      <c r="E804">
        <v>4449.3999170859997</v>
      </c>
      <c r="F804">
        <v>263.57</v>
      </c>
      <c r="G804">
        <v>0.44674192833107801</v>
      </c>
      <c r="H804">
        <v>9.8952952684442097E-2</v>
      </c>
      <c r="I804">
        <v>1.0416730006603101</v>
      </c>
      <c r="J804">
        <v>0.34081591461106597</v>
      </c>
      <c r="K804">
        <v>274.432481410891</v>
      </c>
      <c r="L804">
        <v>261.96465820213098</v>
      </c>
      <c r="M804">
        <v>58.987597709054498</v>
      </c>
      <c r="N804">
        <v>1.2302668202220499</v>
      </c>
      <c r="O804">
        <v>11.541525970330399</v>
      </c>
      <c r="P804">
        <v>24.354800660533101</v>
      </c>
      <c r="Q804">
        <v>3.7892634135868998E-2</v>
      </c>
    </row>
    <row r="805" spans="1:17" hidden="1" x14ac:dyDescent="0.3">
      <c r="A805" t="s">
        <v>1754</v>
      </c>
      <c r="B805" t="s">
        <v>1755</v>
      </c>
      <c r="C805" t="s">
        <v>3124</v>
      </c>
      <c r="D805" t="s">
        <v>48</v>
      </c>
      <c r="E805">
        <v>4446.5938700015104</v>
      </c>
      <c r="F805">
        <v>2316.8000000000002</v>
      </c>
      <c r="G805">
        <v>544.33385120584603</v>
      </c>
      <c r="H805">
        <v>17.466014329548599</v>
      </c>
      <c r="I805">
        <v>-9.7931864434880094</v>
      </c>
      <c r="J805">
        <v>-5.7732851219237</v>
      </c>
      <c r="K805">
        <v>2201.0037894411998</v>
      </c>
      <c r="L805">
        <v>1746.7388546966999</v>
      </c>
      <c r="M805">
        <v>47.806734260163701</v>
      </c>
      <c r="N805">
        <v>1.59595575469982</v>
      </c>
      <c r="O805">
        <v>28.798342541436401</v>
      </c>
      <c r="P805">
        <v>591.58208955223802</v>
      </c>
    </row>
    <row r="806" spans="1:17" hidden="1" x14ac:dyDescent="0.3">
      <c r="A806" t="s">
        <v>1756</v>
      </c>
      <c r="B806" t="s">
        <v>1757</v>
      </c>
      <c r="C806" t="s">
        <v>3124</v>
      </c>
      <c r="D806" t="s">
        <v>175</v>
      </c>
      <c r="E806">
        <v>4445.1298219709497</v>
      </c>
      <c r="F806">
        <v>258.14999999999998</v>
      </c>
      <c r="G806">
        <v>3489.4586287832299</v>
      </c>
      <c r="H806">
        <v>-7.5009827385735797</v>
      </c>
      <c r="I806">
        <v>315.82682357465399</v>
      </c>
      <c r="J806">
        <v>-13.4302388756873</v>
      </c>
      <c r="K806">
        <v>253.44983081145099</v>
      </c>
      <c r="L806">
        <v>137.10259349756001</v>
      </c>
      <c r="M806">
        <v>32.348221292880602</v>
      </c>
      <c r="N806">
        <v>0.57191512358959296</v>
      </c>
      <c r="O806">
        <v>37.904319194266897</v>
      </c>
      <c r="P806">
        <v>3685.1906158357701</v>
      </c>
      <c r="Q806">
        <v>0.24529089842361901</v>
      </c>
    </row>
    <row r="807" spans="1:17" x14ac:dyDescent="0.3">
      <c r="A807" t="s">
        <v>1758</v>
      </c>
      <c r="B807" t="s">
        <v>1759</v>
      </c>
      <c r="C807" t="s">
        <v>3111</v>
      </c>
      <c r="D807" t="s">
        <v>125</v>
      </c>
      <c r="E807">
        <v>4435.6921936943199</v>
      </c>
      <c r="F807">
        <v>477.75</v>
      </c>
      <c r="G807">
        <v>81.534308032968198</v>
      </c>
      <c r="H807">
        <v>-16.339411400261501</v>
      </c>
      <c r="I807">
        <v>27.234184548636001</v>
      </c>
      <c r="J807">
        <v>-5.0954970190291702</v>
      </c>
      <c r="K807">
        <v>553.44626925949206</v>
      </c>
      <c r="L807">
        <v>480.03298083526602</v>
      </c>
      <c r="M807">
        <v>16.955140270464099</v>
      </c>
      <c r="N807">
        <v>0.67106960265497695</v>
      </c>
      <c r="O807">
        <v>52.244897959183596</v>
      </c>
      <c r="P807">
        <v>106.371490280777</v>
      </c>
      <c r="Q807">
        <v>6.7543151852264005E-2</v>
      </c>
    </row>
    <row r="808" spans="1:17" x14ac:dyDescent="0.3">
      <c r="A808" t="s">
        <v>1760</v>
      </c>
      <c r="B808" t="s">
        <v>1761</v>
      </c>
      <c r="C808" t="s">
        <v>3123</v>
      </c>
      <c r="D808" t="s">
        <v>280</v>
      </c>
      <c r="E808">
        <v>4434.4845616797202</v>
      </c>
      <c r="F808">
        <v>265.55</v>
      </c>
      <c r="G808">
        <v>-2.40233580499959</v>
      </c>
      <c r="H808">
        <v>-1.9560496767049</v>
      </c>
      <c r="I808">
        <v>-1.9641823571653201</v>
      </c>
      <c r="J808">
        <v>-2.8777254686962799</v>
      </c>
      <c r="K808">
        <v>281.13503617219197</v>
      </c>
      <c r="L808">
        <v>274.972069875697</v>
      </c>
      <c r="M808">
        <v>41.1155177275566</v>
      </c>
      <c r="N808">
        <v>0.62263381977947496</v>
      </c>
      <c r="O808">
        <v>26.529843720579901</v>
      </c>
      <c r="P808">
        <v>21.8398715301674</v>
      </c>
      <c r="Q808">
        <v>-1.0590700825148E-2</v>
      </c>
    </row>
    <row r="809" spans="1:17" x14ac:dyDescent="0.3">
      <c r="A809" t="s">
        <v>1762</v>
      </c>
      <c r="B809" t="s">
        <v>1763</v>
      </c>
      <c r="C809" t="s">
        <v>3123</v>
      </c>
      <c r="D809" t="s">
        <v>475</v>
      </c>
      <c r="E809">
        <v>4426.4311382139604</v>
      </c>
      <c r="F809">
        <v>799.2</v>
      </c>
      <c r="G809">
        <v>-11.8729222717306</v>
      </c>
      <c r="H809">
        <v>-1.4662445349094499</v>
      </c>
      <c r="I809">
        <v>7.9930710688878603</v>
      </c>
      <c r="J809">
        <v>-0.94441481301663599</v>
      </c>
      <c r="K809">
        <v>837.65685406875002</v>
      </c>
      <c r="L809">
        <v>817.71760251514695</v>
      </c>
      <c r="M809">
        <v>45.625997876386002</v>
      </c>
      <c r="N809">
        <v>0.46626850864942399</v>
      </c>
      <c r="O809">
        <v>21.709209209209199</v>
      </c>
      <c r="P809">
        <v>21.6530938427581</v>
      </c>
      <c r="Q809">
        <v>-0.13546415236463799</v>
      </c>
    </row>
    <row r="810" spans="1:17" x14ac:dyDescent="0.3">
      <c r="A810" t="s">
        <v>1764</v>
      </c>
      <c r="B810" t="s">
        <v>1765</v>
      </c>
      <c r="C810" t="s">
        <v>3111</v>
      </c>
      <c r="D810" t="s">
        <v>1766</v>
      </c>
      <c r="E810">
        <v>4399.5650105422301</v>
      </c>
      <c r="F810">
        <v>859.85</v>
      </c>
      <c r="G810">
        <v>17.744134433172</v>
      </c>
      <c r="H810">
        <v>-1.2888513519970799</v>
      </c>
      <c r="I810">
        <v>-5.0735631637389398</v>
      </c>
      <c r="J810">
        <v>-7.0195705828049597</v>
      </c>
      <c r="K810">
        <v>941.66781128888897</v>
      </c>
      <c r="L810">
        <v>887.83420878905201</v>
      </c>
      <c r="M810">
        <v>39.074620936232101</v>
      </c>
      <c r="N810">
        <v>0.62378309714581404</v>
      </c>
      <c r="O810">
        <v>39.675524800837302</v>
      </c>
      <c r="P810">
        <v>47.943909153475502</v>
      </c>
      <c r="Q810">
        <v>5.8627627105198997E-2</v>
      </c>
    </row>
    <row r="811" spans="1:17" x14ac:dyDescent="0.3">
      <c r="A811" t="s">
        <v>1767</v>
      </c>
      <c r="B811" t="s">
        <v>1768</v>
      </c>
      <c r="C811" t="s">
        <v>3119</v>
      </c>
      <c r="D811" t="s">
        <v>266</v>
      </c>
      <c r="E811">
        <v>4399.3189653667496</v>
      </c>
      <c r="F811">
        <v>482.95</v>
      </c>
      <c r="G811">
        <v>3.2166099325232</v>
      </c>
      <c r="H811">
        <v>1.2492746931579499</v>
      </c>
      <c r="I811">
        <v>3.9182626255857098</v>
      </c>
      <c r="J811">
        <v>-3.8222123389200902</v>
      </c>
      <c r="K811">
        <v>503.44446692135898</v>
      </c>
      <c r="L811">
        <v>485.72393713584302</v>
      </c>
      <c r="M811">
        <v>36.946685491842302</v>
      </c>
      <c r="N811">
        <v>1.012989133512</v>
      </c>
      <c r="O811">
        <v>27.104255098871501</v>
      </c>
      <c r="P811">
        <v>34.115523465703902</v>
      </c>
      <c r="Q811">
        <v>-3.6369588867377997E-2</v>
      </c>
    </row>
    <row r="812" spans="1:17" hidden="1" x14ac:dyDescent="0.3">
      <c r="A812" t="s">
        <v>1769</v>
      </c>
      <c r="B812" t="s">
        <v>1770</v>
      </c>
      <c r="C812" t="s">
        <v>3124</v>
      </c>
      <c r="D812" t="s">
        <v>266</v>
      </c>
      <c r="E812">
        <v>4396.8444082717797</v>
      </c>
      <c r="F812">
        <v>357.25</v>
      </c>
      <c r="G812">
        <v>391.33914339232803</v>
      </c>
      <c r="H812">
        <v>-3.89018513299186</v>
      </c>
      <c r="I812">
        <v>178.46012008832801</v>
      </c>
      <c r="J812">
        <v>-15.118737159013101</v>
      </c>
      <c r="K812">
        <v>356.94680561377902</v>
      </c>
      <c r="L812">
        <v>237.475512554912</v>
      </c>
      <c r="M812">
        <v>37.1966899846229</v>
      </c>
      <c r="N812">
        <v>0.77422243737764096</v>
      </c>
      <c r="O812">
        <v>24.254723582925099</v>
      </c>
      <c r="P812">
        <v>429.25925925925901</v>
      </c>
      <c r="Q812">
        <v>0.30417078469421799</v>
      </c>
    </row>
    <row r="813" spans="1:17" x14ac:dyDescent="0.3">
      <c r="A813" t="s">
        <v>1771</v>
      </c>
      <c r="B813" t="s">
        <v>1772</v>
      </c>
      <c r="C813" t="s">
        <v>3119</v>
      </c>
      <c r="D813" t="s">
        <v>1773</v>
      </c>
      <c r="E813">
        <v>4366.05920850452</v>
      </c>
      <c r="F813">
        <v>64.650000000000006</v>
      </c>
      <c r="G813">
        <v>-19.936276545991301</v>
      </c>
      <c r="H813">
        <v>9.1307022930093797</v>
      </c>
      <c r="I813">
        <v>-10.0692124926505</v>
      </c>
      <c r="J813">
        <v>-5.3475193564006096</v>
      </c>
      <c r="K813">
        <v>64.791819533526294</v>
      </c>
      <c r="L813">
        <v>64.4086939408663</v>
      </c>
      <c r="M813">
        <v>48.741181433472399</v>
      </c>
      <c r="N813">
        <v>1.2351658445892499</v>
      </c>
      <c r="O813">
        <v>30.224284609435401</v>
      </c>
      <c r="P813">
        <v>48.279816513761403</v>
      </c>
      <c r="Q813">
        <v>5.2202419833005997E-2</v>
      </c>
    </row>
    <row r="814" spans="1:17" hidden="1" x14ac:dyDescent="0.3">
      <c r="A814" t="s">
        <v>1774</v>
      </c>
      <c r="B814" t="s">
        <v>1775</v>
      </c>
      <c r="C814" t="s">
        <v>3124</v>
      </c>
      <c r="D814" t="s">
        <v>1776</v>
      </c>
      <c r="E814">
        <v>4343.7764468776604</v>
      </c>
      <c r="F814">
        <v>386.75</v>
      </c>
      <c r="G814">
        <v>-28.551206909524801</v>
      </c>
      <c r="H814">
        <v>-3.80365800320889</v>
      </c>
      <c r="I814">
        <v>-18.4080900545307</v>
      </c>
      <c r="J814">
        <v>-6.0197935891658396</v>
      </c>
      <c r="K814">
        <v>413.58981711491901</v>
      </c>
      <c r="L814">
        <v>411.32282109519599</v>
      </c>
      <c r="M814">
        <v>33.4637158974909</v>
      </c>
      <c r="N814">
        <v>1.00111577071004</v>
      </c>
      <c r="O814">
        <v>65.093729799612106</v>
      </c>
      <c r="P814">
        <v>8.74455222831436</v>
      </c>
      <c r="Q814">
        <v>0.30275554506250901</v>
      </c>
    </row>
    <row r="815" spans="1:17" hidden="1" x14ac:dyDescent="0.3">
      <c r="A815" t="s">
        <v>1777</v>
      </c>
      <c r="B815" t="s">
        <v>1778</v>
      </c>
      <c r="C815" t="s">
        <v>3124</v>
      </c>
      <c r="D815" t="s">
        <v>993</v>
      </c>
      <c r="E815">
        <v>4311.4396011204999</v>
      </c>
      <c r="F815">
        <v>3436.4</v>
      </c>
      <c r="G815">
        <v>10.7733527214658</v>
      </c>
      <c r="H815">
        <v>-3.4738340174540498</v>
      </c>
      <c r="I815">
        <v>31.656324545555101</v>
      </c>
      <c r="J815">
        <v>0.60917218310510801</v>
      </c>
      <c r="K815">
        <v>3502.8251806142598</v>
      </c>
      <c r="L815">
        <v>3111.38944626476</v>
      </c>
      <c r="M815">
        <v>35.455251482477301</v>
      </c>
      <c r="N815">
        <v>0.45680176740943201</v>
      </c>
      <c r="O815">
        <v>16.197183098591498</v>
      </c>
      <c r="P815">
        <v>56.970582861319201</v>
      </c>
      <c r="Q815">
        <v>4.2574965121323999E-2</v>
      </c>
    </row>
    <row r="816" spans="1:17" hidden="1" x14ac:dyDescent="0.3">
      <c r="A816" t="s">
        <v>1779</v>
      </c>
      <c r="B816" t="s">
        <v>1780</v>
      </c>
      <c r="C816" t="s">
        <v>3109</v>
      </c>
      <c r="D816" t="s">
        <v>24</v>
      </c>
      <c r="E816">
        <v>4305.6608791485896</v>
      </c>
      <c r="F816">
        <v>411.45</v>
      </c>
      <c r="G816">
        <v>-9.2693714523002093</v>
      </c>
      <c r="H816">
        <v>-20.211063285467699</v>
      </c>
      <c r="I816">
        <v>-40.431756673017901</v>
      </c>
      <c r="J816">
        <v>-2.23305062922647</v>
      </c>
      <c r="K816">
        <v>506.04590078573699</v>
      </c>
      <c r="M816">
        <v>22.8265298783896</v>
      </c>
      <c r="N816">
        <v>0.42442072958195598</v>
      </c>
      <c r="O816">
        <v>84.9313403815773</v>
      </c>
      <c r="P816">
        <v>12.7260273972602</v>
      </c>
    </row>
    <row r="817" spans="1:17" x14ac:dyDescent="0.3">
      <c r="A817" t="s">
        <v>1781</v>
      </c>
      <c r="B817" t="s">
        <v>1782</v>
      </c>
      <c r="C817" t="s">
        <v>3113</v>
      </c>
      <c r="D817" t="s">
        <v>51</v>
      </c>
      <c r="E817">
        <v>4286.0410109985096</v>
      </c>
      <c r="F817">
        <v>469.35</v>
      </c>
      <c r="G817">
        <v>-22.686198626126099</v>
      </c>
      <c r="H817">
        <v>-1.4412755556355199</v>
      </c>
      <c r="I817">
        <v>-8.1978144737141392</v>
      </c>
      <c r="J817">
        <v>-2.7895490664021998</v>
      </c>
      <c r="K817">
        <v>501.69764361320199</v>
      </c>
      <c r="L817">
        <v>508.47500289061099</v>
      </c>
      <c r="M817">
        <v>27.710674586323002</v>
      </c>
      <c r="N817">
        <v>0.348866486681845</v>
      </c>
      <c r="O817">
        <v>35.293490998188901</v>
      </c>
      <c r="P817">
        <v>8.8852801299153192</v>
      </c>
      <c r="Q817">
        <v>-2.9609590900031998E-2</v>
      </c>
    </row>
    <row r="818" spans="1:17" hidden="1" x14ac:dyDescent="0.3">
      <c r="A818" t="s">
        <v>1783</v>
      </c>
      <c r="B818" t="s">
        <v>1784</v>
      </c>
      <c r="C818" t="s">
        <v>3124</v>
      </c>
      <c r="D818" t="s">
        <v>378</v>
      </c>
      <c r="E818">
        <v>4268.0089945904001</v>
      </c>
      <c r="F818">
        <v>1426.25</v>
      </c>
      <c r="G818">
        <v>46.704035381813704</v>
      </c>
      <c r="H818">
        <v>25.103712331014201</v>
      </c>
      <c r="I818">
        <v>24.1549700519172</v>
      </c>
      <c r="J818">
        <v>-3.4129370985171099</v>
      </c>
      <c r="K818">
        <v>1269.3624019906199</v>
      </c>
      <c r="L818">
        <v>1096.4125254898399</v>
      </c>
      <c r="M818">
        <v>47.7717225707392</v>
      </c>
      <c r="N818">
        <v>0.57919299320303996</v>
      </c>
      <c r="O818">
        <v>10.148992112182199</v>
      </c>
      <c r="P818">
        <v>69.761352139498896</v>
      </c>
      <c r="Q818">
        <v>9.5861060656841995E-2</v>
      </c>
    </row>
    <row r="819" spans="1:17" x14ac:dyDescent="0.3">
      <c r="A819" t="s">
        <v>1785</v>
      </c>
      <c r="B819" t="s">
        <v>1786</v>
      </c>
      <c r="C819" t="s">
        <v>582</v>
      </c>
      <c r="D819" t="s">
        <v>582</v>
      </c>
      <c r="E819">
        <v>4258.3334829968499</v>
      </c>
      <c r="F819">
        <v>206.07</v>
      </c>
      <c r="G819">
        <v>8.9407360799145295</v>
      </c>
      <c r="H819">
        <v>-7.8783386999944103</v>
      </c>
      <c r="I819">
        <v>5.5917508953327903</v>
      </c>
      <c r="J819">
        <v>-8.4218980785534203</v>
      </c>
      <c r="K819">
        <v>221.92991563555299</v>
      </c>
      <c r="L819">
        <v>197.29632961372701</v>
      </c>
      <c r="M819">
        <v>27.7142603744282</v>
      </c>
      <c r="N819">
        <v>0.581595047570579</v>
      </c>
      <c r="O819">
        <v>24.423739505993101</v>
      </c>
      <c r="P819">
        <v>53.668903803131897</v>
      </c>
      <c r="Q819">
        <v>9.0200586993797002E-2</v>
      </c>
    </row>
    <row r="820" spans="1:17" x14ac:dyDescent="0.3">
      <c r="A820" t="s">
        <v>1787</v>
      </c>
      <c r="B820" t="s">
        <v>1788</v>
      </c>
      <c r="C820" t="s">
        <v>3119</v>
      </c>
      <c r="D820" t="s">
        <v>175</v>
      </c>
      <c r="E820">
        <v>4253.7218416591504</v>
      </c>
      <c r="F820">
        <v>3762.35</v>
      </c>
      <c r="G820">
        <v>87.052188920351796</v>
      </c>
      <c r="H820">
        <v>-17.828234914345199</v>
      </c>
      <c r="I820">
        <v>2.89592780357032</v>
      </c>
      <c r="J820">
        <v>-19.1265326881826</v>
      </c>
      <c r="K820">
        <v>4551.23513160927</v>
      </c>
      <c r="L820">
        <v>4072.1920743501901</v>
      </c>
      <c r="M820">
        <v>27.1286235029579</v>
      </c>
      <c r="N820">
        <v>1.6690155147816399</v>
      </c>
      <c r="O820">
        <v>51.2259624968437</v>
      </c>
      <c r="P820">
        <v>110.598936467954</v>
      </c>
      <c r="Q820">
        <v>0.15218828237072801</v>
      </c>
    </row>
    <row r="821" spans="1:17" x14ac:dyDescent="0.3">
      <c r="A821" t="s">
        <v>1789</v>
      </c>
      <c r="B821" t="s">
        <v>1790</v>
      </c>
      <c r="C821" t="s">
        <v>3113</v>
      </c>
      <c r="D821" t="s">
        <v>475</v>
      </c>
      <c r="E821">
        <v>4248.6676837499999</v>
      </c>
      <c r="F821">
        <v>379.75</v>
      </c>
      <c r="G821">
        <v>-5.6929925642834096</v>
      </c>
      <c r="H821">
        <v>-15.2878928212474</v>
      </c>
      <c r="I821">
        <v>-5.9706278694739101</v>
      </c>
      <c r="J821">
        <v>-20.9748385319057</v>
      </c>
      <c r="K821">
        <v>460.28961241400202</v>
      </c>
      <c r="L821">
        <v>418.49006815037001</v>
      </c>
      <c r="M821">
        <v>19.9632846890702</v>
      </c>
      <c r="N821">
        <v>0.67292866417921804</v>
      </c>
      <c r="O821">
        <v>50.362080315997297</v>
      </c>
      <c r="P821">
        <v>21.325878594249101</v>
      </c>
      <c r="Q821">
        <v>5.2033817031700005E-4</v>
      </c>
    </row>
    <row r="822" spans="1:17" x14ac:dyDescent="0.3">
      <c r="A822" t="s">
        <v>1791</v>
      </c>
      <c r="B822" t="s">
        <v>1792</v>
      </c>
      <c r="C822" t="s">
        <v>3121</v>
      </c>
      <c r="D822" t="s">
        <v>512</v>
      </c>
      <c r="E822">
        <v>4248.4247274461804</v>
      </c>
      <c r="F822">
        <v>85.23</v>
      </c>
      <c r="G822">
        <v>-47.872083423010899</v>
      </c>
      <c r="H822">
        <v>-13.5481082070085</v>
      </c>
      <c r="I822">
        <v>-23.170416548873401</v>
      </c>
      <c r="J822">
        <v>-5.0647716044770004</v>
      </c>
      <c r="K822">
        <v>98.995456087491903</v>
      </c>
      <c r="L822">
        <v>105.60062849220201</v>
      </c>
      <c r="M822">
        <v>19.424314795421299</v>
      </c>
      <c r="N822">
        <v>0.433345726763261</v>
      </c>
      <c r="O822">
        <v>56.8696468379678</v>
      </c>
      <c r="P822">
        <v>1.0312944523470799</v>
      </c>
      <c r="Q822">
        <v>-0.113742662169008</v>
      </c>
    </row>
    <row r="823" spans="1:17" hidden="1" x14ac:dyDescent="0.3">
      <c r="A823" t="s">
        <v>1793</v>
      </c>
      <c r="B823" t="s">
        <v>1794</v>
      </c>
      <c r="C823" t="s">
        <v>3124</v>
      </c>
      <c r="D823" t="s">
        <v>203</v>
      </c>
      <c r="E823">
        <v>4233.1953574128402</v>
      </c>
      <c r="F823">
        <v>8237.5499999999993</v>
      </c>
      <c r="G823">
        <v>176.69754102034199</v>
      </c>
      <c r="H823">
        <v>68.826442041777796</v>
      </c>
      <c r="I823">
        <v>131.814510888114</v>
      </c>
      <c r="J823">
        <v>20.015324280018099</v>
      </c>
      <c r="K823">
        <v>5948.12344718451</v>
      </c>
      <c r="L823">
        <v>4503.0934175872098</v>
      </c>
      <c r="M823">
        <v>72.414509249660696</v>
      </c>
      <c r="N823">
        <v>0.92109432321092499</v>
      </c>
      <c r="O823">
        <v>6.5850890131167601</v>
      </c>
      <c r="P823">
        <v>205.09444444444401</v>
      </c>
      <c r="Q823">
        <v>0.16079712077349101</v>
      </c>
    </row>
    <row r="824" spans="1:17" hidden="1" x14ac:dyDescent="0.3">
      <c r="A824" t="s">
        <v>1795</v>
      </c>
      <c r="B824" t="s">
        <v>1796</v>
      </c>
      <c r="C824" t="s">
        <v>3124</v>
      </c>
      <c r="D824" t="s">
        <v>48</v>
      </c>
      <c r="E824">
        <v>4232.0363570336904</v>
      </c>
      <c r="F824">
        <v>761.7</v>
      </c>
      <c r="G824">
        <v>61.434084157902497</v>
      </c>
      <c r="H824">
        <v>1.03431851521374</v>
      </c>
      <c r="I824">
        <v>64.2752851300624</v>
      </c>
      <c r="J824">
        <v>-3.0220170875793202</v>
      </c>
      <c r="K824">
        <v>784.85763798654295</v>
      </c>
      <c r="L824">
        <v>650.48245252225399</v>
      </c>
      <c r="M824">
        <v>41.138174304160202</v>
      </c>
      <c r="N824">
        <v>0.619359295643513</v>
      </c>
      <c r="O824">
        <v>22.751739529998598</v>
      </c>
      <c r="P824">
        <v>113.87056015723699</v>
      </c>
    </row>
    <row r="825" spans="1:17" hidden="1" x14ac:dyDescent="0.3">
      <c r="A825" t="s">
        <v>1797</v>
      </c>
      <c r="B825" t="s">
        <v>1798</v>
      </c>
      <c r="C825" t="s">
        <v>3124</v>
      </c>
      <c r="D825" t="s">
        <v>239</v>
      </c>
      <c r="E825">
        <v>4221.7095420370197</v>
      </c>
      <c r="F825">
        <v>222.2</v>
      </c>
      <c r="G825">
        <v>139.88973830312099</v>
      </c>
      <c r="H825">
        <v>5.5449369057733797</v>
      </c>
      <c r="I825">
        <v>51.726565442261503</v>
      </c>
      <c r="J825">
        <v>-8.3651739406223804</v>
      </c>
      <c r="K825">
        <v>235.22290167869201</v>
      </c>
      <c r="L825">
        <v>199.17048580995001</v>
      </c>
      <c r="M825">
        <v>38.150945499292199</v>
      </c>
      <c r="N825">
        <v>0.97996989952960101</v>
      </c>
      <c r="O825">
        <v>47.074707470747001</v>
      </c>
      <c r="P825">
        <v>168.35748792270499</v>
      </c>
      <c r="Q825">
        <v>0.138498981155176</v>
      </c>
    </row>
    <row r="826" spans="1:17" hidden="1" x14ac:dyDescent="0.3">
      <c r="A826" t="s">
        <v>1799</v>
      </c>
      <c r="B826" t="s">
        <v>1800</v>
      </c>
      <c r="C826" t="s">
        <v>3124</v>
      </c>
      <c r="D826" t="s">
        <v>287</v>
      </c>
      <c r="E826">
        <v>4219.0698916969804</v>
      </c>
      <c r="F826">
        <v>439.4</v>
      </c>
      <c r="G826">
        <v>90.626151049025793</v>
      </c>
      <c r="H826">
        <v>15.4078282648486</v>
      </c>
      <c r="I826">
        <v>133.14621085322</v>
      </c>
      <c r="J826">
        <v>-9.3651739406223804</v>
      </c>
      <c r="K826">
        <v>398.969936843808</v>
      </c>
      <c r="M826">
        <v>40.717848132196202</v>
      </c>
      <c r="N826">
        <v>0.22280917615377199</v>
      </c>
      <c r="O826">
        <v>17.2052799271734</v>
      </c>
      <c r="P826">
        <v>191.76626826029201</v>
      </c>
    </row>
    <row r="827" spans="1:17" hidden="1" x14ac:dyDescent="0.3">
      <c r="A827" t="s">
        <v>1801</v>
      </c>
      <c r="B827" t="s">
        <v>1802</v>
      </c>
      <c r="C827" t="s">
        <v>3124</v>
      </c>
      <c r="D827" t="s">
        <v>51</v>
      </c>
      <c r="E827">
        <v>4205.6001166717397</v>
      </c>
      <c r="F827">
        <v>757.75</v>
      </c>
      <c r="G827">
        <v>121.71491083763399</v>
      </c>
      <c r="H827">
        <v>7.7061862369665404</v>
      </c>
      <c r="I827">
        <v>49.422314038626503</v>
      </c>
      <c r="J827">
        <v>-2.6682892676318701</v>
      </c>
      <c r="K827">
        <v>753.493578515595</v>
      </c>
      <c r="L827">
        <v>600.13026181579903</v>
      </c>
      <c r="M827">
        <v>41.4655497748955</v>
      </c>
      <c r="N827">
        <v>1.7332455136039699</v>
      </c>
      <c r="O827">
        <v>12.2599802045529</v>
      </c>
      <c r="P827">
        <v>158.95177837899101</v>
      </c>
      <c r="Q827">
        <v>-3.0095021931430001E-3</v>
      </c>
    </row>
    <row r="828" spans="1:17" x14ac:dyDescent="0.3">
      <c r="A828" t="s">
        <v>1803</v>
      </c>
      <c r="B828" t="s">
        <v>1804</v>
      </c>
      <c r="C828" t="s">
        <v>3120</v>
      </c>
      <c r="D828" t="s">
        <v>456</v>
      </c>
      <c r="E828">
        <v>4202.0046607599998</v>
      </c>
      <c r="F828">
        <v>84.1</v>
      </c>
      <c r="G828">
        <v>-34.015879119619903</v>
      </c>
      <c r="H828">
        <v>1.5919964430650899</v>
      </c>
      <c r="I828">
        <v>-27.0249312030566</v>
      </c>
      <c r="J828">
        <v>-1.7204124685642299</v>
      </c>
      <c r="K828">
        <v>90.023183845869198</v>
      </c>
      <c r="L828">
        <v>96.4939681027586</v>
      </c>
      <c r="M828">
        <v>37.836071385650598</v>
      </c>
      <c r="N828">
        <v>0.69140307446303495</v>
      </c>
      <c r="O828">
        <v>44.530321046373302</v>
      </c>
      <c r="P828">
        <v>3.8143439081594601</v>
      </c>
      <c r="Q828">
        <v>-6.350000514888E-3</v>
      </c>
    </row>
    <row r="829" spans="1:17" hidden="1" x14ac:dyDescent="0.3">
      <c r="A829" t="s">
        <v>1805</v>
      </c>
      <c r="B829" t="s">
        <v>1806</v>
      </c>
      <c r="C829" t="s">
        <v>3124</v>
      </c>
      <c r="D829" t="s">
        <v>582</v>
      </c>
      <c r="E829">
        <v>4197.94745971048</v>
      </c>
      <c r="F829">
        <v>49.43</v>
      </c>
      <c r="G829">
        <v>88.240921850035406</v>
      </c>
      <c r="H829">
        <v>-57.793675198480699</v>
      </c>
      <c r="I829">
        <v>103.3538141919</v>
      </c>
      <c r="J829">
        <v>-15.771628531029499</v>
      </c>
      <c r="K829">
        <v>100.318260539115</v>
      </c>
      <c r="M829">
        <v>3.3193670240933701</v>
      </c>
      <c r="N829">
        <v>0.48233699917788497</v>
      </c>
      <c r="O829">
        <v>441.16933036617399</v>
      </c>
      <c r="P829">
        <v>119.688888888888</v>
      </c>
    </row>
    <row r="830" spans="1:17" x14ac:dyDescent="0.3">
      <c r="A830" t="s">
        <v>1807</v>
      </c>
      <c r="B830" t="s">
        <v>1808</v>
      </c>
      <c r="C830" t="s">
        <v>3118</v>
      </c>
      <c r="D830" t="s">
        <v>883</v>
      </c>
      <c r="E830">
        <v>4195.4790825081</v>
      </c>
      <c r="F830">
        <v>341.95</v>
      </c>
      <c r="G830">
        <v>-18.049403013304801</v>
      </c>
      <c r="H830">
        <v>-11.2539013042093</v>
      </c>
      <c r="I830">
        <v>10.0759048011284</v>
      </c>
      <c r="J830">
        <v>-8.40391647114979</v>
      </c>
      <c r="K830">
        <v>377.44357795938998</v>
      </c>
      <c r="L830">
        <v>359.69873379394602</v>
      </c>
      <c r="M830">
        <v>22.935115730512901</v>
      </c>
      <c r="N830">
        <v>0.449240091331289</v>
      </c>
      <c r="O830">
        <v>31.568942827898798</v>
      </c>
      <c r="P830">
        <v>27.617092741183001</v>
      </c>
      <c r="Q830">
        <v>-2.5156031860326E-2</v>
      </c>
    </row>
    <row r="831" spans="1:17" hidden="1" x14ac:dyDescent="0.3">
      <c r="A831" t="s">
        <v>1809</v>
      </c>
      <c r="B831" t="s">
        <v>1810</v>
      </c>
      <c r="C831" t="s">
        <v>3124</v>
      </c>
      <c r="D831" t="s">
        <v>280</v>
      </c>
      <c r="E831">
        <v>4177.4047681640604</v>
      </c>
      <c r="F831">
        <v>2374.1999999999998</v>
      </c>
      <c r="G831">
        <v>50.577358264814997</v>
      </c>
      <c r="H831">
        <v>-3.29355366257247</v>
      </c>
      <c r="I831">
        <v>32.277586887047697</v>
      </c>
      <c r="J831">
        <v>-4.4667448667654099</v>
      </c>
      <c r="K831">
        <v>2483.0818013165899</v>
      </c>
      <c r="L831">
        <v>2137.2726369259999</v>
      </c>
      <c r="M831">
        <v>29.5973182816983</v>
      </c>
      <c r="N831">
        <v>0.80728533578064998</v>
      </c>
      <c r="O831">
        <v>21.304018195602701</v>
      </c>
      <c r="P831">
        <v>84.618973561430707</v>
      </c>
      <c r="Q831">
        <v>5.2503418553023998E-2</v>
      </c>
    </row>
    <row r="832" spans="1:17" x14ac:dyDescent="0.3">
      <c r="A832" t="s">
        <v>1811</v>
      </c>
      <c r="B832" t="s">
        <v>1812</v>
      </c>
      <c r="C832" t="s">
        <v>3115</v>
      </c>
      <c r="D832" t="s">
        <v>211</v>
      </c>
      <c r="E832">
        <v>4161.7470343856603</v>
      </c>
      <c r="F832">
        <v>104.26</v>
      </c>
      <c r="G832">
        <v>-28.148921795359598</v>
      </c>
      <c r="H832">
        <v>-4.3572128030309898</v>
      </c>
      <c r="I832">
        <v>-27.3201755687044</v>
      </c>
      <c r="J832">
        <v>-3.7468329846542998</v>
      </c>
      <c r="K832">
        <v>115.441901271411</v>
      </c>
      <c r="L832">
        <v>120.832450659104</v>
      </c>
      <c r="M832">
        <v>28.095276984357699</v>
      </c>
      <c r="N832">
        <v>0.41737604640014397</v>
      </c>
      <c r="O832">
        <v>43.544983694609599</v>
      </c>
      <c r="P832">
        <v>0.54001928640308094</v>
      </c>
      <c r="Q832">
        <v>-3.1999309165879002E-2</v>
      </c>
    </row>
    <row r="833" spans="1:17" hidden="1" x14ac:dyDescent="0.3">
      <c r="A833" t="s">
        <v>1813</v>
      </c>
      <c r="B833" t="s">
        <v>1814</v>
      </c>
      <c r="C833" t="s">
        <v>3124</v>
      </c>
      <c r="D833" t="s">
        <v>40</v>
      </c>
      <c r="E833">
        <v>4158.7411437463497</v>
      </c>
      <c r="F833">
        <v>589.6</v>
      </c>
      <c r="G833">
        <v>6.0107041588424899</v>
      </c>
      <c r="H833">
        <v>-7.8790156691465896</v>
      </c>
      <c r="I833">
        <v>13.907231649717099</v>
      </c>
      <c r="J833">
        <v>-1.73245727125577</v>
      </c>
      <c r="K833">
        <v>622.41711977920602</v>
      </c>
      <c r="L833">
        <v>552.57642499166604</v>
      </c>
      <c r="M833">
        <v>26.8490420587353</v>
      </c>
      <c r="N833">
        <v>0.32019896481515497</v>
      </c>
      <c r="O833">
        <v>21.463704206241498</v>
      </c>
      <c r="P833">
        <v>36.941121820926703</v>
      </c>
    </row>
    <row r="834" spans="1:17" hidden="1" x14ac:dyDescent="0.3">
      <c r="A834" t="s">
        <v>1815</v>
      </c>
      <c r="B834" t="s">
        <v>1816</v>
      </c>
      <c r="C834" t="s">
        <v>3124</v>
      </c>
      <c r="D834" t="s">
        <v>51</v>
      </c>
      <c r="E834">
        <v>4145.2864864947196</v>
      </c>
      <c r="F834">
        <v>75.61</v>
      </c>
      <c r="G834">
        <v>76.384261896860295</v>
      </c>
      <c r="H834">
        <v>-8.6391237771910401</v>
      </c>
      <c r="I834">
        <v>55.987792220174903</v>
      </c>
      <c r="J834">
        <v>-8.3967603096000492</v>
      </c>
      <c r="K834">
        <v>80.447027133893002</v>
      </c>
      <c r="L834">
        <v>65.065060663413306</v>
      </c>
      <c r="M834">
        <v>31.451746266064799</v>
      </c>
      <c r="N834">
        <v>0.39826374018403399</v>
      </c>
      <c r="O834">
        <v>33.447956619494697</v>
      </c>
      <c r="P834">
        <v>99.235836627140898</v>
      </c>
      <c r="Q834">
        <v>5.1145816974130003E-2</v>
      </c>
    </row>
    <row r="835" spans="1:17" x14ac:dyDescent="0.3">
      <c r="A835" t="s">
        <v>1817</v>
      </c>
      <c r="B835" t="s">
        <v>1818</v>
      </c>
      <c r="C835" t="s">
        <v>3112</v>
      </c>
      <c r="D835" t="s">
        <v>48</v>
      </c>
      <c r="E835">
        <v>4129.0248595429102</v>
      </c>
      <c r="F835">
        <v>51.12</v>
      </c>
      <c r="G835">
        <v>-12.2649242594642</v>
      </c>
      <c r="H835">
        <v>-4.2262586731907498E-2</v>
      </c>
      <c r="I835">
        <v>-14.7137074732388</v>
      </c>
      <c r="J835">
        <v>2.8919465295049398</v>
      </c>
      <c r="K835">
        <v>53.602449119550599</v>
      </c>
      <c r="L835">
        <v>56.181073636775203</v>
      </c>
      <c r="M835">
        <v>51.193752158587799</v>
      </c>
      <c r="N835">
        <v>0.79046920030603296</v>
      </c>
      <c r="O835">
        <v>54.538341158059403</v>
      </c>
      <c r="P835">
        <v>10.5297297297297</v>
      </c>
      <c r="Q835">
        <v>9.2833263155990997E-2</v>
      </c>
    </row>
    <row r="836" spans="1:17" hidden="1" x14ac:dyDescent="0.3">
      <c r="A836" t="s">
        <v>1819</v>
      </c>
      <c r="B836" t="s">
        <v>1820</v>
      </c>
      <c r="C836" t="s">
        <v>3124</v>
      </c>
      <c r="D836" t="s">
        <v>1072</v>
      </c>
      <c r="E836">
        <v>4120.0136068800002</v>
      </c>
      <c r="F836">
        <v>144.94</v>
      </c>
      <c r="G836">
        <v>5.4070362931456497</v>
      </c>
      <c r="H836">
        <v>-12.2199505678406</v>
      </c>
      <c r="I836">
        <v>20.1167932442881</v>
      </c>
      <c r="J836">
        <v>-12.909086427530299</v>
      </c>
      <c r="K836">
        <v>170.753193803964</v>
      </c>
      <c r="L836">
        <v>151.90439397730401</v>
      </c>
      <c r="M836">
        <v>43.642237295710601</v>
      </c>
      <c r="N836">
        <v>0.86495804262731801</v>
      </c>
      <c r="O836">
        <v>54.408720850006901</v>
      </c>
      <c r="P836">
        <v>68.436955258570606</v>
      </c>
    </row>
    <row r="837" spans="1:17" x14ac:dyDescent="0.3">
      <c r="A837" t="s">
        <v>1821</v>
      </c>
      <c r="B837" t="s">
        <v>1822</v>
      </c>
      <c r="C837" t="s">
        <v>3115</v>
      </c>
      <c r="D837" t="s">
        <v>211</v>
      </c>
      <c r="E837">
        <v>4118.7411645531602</v>
      </c>
      <c r="F837">
        <v>161.88999999999999</v>
      </c>
      <c r="G837">
        <v>-4.4374355413466002</v>
      </c>
      <c r="H837">
        <v>-3.11404968813715</v>
      </c>
      <c r="I837">
        <v>-7.5644049172628698</v>
      </c>
      <c r="J837">
        <v>-3.93681659191921</v>
      </c>
      <c r="K837">
        <v>172.41659898811901</v>
      </c>
      <c r="L837">
        <v>171.30691843517701</v>
      </c>
      <c r="M837">
        <v>26.214580421513901</v>
      </c>
      <c r="N837">
        <v>0.47243723225265399</v>
      </c>
      <c r="O837">
        <v>39.415652603619698</v>
      </c>
      <c r="P837">
        <v>22.7369219105382</v>
      </c>
      <c r="Q837">
        <v>5.4190105702679001E-2</v>
      </c>
    </row>
    <row r="838" spans="1:17" x14ac:dyDescent="0.3">
      <c r="A838" t="s">
        <v>1823</v>
      </c>
      <c r="B838" t="s">
        <v>1824</v>
      </c>
      <c r="C838" t="s">
        <v>3120</v>
      </c>
      <c r="D838" t="s">
        <v>69</v>
      </c>
      <c r="E838">
        <v>4104.3947816527698</v>
      </c>
      <c r="F838">
        <v>582.70000000000005</v>
      </c>
      <c r="G838">
        <v>10.3113926090659</v>
      </c>
      <c r="H838">
        <v>-12.189168165026</v>
      </c>
      <c r="I838">
        <v>-40.161627574642701</v>
      </c>
      <c r="J838">
        <v>-8.5203928214750508</v>
      </c>
      <c r="K838">
        <v>687.35642305393003</v>
      </c>
      <c r="L838">
        <v>744.23161068589798</v>
      </c>
      <c r="M838">
        <v>22.516405288740099</v>
      </c>
      <c r="N838">
        <v>0.783794501018101</v>
      </c>
      <c r="O838">
        <v>99.931354041530795</v>
      </c>
      <c r="P838">
        <v>39.635753654445203</v>
      </c>
      <c r="Q838">
        <v>5.6600076198645002E-2</v>
      </c>
    </row>
    <row r="839" spans="1:17" hidden="1" x14ac:dyDescent="0.3">
      <c r="A839" t="s">
        <v>1825</v>
      </c>
      <c r="B839" t="s">
        <v>1826</v>
      </c>
      <c r="C839" t="s">
        <v>3124</v>
      </c>
      <c r="D839" t="s">
        <v>624</v>
      </c>
      <c r="E839">
        <v>4103.9649427199902</v>
      </c>
      <c r="F839">
        <v>1617.45</v>
      </c>
      <c r="G839">
        <v>104230.582021519</v>
      </c>
      <c r="H839">
        <v>60.8844085875335</v>
      </c>
      <c r="I839">
        <v>1122.68056741493</v>
      </c>
      <c r="J839">
        <v>10.9888999351806</v>
      </c>
      <c r="K839">
        <v>1092.8327183951201</v>
      </c>
      <c r="L839">
        <v>542.74574999028198</v>
      </c>
      <c r="M839">
        <v>99.999999963365994</v>
      </c>
      <c r="N839">
        <v>0.87964915465062199</v>
      </c>
      <c r="O839">
        <v>0</v>
      </c>
      <c r="P839">
        <v>107730</v>
      </c>
      <c r="Q839">
        <v>0.37434212275048501</v>
      </c>
    </row>
    <row r="840" spans="1:17" hidden="1" x14ac:dyDescent="0.3">
      <c r="A840" t="s">
        <v>1827</v>
      </c>
      <c r="B840" t="s">
        <v>1828</v>
      </c>
      <c r="C840" t="s">
        <v>3124</v>
      </c>
      <c r="D840" t="s">
        <v>413</v>
      </c>
      <c r="E840">
        <v>4088.00061530025</v>
      </c>
      <c r="F840">
        <v>328.35</v>
      </c>
      <c r="G840">
        <v>81.161304013730899</v>
      </c>
      <c r="H840">
        <v>0.162794048630543</v>
      </c>
      <c r="I840">
        <v>81.0694821617884</v>
      </c>
      <c r="J840">
        <v>-2.1401775611871798</v>
      </c>
      <c r="K840">
        <v>346.12385105101202</v>
      </c>
      <c r="L840">
        <v>283.031687714675</v>
      </c>
      <c r="M840">
        <v>42.351169801664497</v>
      </c>
      <c r="N840">
        <v>0.37744979667290801</v>
      </c>
      <c r="O840">
        <v>36.348408710217697</v>
      </c>
      <c r="P840">
        <v>138.46181778568501</v>
      </c>
      <c r="Q840">
        <v>0.15617038830327401</v>
      </c>
    </row>
    <row r="841" spans="1:17" hidden="1" x14ac:dyDescent="0.3">
      <c r="A841" t="s">
        <v>1829</v>
      </c>
      <c r="B841" t="s">
        <v>1830</v>
      </c>
      <c r="C841" t="s">
        <v>3124</v>
      </c>
      <c r="D841" t="s">
        <v>1035</v>
      </c>
      <c r="E841">
        <v>4060.8879999999999</v>
      </c>
      <c r="F841">
        <v>118</v>
      </c>
      <c r="G841">
        <v>-19.3067437752382</v>
      </c>
      <c r="K841">
        <v>104.378999999999</v>
      </c>
      <c r="M841">
        <v>99.990560428137201</v>
      </c>
      <c r="N841">
        <v>1</v>
      </c>
      <c r="O841">
        <v>0</v>
      </c>
      <c r="P841">
        <v>5.3571428571428603</v>
      </c>
    </row>
    <row r="842" spans="1:17" hidden="1" x14ac:dyDescent="0.3">
      <c r="A842" t="s">
        <v>1831</v>
      </c>
      <c r="B842" t="s">
        <v>1832</v>
      </c>
      <c r="C842" t="s">
        <v>3124</v>
      </c>
      <c r="D842" t="s">
        <v>242</v>
      </c>
      <c r="E842">
        <v>4056.0144570860002</v>
      </c>
      <c r="F842">
        <v>652.20000000000005</v>
      </c>
      <c r="G842">
        <v>15.1875021363304</v>
      </c>
      <c r="H842">
        <v>42.051053017143701</v>
      </c>
      <c r="I842">
        <v>30.300394478195699</v>
      </c>
      <c r="J842">
        <v>15.8563607858148</v>
      </c>
      <c r="M842">
        <v>83.240032326362297</v>
      </c>
      <c r="O842">
        <v>3.1892057651027299</v>
      </c>
      <c r="P842">
        <v>62.1984580950012</v>
      </c>
    </row>
    <row r="843" spans="1:17" hidden="1" x14ac:dyDescent="0.3">
      <c r="A843" t="s">
        <v>1833</v>
      </c>
      <c r="B843" t="s">
        <v>1834</v>
      </c>
      <c r="C843" t="s">
        <v>3124</v>
      </c>
      <c r="D843" t="s">
        <v>427</v>
      </c>
      <c r="E843">
        <v>4048.0167439821798</v>
      </c>
      <c r="F843">
        <v>608.4</v>
      </c>
      <c r="G843">
        <v>167.85800718261601</v>
      </c>
      <c r="H843">
        <v>18.827709665459601</v>
      </c>
      <c r="I843">
        <v>188.06606475494499</v>
      </c>
      <c r="J843">
        <v>-5.7564521361110996</v>
      </c>
      <c r="K843">
        <v>516.78350194043901</v>
      </c>
      <c r="L843">
        <v>352.35140029229399</v>
      </c>
      <c r="M843">
        <v>55.1048320002255</v>
      </c>
      <c r="N843">
        <v>0.55496596711981705</v>
      </c>
      <c r="O843">
        <v>11.554898093359601</v>
      </c>
      <c r="P843">
        <v>243.72881355932199</v>
      </c>
      <c r="Q843">
        <v>0.127449168609196</v>
      </c>
    </row>
    <row r="844" spans="1:17" hidden="1" x14ac:dyDescent="0.3">
      <c r="A844" t="s">
        <v>1835</v>
      </c>
      <c r="B844" t="s">
        <v>1836</v>
      </c>
      <c r="C844" t="s">
        <v>3124</v>
      </c>
      <c r="D844" t="s">
        <v>1311</v>
      </c>
      <c r="E844">
        <v>4037.3288872759999</v>
      </c>
      <c r="F844">
        <v>558.79999999999995</v>
      </c>
      <c r="G844">
        <v>2.0121657450098298</v>
      </c>
      <c r="H844">
        <v>-14.208784813224099</v>
      </c>
      <c r="I844">
        <v>23.673847370286399</v>
      </c>
      <c r="J844">
        <v>-6.7512468151163096</v>
      </c>
      <c r="K844">
        <v>634.45906696016698</v>
      </c>
      <c r="L844">
        <v>574.38468440892905</v>
      </c>
      <c r="M844">
        <v>29.038870018970201</v>
      </c>
      <c r="N844">
        <v>0.26910303091399501</v>
      </c>
      <c r="O844">
        <v>53.865425912669998</v>
      </c>
      <c r="P844">
        <v>49.0133333333333</v>
      </c>
      <c r="Q844">
        <v>6.3250131740699997E-3</v>
      </c>
    </row>
    <row r="845" spans="1:17" x14ac:dyDescent="0.3">
      <c r="A845" t="s">
        <v>1837</v>
      </c>
      <c r="B845" t="s">
        <v>1838</v>
      </c>
      <c r="C845" t="s">
        <v>3118</v>
      </c>
      <c r="D845" t="s">
        <v>883</v>
      </c>
      <c r="E845">
        <v>4008.58714940236</v>
      </c>
      <c r="F845">
        <v>323.75</v>
      </c>
      <c r="G845">
        <v>38.964176361431697</v>
      </c>
      <c r="H845">
        <v>-8.22932807726467</v>
      </c>
      <c r="I845">
        <v>28.529685054197099</v>
      </c>
      <c r="J845">
        <v>-7.5637334974090802</v>
      </c>
      <c r="K845">
        <v>362.17832201643699</v>
      </c>
      <c r="L845">
        <v>315.901341942378</v>
      </c>
      <c r="M845">
        <v>33.455650701635903</v>
      </c>
      <c r="N845">
        <v>0.91298828762279705</v>
      </c>
      <c r="O845">
        <v>27.243243243243199</v>
      </c>
      <c r="P845">
        <v>66.838443700077306</v>
      </c>
      <c r="Q845">
        <v>3.8563561905335997E-2</v>
      </c>
    </row>
    <row r="846" spans="1:17" x14ac:dyDescent="0.3">
      <c r="A846" t="s">
        <v>1839</v>
      </c>
      <c r="B846" t="s">
        <v>1840</v>
      </c>
      <c r="C846" t="s">
        <v>3115</v>
      </c>
      <c r="D846" t="s">
        <v>211</v>
      </c>
      <c r="E846">
        <v>3998.1460396055299</v>
      </c>
      <c r="F846">
        <v>612.54999999999995</v>
      </c>
      <c r="G846">
        <v>28.956875394608701</v>
      </c>
      <c r="H846">
        <v>-3.3248677623889402</v>
      </c>
      <c r="I846">
        <v>-5.1281909275502002</v>
      </c>
      <c r="J846">
        <v>-7.6583366462896603</v>
      </c>
      <c r="K846">
        <v>677.240693014155</v>
      </c>
      <c r="L846">
        <v>641.799801972968</v>
      </c>
      <c r="M846">
        <v>31.6276866843573</v>
      </c>
      <c r="N846">
        <v>0.43000031559877799</v>
      </c>
      <c r="O846">
        <v>35.074687780589301</v>
      </c>
      <c r="P846">
        <v>52.812772857677402</v>
      </c>
      <c r="Q846">
        <v>5.2762361294031002E-2</v>
      </c>
    </row>
    <row r="847" spans="1:17" hidden="1" x14ac:dyDescent="0.3">
      <c r="A847" t="s">
        <v>1841</v>
      </c>
      <c r="B847" t="s">
        <v>1842</v>
      </c>
      <c r="C847" t="s">
        <v>3124</v>
      </c>
      <c r="D847" t="s">
        <v>266</v>
      </c>
      <c r="E847">
        <v>3994.2612763914499</v>
      </c>
      <c r="F847">
        <v>1251.75</v>
      </c>
      <c r="G847">
        <v>-7.3903914656917502</v>
      </c>
      <c r="H847">
        <v>-0.24079803482050399</v>
      </c>
      <c r="I847">
        <v>-8.13647938510816</v>
      </c>
      <c r="J847">
        <v>-2.1671290505688199</v>
      </c>
      <c r="K847">
        <v>1325.67992038902</v>
      </c>
      <c r="L847">
        <v>1288.82060542262</v>
      </c>
      <c r="M847">
        <v>36.259946869544002</v>
      </c>
      <c r="N847">
        <v>0.40472051765309602</v>
      </c>
      <c r="O847">
        <v>25.807868983423099</v>
      </c>
      <c r="P847">
        <v>15.592390802474799</v>
      </c>
      <c r="Q847">
        <v>0.112139354199945</v>
      </c>
    </row>
    <row r="848" spans="1:17" x14ac:dyDescent="0.3">
      <c r="A848" t="s">
        <v>1843</v>
      </c>
      <c r="B848" t="s">
        <v>1844</v>
      </c>
      <c r="C848" t="s">
        <v>3109</v>
      </c>
      <c r="D848" t="s">
        <v>404</v>
      </c>
      <c r="E848">
        <v>3991.6340385346498</v>
      </c>
      <c r="F848">
        <v>36.22</v>
      </c>
      <c r="G848">
        <v>-52.948174939355397</v>
      </c>
      <c r="H848">
        <v>-13.341070379624099</v>
      </c>
      <c r="I848">
        <v>-36.795851959827303</v>
      </c>
      <c r="J848">
        <v>-11.2323503832725</v>
      </c>
      <c r="K848">
        <v>43.220388883346502</v>
      </c>
      <c r="L848">
        <v>48.368499765506201</v>
      </c>
      <c r="M848">
        <v>27.564089283911802</v>
      </c>
      <c r="N848">
        <v>1.1308441088310499</v>
      </c>
      <c r="O848">
        <v>88.569850911098797</v>
      </c>
      <c r="P848">
        <v>3.7525064451446601</v>
      </c>
    </row>
    <row r="849" spans="1:17" x14ac:dyDescent="0.3">
      <c r="A849" t="s">
        <v>1845</v>
      </c>
      <c r="B849" t="s">
        <v>1846</v>
      </c>
      <c r="C849" t="s">
        <v>3123</v>
      </c>
      <c r="D849" t="s">
        <v>475</v>
      </c>
      <c r="E849">
        <v>3989.3386128441498</v>
      </c>
      <c r="F849">
        <v>348</v>
      </c>
      <c r="G849">
        <v>-15.368212812998101</v>
      </c>
      <c r="H849">
        <v>-5.9609284805726501</v>
      </c>
      <c r="I849">
        <v>-9.8914992981822802</v>
      </c>
      <c r="J849">
        <v>-5.4245934656883401</v>
      </c>
      <c r="K849">
        <v>379.98750539404301</v>
      </c>
      <c r="L849">
        <v>369.775835701522</v>
      </c>
      <c r="M849">
        <v>25.592934409888699</v>
      </c>
      <c r="N849">
        <v>0.33725183478999299</v>
      </c>
      <c r="O849">
        <v>31.853448275862</v>
      </c>
      <c r="P849">
        <v>14.549045424621401</v>
      </c>
      <c r="Q849">
        <v>0.117329320564281</v>
      </c>
    </row>
    <row r="850" spans="1:17" hidden="1" x14ac:dyDescent="0.3">
      <c r="A850" t="s">
        <v>1847</v>
      </c>
      <c r="B850" t="s">
        <v>1848</v>
      </c>
      <c r="C850" t="s">
        <v>3124</v>
      </c>
      <c r="D850" t="s">
        <v>117</v>
      </c>
      <c r="E850">
        <v>3986.1240645440598</v>
      </c>
      <c r="F850">
        <v>1151.8</v>
      </c>
      <c r="G850">
        <v>406.59165608575597</v>
      </c>
      <c r="H850">
        <v>-15.7745477846545</v>
      </c>
      <c r="I850">
        <v>134.59151157524499</v>
      </c>
      <c r="J850">
        <v>-6.2441468409937197</v>
      </c>
      <c r="K850">
        <v>1187.54961464895</v>
      </c>
      <c r="L850">
        <v>842.77389951945804</v>
      </c>
      <c r="M850">
        <v>43.724493198672597</v>
      </c>
      <c r="N850">
        <v>0.82633050204216196</v>
      </c>
      <c r="O850">
        <v>28.841812814724701</v>
      </c>
      <c r="P850">
        <v>432.99398426654301</v>
      </c>
      <c r="Q850">
        <v>0.17153245939405201</v>
      </c>
    </row>
    <row r="851" spans="1:17" x14ac:dyDescent="0.3">
      <c r="A851" t="s">
        <v>1849</v>
      </c>
      <c r="B851" t="s">
        <v>1850</v>
      </c>
      <c r="C851" t="s">
        <v>3116</v>
      </c>
      <c r="D851" t="s">
        <v>120</v>
      </c>
      <c r="E851">
        <v>3974.4886231639598</v>
      </c>
      <c r="F851">
        <v>736.25</v>
      </c>
      <c r="G851">
        <v>32.194924745340103</v>
      </c>
      <c r="H851">
        <v>8.4636262261617397</v>
      </c>
      <c r="I851">
        <v>-1.54458420421465</v>
      </c>
      <c r="J851">
        <v>3.6939541098300399</v>
      </c>
      <c r="K851">
        <v>696.90531953776394</v>
      </c>
      <c r="L851">
        <v>655.044856225226</v>
      </c>
      <c r="M851">
        <v>56.756564384236903</v>
      </c>
      <c r="N851">
        <v>2.4934291802592701</v>
      </c>
      <c r="O851">
        <v>19.524617996604398</v>
      </c>
      <c r="P851">
        <v>56.150583244962803</v>
      </c>
      <c r="Q851">
        <v>8.4968368984685003E-2</v>
      </c>
    </row>
    <row r="852" spans="1:17" x14ac:dyDescent="0.3">
      <c r="A852" t="s">
        <v>1851</v>
      </c>
      <c r="B852" t="s">
        <v>1852</v>
      </c>
      <c r="C852" t="s">
        <v>3121</v>
      </c>
      <c r="D852" t="s">
        <v>227</v>
      </c>
      <c r="E852">
        <v>3971.2052150780401</v>
      </c>
      <c r="F852">
        <v>180.37</v>
      </c>
      <c r="G852">
        <v>-6.8003560571277504</v>
      </c>
      <c r="H852">
        <v>-4.29305718460488</v>
      </c>
      <c r="I852">
        <v>-14.149991399513</v>
      </c>
      <c r="J852">
        <v>-2.81061896680038</v>
      </c>
      <c r="K852">
        <v>192.514136271936</v>
      </c>
      <c r="L852">
        <v>190.25849620265001</v>
      </c>
      <c r="M852">
        <v>37.436014798655101</v>
      </c>
      <c r="N852">
        <v>1.3702085993753801</v>
      </c>
      <c r="O852">
        <v>31.867827243998399</v>
      </c>
      <c r="P852">
        <v>23.119453924914598</v>
      </c>
    </row>
    <row r="853" spans="1:17" hidden="1" x14ac:dyDescent="0.3">
      <c r="A853" t="s">
        <v>1853</v>
      </c>
      <c r="B853" t="s">
        <v>1854</v>
      </c>
      <c r="C853" t="s">
        <v>3124</v>
      </c>
      <c r="D853" t="s">
        <v>211</v>
      </c>
      <c r="E853">
        <v>3969.4752357248499</v>
      </c>
      <c r="F853">
        <v>517.15</v>
      </c>
      <c r="G853">
        <v>-8.7290358865116495</v>
      </c>
      <c r="H853">
        <v>-8.7893321645065008</v>
      </c>
      <c r="I853">
        <v>-15.3725984863544</v>
      </c>
      <c r="J853">
        <v>-4.4412259818964896</v>
      </c>
      <c r="K853">
        <v>578.35077907199798</v>
      </c>
      <c r="L853">
        <v>568.15110914742195</v>
      </c>
      <c r="M853">
        <v>27.815092675973901</v>
      </c>
      <c r="N853">
        <v>0.60707788914141503</v>
      </c>
      <c r="O853">
        <v>35.9373489316446</v>
      </c>
      <c r="P853">
        <v>14.5911810325725</v>
      </c>
      <c r="Q853">
        <v>0.144890144468965</v>
      </c>
    </row>
    <row r="854" spans="1:17" hidden="1" x14ac:dyDescent="0.3">
      <c r="A854" t="s">
        <v>1855</v>
      </c>
      <c r="B854" t="s">
        <v>1856</v>
      </c>
      <c r="C854" t="s">
        <v>3124</v>
      </c>
      <c r="D854" t="s">
        <v>138</v>
      </c>
      <c r="E854">
        <v>3965.8081618385299</v>
      </c>
      <c r="F854">
        <v>870.1</v>
      </c>
      <c r="G854">
        <v>127.285328339389</v>
      </c>
      <c r="H854">
        <v>6.3945012054497896</v>
      </c>
      <c r="I854">
        <v>17.474196695296101</v>
      </c>
      <c r="J854">
        <v>-4.4839799107716303</v>
      </c>
      <c r="K854">
        <v>837.73404681064198</v>
      </c>
      <c r="L854">
        <v>701.81066158659098</v>
      </c>
      <c r="M854">
        <v>41.785747876687097</v>
      </c>
      <c r="N854">
        <v>0.60829200915198101</v>
      </c>
      <c r="O854">
        <v>12.2916906102746</v>
      </c>
      <c r="P854">
        <v>150.821562409916</v>
      </c>
      <c r="Q854">
        <v>0.155328264648494</v>
      </c>
    </row>
    <row r="855" spans="1:17" hidden="1" x14ac:dyDescent="0.3">
      <c r="A855" t="s">
        <v>1857</v>
      </c>
      <c r="B855" t="s">
        <v>1858</v>
      </c>
      <c r="C855" t="s">
        <v>3124</v>
      </c>
      <c r="D855" t="s">
        <v>120</v>
      </c>
      <c r="E855">
        <v>3958.92712219748</v>
      </c>
      <c r="F855">
        <v>40.75</v>
      </c>
      <c r="G855">
        <v>-26.153116863432199</v>
      </c>
      <c r="H855">
        <v>-6.7088844542192803</v>
      </c>
      <c r="I855">
        <v>-23.2607885530484</v>
      </c>
      <c r="J855">
        <v>-4.6315375769860099</v>
      </c>
      <c r="K855">
        <v>45.248898610836797</v>
      </c>
      <c r="L855">
        <v>46.241404781682803</v>
      </c>
      <c r="M855">
        <v>28.893582386489001</v>
      </c>
      <c r="N855">
        <v>0.25441991457039398</v>
      </c>
      <c r="O855">
        <v>60.490797546012203</v>
      </c>
      <c r="P855">
        <v>5.1341589267285901</v>
      </c>
      <c r="Q855">
        <v>4.6219847581457002E-2</v>
      </c>
    </row>
    <row r="856" spans="1:17" x14ac:dyDescent="0.3">
      <c r="A856" t="s">
        <v>1859</v>
      </c>
      <c r="B856" t="s">
        <v>1860</v>
      </c>
      <c r="C856" t="s">
        <v>3119</v>
      </c>
      <c r="D856" t="s">
        <v>88</v>
      </c>
      <c r="E856">
        <v>3953.3030713578501</v>
      </c>
      <c r="F856">
        <v>980.6</v>
      </c>
      <c r="G856">
        <v>14.3830518710247</v>
      </c>
      <c r="H856">
        <v>-1.76618431932834</v>
      </c>
      <c r="I856">
        <v>30.0498420277167</v>
      </c>
      <c r="J856">
        <v>-5.5317433383028902</v>
      </c>
      <c r="K856">
        <v>1065.9965913804599</v>
      </c>
      <c r="L856">
        <v>1013.09174714762</v>
      </c>
      <c r="M856">
        <v>43.452527608647202</v>
      </c>
      <c r="N856">
        <v>1.3973063458264601</v>
      </c>
      <c r="O856">
        <v>62.4209667550479</v>
      </c>
      <c r="P856">
        <v>60.754098360655703</v>
      </c>
      <c r="Q856">
        <v>3.0056635133942002E-2</v>
      </c>
    </row>
    <row r="857" spans="1:17" x14ac:dyDescent="0.3">
      <c r="A857" t="s">
        <v>1861</v>
      </c>
      <c r="B857" t="s">
        <v>1862</v>
      </c>
      <c r="C857" t="s">
        <v>3111</v>
      </c>
      <c r="D857" t="s">
        <v>993</v>
      </c>
      <c r="E857">
        <v>3944.9194154494498</v>
      </c>
      <c r="F857">
        <v>30.91</v>
      </c>
      <c r="G857">
        <v>-27.928472067718499</v>
      </c>
      <c r="H857">
        <v>-13.966005715668</v>
      </c>
      <c r="I857">
        <v>-10.0730281240973</v>
      </c>
      <c r="J857">
        <v>-7.4427334990186598</v>
      </c>
      <c r="K857">
        <v>36.371030299721099</v>
      </c>
      <c r="L857">
        <v>35.458609925366098</v>
      </c>
      <c r="M857">
        <v>29.0944829784878</v>
      </c>
      <c r="N857">
        <v>0.590321103855595</v>
      </c>
      <c r="O857">
        <v>49.142672274344797</v>
      </c>
      <c r="P857">
        <v>24.8888888888888</v>
      </c>
      <c r="Q857">
        <v>8.4759589252522E-2</v>
      </c>
    </row>
    <row r="858" spans="1:17" x14ac:dyDescent="0.3">
      <c r="A858" t="s">
        <v>1863</v>
      </c>
      <c r="B858" t="s">
        <v>1864</v>
      </c>
      <c r="C858" t="s">
        <v>3115</v>
      </c>
      <c r="D858" t="s">
        <v>211</v>
      </c>
      <c r="E858">
        <v>3933.59499368559</v>
      </c>
      <c r="F858">
        <v>1493.75</v>
      </c>
      <c r="G858">
        <v>44.243515284211803</v>
      </c>
      <c r="H858">
        <v>-6.3971910143511099</v>
      </c>
      <c r="I858">
        <v>22.433101888385099</v>
      </c>
      <c r="J858">
        <v>-6.3817048570127799</v>
      </c>
      <c r="K858">
        <v>1571.37174282156</v>
      </c>
      <c r="L858">
        <v>1374.4131383152801</v>
      </c>
      <c r="M858">
        <v>34.9296912044869</v>
      </c>
      <c r="N858">
        <v>0.38779452171461698</v>
      </c>
      <c r="O858">
        <v>19.832635983263501</v>
      </c>
      <c r="P858">
        <v>65.9722222222222</v>
      </c>
      <c r="Q858">
        <v>0.11342866966099301</v>
      </c>
    </row>
    <row r="859" spans="1:17" hidden="1" x14ac:dyDescent="0.3">
      <c r="A859" t="s">
        <v>1865</v>
      </c>
      <c r="B859" t="s">
        <v>1866</v>
      </c>
      <c r="C859" t="s">
        <v>3124</v>
      </c>
      <c r="D859" t="s">
        <v>1867</v>
      </c>
      <c r="E859">
        <v>3914.8300368</v>
      </c>
      <c r="F859">
        <v>130.5</v>
      </c>
      <c r="G859">
        <v>10.6542847922136</v>
      </c>
      <c r="H859">
        <v>-9.3110276315312106</v>
      </c>
      <c r="I859">
        <v>25.767177134078899</v>
      </c>
      <c r="J859">
        <v>1.0376999861738201</v>
      </c>
      <c r="K859">
        <v>138.42106513675401</v>
      </c>
      <c r="L859">
        <v>126.616105751392</v>
      </c>
      <c r="M859">
        <v>39.932597855706</v>
      </c>
      <c r="N859">
        <v>0.478367427108844</v>
      </c>
      <c r="O859">
        <v>26.352490421455901</v>
      </c>
      <c r="P859">
        <v>55.172413793103402</v>
      </c>
      <c r="Q859">
        <v>6.6071856801858994E-2</v>
      </c>
    </row>
    <row r="860" spans="1:17" hidden="1" x14ac:dyDescent="0.3">
      <c r="A860" t="s">
        <v>1868</v>
      </c>
      <c r="B860" t="s">
        <v>1869</v>
      </c>
      <c r="C860" t="s">
        <v>3124</v>
      </c>
      <c r="D860" t="s">
        <v>475</v>
      </c>
      <c r="E860">
        <v>3907.6248447576199</v>
      </c>
      <c r="F860">
        <v>282.14999999999998</v>
      </c>
      <c r="G860">
        <v>57.545067660815803</v>
      </c>
      <c r="H860">
        <v>-5.69949665318636</v>
      </c>
      <c r="I860">
        <v>39.971359136109498</v>
      </c>
      <c r="J860">
        <v>-5.5933954770849503</v>
      </c>
      <c r="K860">
        <v>284.365697751683</v>
      </c>
      <c r="L860">
        <v>230.53457241044001</v>
      </c>
      <c r="M860">
        <v>37.772958251712303</v>
      </c>
      <c r="N860">
        <v>0.22350806041238899</v>
      </c>
      <c r="O860">
        <v>19.174198121566501</v>
      </c>
      <c r="P860">
        <v>107.310800881704</v>
      </c>
      <c r="Q860">
        <v>6.1358774716339E-2</v>
      </c>
    </row>
    <row r="861" spans="1:17" x14ac:dyDescent="0.3">
      <c r="A861" t="s">
        <v>1870</v>
      </c>
      <c r="B861" t="s">
        <v>1871</v>
      </c>
      <c r="C861" t="s">
        <v>3109</v>
      </c>
      <c r="D861" t="s">
        <v>54</v>
      </c>
      <c r="E861">
        <v>3904.0811495962698</v>
      </c>
      <c r="F861">
        <v>43.45</v>
      </c>
      <c r="G861">
        <v>-13.481376755777699</v>
      </c>
      <c r="H861">
        <v>-10.1901009626202</v>
      </c>
      <c r="I861">
        <v>-39.884554713951502</v>
      </c>
      <c r="J861">
        <v>-4.0048305929828896</v>
      </c>
      <c r="K861">
        <v>51.748027138127199</v>
      </c>
      <c r="L861">
        <v>58.291714156497399</v>
      </c>
      <c r="M861">
        <v>39.947909280787101</v>
      </c>
      <c r="N861">
        <v>0.44162907181488298</v>
      </c>
      <c r="O861">
        <v>129.29804372842301</v>
      </c>
      <c r="P861">
        <v>13.8179436804191</v>
      </c>
      <c r="Q861">
        <v>7.3947664459900002E-4</v>
      </c>
    </row>
    <row r="862" spans="1:17" hidden="1" x14ac:dyDescent="0.3">
      <c r="A862" t="s">
        <v>1872</v>
      </c>
      <c r="B862" t="s">
        <v>1873</v>
      </c>
      <c r="C862" t="s">
        <v>3124</v>
      </c>
      <c r="D862" t="s">
        <v>242</v>
      </c>
      <c r="E862">
        <v>3897.3776051689401</v>
      </c>
      <c r="F862">
        <v>174.72</v>
      </c>
      <c r="G862">
        <v>100.273741472954</v>
      </c>
      <c r="H862">
        <v>-3.8996038555149299</v>
      </c>
      <c r="I862">
        <v>99.272850330249</v>
      </c>
      <c r="J862">
        <v>-4.4274943826113304</v>
      </c>
      <c r="K862">
        <v>172.89191562711301</v>
      </c>
      <c r="L862">
        <v>128.80502999065101</v>
      </c>
      <c r="M862">
        <v>38.742544043734199</v>
      </c>
      <c r="N862">
        <v>0.55704450670800199</v>
      </c>
      <c r="O862">
        <v>17.5595238095238</v>
      </c>
      <c r="P862">
        <v>139.34246575342399</v>
      </c>
      <c r="Q862">
        <v>0.291287604381126</v>
      </c>
    </row>
    <row r="863" spans="1:17" hidden="1" x14ac:dyDescent="0.3">
      <c r="A863" t="s">
        <v>1874</v>
      </c>
      <c r="B863" t="s">
        <v>1875</v>
      </c>
      <c r="C863" t="s">
        <v>3124</v>
      </c>
      <c r="D863" t="s">
        <v>525</v>
      </c>
      <c r="E863">
        <v>3891.7617890206802</v>
      </c>
      <c r="F863">
        <v>4502.2</v>
      </c>
      <c r="G863">
        <v>-1.9423892911480001</v>
      </c>
      <c r="H863">
        <v>5.9899743400105399</v>
      </c>
      <c r="I863">
        <v>28.367810140469199</v>
      </c>
      <c r="J863">
        <v>-1.5981726022186999</v>
      </c>
      <c r="K863">
        <v>4456.2695914166998</v>
      </c>
      <c r="L863">
        <v>3987.7284923043399</v>
      </c>
      <c r="M863">
        <v>40.206690166594299</v>
      </c>
      <c r="N863">
        <v>1.01803577101978</v>
      </c>
      <c r="O863">
        <v>8.5547065878903705</v>
      </c>
      <c r="P863">
        <v>50.253637698571602</v>
      </c>
      <c r="Q863">
        <v>2.8054055123036999E-2</v>
      </c>
    </row>
    <row r="864" spans="1:17" x14ac:dyDescent="0.3">
      <c r="A864" t="s">
        <v>1876</v>
      </c>
      <c r="B864" t="s">
        <v>1877</v>
      </c>
      <c r="C864" t="s">
        <v>3119</v>
      </c>
      <c r="D864" t="s">
        <v>120</v>
      </c>
      <c r="E864">
        <v>3860.1528503753502</v>
      </c>
      <c r="F864">
        <v>98.15</v>
      </c>
      <c r="G864">
        <v>-30.340191015582</v>
      </c>
      <c r="H864">
        <v>-48.196946211109697</v>
      </c>
      <c r="I864">
        <v>-16.893046053749799</v>
      </c>
      <c r="J864">
        <v>-49.943969121345198</v>
      </c>
      <c r="K864">
        <v>104.79396273171901</v>
      </c>
      <c r="L864">
        <v>108.097934282043</v>
      </c>
      <c r="M864">
        <v>47.193886290405899</v>
      </c>
      <c r="N864">
        <v>0.34760417342264399</v>
      </c>
      <c r="O864">
        <v>41.619969434538902</v>
      </c>
      <c r="P864">
        <v>17.6153385260635</v>
      </c>
      <c r="Q864">
        <v>5.5259936656328001E-2</v>
      </c>
    </row>
    <row r="865" spans="1:17" hidden="1" x14ac:dyDescent="0.3">
      <c r="A865" t="s">
        <v>1878</v>
      </c>
      <c r="B865" t="s">
        <v>1879</v>
      </c>
      <c r="C865" t="s">
        <v>3124</v>
      </c>
      <c r="D865" t="s">
        <v>444</v>
      </c>
      <c r="E865">
        <v>3855.6052402528699</v>
      </c>
      <c r="F865">
        <v>280.05</v>
      </c>
      <c r="G865">
        <v>54.824691292157297</v>
      </c>
      <c r="H865">
        <v>3.5712127259435</v>
      </c>
      <c r="I865">
        <v>47.114797520838401</v>
      </c>
      <c r="J865">
        <v>-1.0080605385605199</v>
      </c>
      <c r="K865">
        <v>272.80264112084399</v>
      </c>
      <c r="L865">
        <v>226.71355362300201</v>
      </c>
      <c r="M865">
        <v>52.7537448104232</v>
      </c>
      <c r="N865">
        <v>0.61878667812182497</v>
      </c>
      <c r="O865">
        <v>8.8019996429208902</v>
      </c>
      <c r="P865">
        <v>98.195329087048805</v>
      </c>
      <c r="Q865">
        <v>0.249321453567943</v>
      </c>
    </row>
    <row r="866" spans="1:17" hidden="1" x14ac:dyDescent="0.3">
      <c r="A866" t="s">
        <v>1880</v>
      </c>
      <c r="B866" t="s">
        <v>1881</v>
      </c>
      <c r="C866" t="s">
        <v>3124</v>
      </c>
      <c r="D866" t="s">
        <v>404</v>
      </c>
      <c r="E866">
        <v>3831.8331017585001</v>
      </c>
      <c r="F866">
        <v>237.45</v>
      </c>
      <c r="G866">
        <v>-47.607876140409999</v>
      </c>
      <c r="H866">
        <v>-7.3217334398780496</v>
      </c>
      <c r="I866">
        <v>-32.494983798544702</v>
      </c>
      <c r="J866">
        <v>-6.2681624463695096</v>
      </c>
      <c r="M866">
        <v>31.601119080538599</v>
      </c>
      <c r="O866">
        <v>47.399452516319201</v>
      </c>
      <c r="P866">
        <v>4.7650562541363204</v>
      </c>
    </row>
    <row r="867" spans="1:17" x14ac:dyDescent="0.3">
      <c r="A867" t="s">
        <v>1882</v>
      </c>
      <c r="B867" t="s">
        <v>1883</v>
      </c>
      <c r="C867" t="s">
        <v>3121</v>
      </c>
      <c r="D867" t="s">
        <v>1453</v>
      </c>
      <c r="E867">
        <v>3831.4291780828898</v>
      </c>
      <c r="F867">
        <v>70.61</v>
      </c>
      <c r="G867">
        <v>16.2091571664191</v>
      </c>
      <c r="H867">
        <v>-6.4786521594823299</v>
      </c>
      <c r="I867">
        <v>-19.703093149511201</v>
      </c>
      <c r="J867">
        <v>-4.8962333180746302</v>
      </c>
      <c r="K867">
        <v>79.281862381167898</v>
      </c>
      <c r="L867">
        <v>77.405452193069294</v>
      </c>
      <c r="M867">
        <v>25.250669394971698</v>
      </c>
      <c r="N867">
        <v>0.36949216710501198</v>
      </c>
      <c r="O867">
        <v>46.2257470613227</v>
      </c>
      <c r="P867">
        <v>42.935222672064697</v>
      </c>
      <c r="Q867">
        <v>0.15568744554983599</v>
      </c>
    </row>
    <row r="868" spans="1:17" x14ac:dyDescent="0.3">
      <c r="A868" t="s">
        <v>1884</v>
      </c>
      <c r="B868" t="s">
        <v>1885</v>
      </c>
      <c r="C868" t="s">
        <v>3112</v>
      </c>
      <c r="D868" t="s">
        <v>48</v>
      </c>
      <c r="E868">
        <v>3831.1009383339401</v>
      </c>
      <c r="F868">
        <v>553.35</v>
      </c>
      <c r="G868">
        <v>-39.697744350500002</v>
      </c>
      <c r="H868">
        <v>-4.9665008811371898</v>
      </c>
      <c r="I868">
        <v>5.5546133753185698</v>
      </c>
      <c r="J868">
        <v>-10.370223002558101</v>
      </c>
      <c r="K868">
        <v>632.63953980813096</v>
      </c>
      <c r="L868">
        <v>624.415206760616</v>
      </c>
      <c r="M868">
        <v>24.625989568268899</v>
      </c>
      <c r="N868">
        <v>0.68244462208907197</v>
      </c>
      <c r="O868">
        <v>82.352941176470495</v>
      </c>
      <c r="P868">
        <v>29.666080843585199</v>
      </c>
      <c r="Q868">
        <v>0.12837165614138499</v>
      </c>
    </row>
    <row r="869" spans="1:17" hidden="1" x14ac:dyDescent="0.3">
      <c r="A869" t="s">
        <v>1886</v>
      </c>
      <c r="B869" t="s">
        <v>1887</v>
      </c>
      <c r="C869" t="s">
        <v>3124</v>
      </c>
      <c r="D869" t="s">
        <v>253</v>
      </c>
      <c r="E869">
        <v>3819.7572145231302</v>
      </c>
      <c r="F869">
        <v>416.45</v>
      </c>
      <c r="G869">
        <v>75.872191579779198</v>
      </c>
      <c r="H869">
        <v>-1.7503551766338701</v>
      </c>
      <c r="I869">
        <v>64.688319525391805</v>
      </c>
      <c r="J869">
        <v>-8.9300429895037308</v>
      </c>
      <c r="K869">
        <v>416.629265303468</v>
      </c>
      <c r="L869">
        <v>317.055839994824</v>
      </c>
      <c r="M869">
        <v>41.491808065996999</v>
      </c>
      <c r="N869">
        <v>0.93799578830118402</v>
      </c>
      <c r="O869">
        <v>17.541121383119201</v>
      </c>
      <c r="P869">
        <v>169.54692556634299</v>
      </c>
      <c r="Q869">
        <v>0.16385413989273301</v>
      </c>
    </row>
    <row r="870" spans="1:17" x14ac:dyDescent="0.3">
      <c r="A870" t="s">
        <v>1888</v>
      </c>
      <c r="B870" t="s">
        <v>1889</v>
      </c>
      <c r="C870" t="s">
        <v>3118</v>
      </c>
      <c r="D870" t="s">
        <v>48</v>
      </c>
      <c r="E870">
        <v>3781.6864466880002</v>
      </c>
      <c r="F870">
        <v>2230.15</v>
      </c>
      <c r="G870">
        <v>3.89699550292532</v>
      </c>
      <c r="H870">
        <v>2.7999398714091002</v>
      </c>
      <c r="I870">
        <v>30.951410414652301</v>
      </c>
      <c r="J870">
        <v>0.56842255060569302</v>
      </c>
      <c r="K870">
        <v>2185.23142538923</v>
      </c>
      <c r="L870">
        <v>1919.6621899464501</v>
      </c>
      <c r="M870">
        <v>46.769519211822796</v>
      </c>
      <c r="N870">
        <v>0.65746080759800796</v>
      </c>
      <c r="O870">
        <v>22.637490751743101</v>
      </c>
      <c r="P870">
        <v>57.7192362093352</v>
      </c>
      <c r="Q870">
        <v>9.0250850803533997E-2</v>
      </c>
    </row>
    <row r="871" spans="1:17" x14ac:dyDescent="0.3">
      <c r="A871" t="s">
        <v>1890</v>
      </c>
      <c r="B871" t="s">
        <v>1891</v>
      </c>
      <c r="C871" t="s">
        <v>3119</v>
      </c>
      <c r="D871" t="s">
        <v>266</v>
      </c>
      <c r="E871">
        <v>3763.1794325820001</v>
      </c>
      <c r="F871">
        <v>161.87</v>
      </c>
      <c r="G871">
        <v>3.00743246997243</v>
      </c>
      <c r="H871">
        <v>-7.5504278358679402</v>
      </c>
      <c r="I871">
        <v>15.651668915727701</v>
      </c>
      <c r="J871">
        <v>-13.6346367505397</v>
      </c>
      <c r="K871">
        <v>177.34629006875201</v>
      </c>
      <c r="L871">
        <v>160.46665738981301</v>
      </c>
      <c r="M871">
        <v>27.550237483219099</v>
      </c>
      <c r="N871">
        <v>0.78201652872582605</v>
      </c>
      <c r="O871">
        <v>23.209983319948101</v>
      </c>
      <c r="P871">
        <v>44.4622936189201</v>
      </c>
      <c r="Q871">
        <v>7.3555052042399999E-3</v>
      </c>
    </row>
    <row r="872" spans="1:17" x14ac:dyDescent="0.3">
      <c r="A872" t="s">
        <v>1892</v>
      </c>
      <c r="B872" t="s">
        <v>1893</v>
      </c>
      <c r="C872" t="s">
        <v>3119</v>
      </c>
      <c r="D872" t="s">
        <v>280</v>
      </c>
      <c r="E872">
        <v>3751.98556965936</v>
      </c>
      <c r="F872">
        <v>1194.55</v>
      </c>
      <c r="G872">
        <v>-7.2045917448644303</v>
      </c>
      <c r="H872">
        <v>8.7531375670923506</v>
      </c>
      <c r="I872">
        <v>34.940450586067101</v>
      </c>
      <c r="J872">
        <v>-1.36669252156789</v>
      </c>
      <c r="K872">
        <v>1163.97893328487</v>
      </c>
      <c r="L872">
        <v>1099.8621320449399</v>
      </c>
      <c r="M872">
        <v>52.608910083331502</v>
      </c>
      <c r="N872">
        <v>0.83134250415185795</v>
      </c>
      <c r="O872">
        <v>15.1061069021807</v>
      </c>
      <c r="P872">
        <v>58.9237011907137</v>
      </c>
      <c r="Q872">
        <v>-3.9007075200599997E-2</v>
      </c>
    </row>
    <row r="873" spans="1:17" hidden="1" x14ac:dyDescent="0.3">
      <c r="A873" t="s">
        <v>1894</v>
      </c>
      <c r="B873" t="s">
        <v>1895</v>
      </c>
      <c r="C873" t="s">
        <v>3124</v>
      </c>
      <c r="D873" t="s">
        <v>280</v>
      </c>
      <c r="E873">
        <v>3750.2724517167699</v>
      </c>
      <c r="F873">
        <v>1633.05</v>
      </c>
      <c r="G873">
        <v>107.303849837351</v>
      </c>
      <c r="H873">
        <v>40.314874208011702</v>
      </c>
      <c r="I873">
        <v>115.422482308132</v>
      </c>
      <c r="J873">
        <v>6.1746037738261803</v>
      </c>
      <c r="K873">
        <v>1291.46907448755</v>
      </c>
      <c r="L873">
        <v>970.37244453887104</v>
      </c>
      <c r="M873">
        <v>79.0086152278312</v>
      </c>
      <c r="N873">
        <v>1.70213917224487</v>
      </c>
      <c r="O873">
        <v>8.9372646275374308</v>
      </c>
      <c r="P873">
        <v>206.96428571428501</v>
      </c>
    </row>
    <row r="874" spans="1:17" x14ac:dyDescent="0.3">
      <c r="A874" t="s">
        <v>1896</v>
      </c>
      <c r="B874" t="s">
        <v>1897</v>
      </c>
      <c r="C874" t="s">
        <v>3108</v>
      </c>
      <c r="D874" t="s">
        <v>239</v>
      </c>
      <c r="E874">
        <v>3750.1630832262999</v>
      </c>
      <c r="F874">
        <v>1372.95</v>
      </c>
      <c r="G874">
        <v>4.09557078860077</v>
      </c>
      <c r="H874">
        <v>4.6269621639797496</v>
      </c>
      <c r="I874">
        <v>-0.65462970788671104</v>
      </c>
      <c r="J874">
        <v>-0.14828568036778</v>
      </c>
      <c r="K874">
        <v>1397.9742362040399</v>
      </c>
      <c r="L874">
        <v>1290.8932775707599</v>
      </c>
      <c r="M874">
        <v>25.607737492359</v>
      </c>
      <c r="N874">
        <v>0.78863521322747698</v>
      </c>
      <c r="O874">
        <v>13.0995302086747</v>
      </c>
      <c r="P874">
        <v>45.732937055514199</v>
      </c>
      <c r="Q874">
        <v>9.8510582699234003E-2</v>
      </c>
    </row>
    <row r="875" spans="1:17" hidden="1" x14ac:dyDescent="0.3">
      <c r="A875" t="s">
        <v>1898</v>
      </c>
      <c r="B875" t="s">
        <v>1899</v>
      </c>
      <c r="C875" t="s">
        <v>3124</v>
      </c>
      <c r="D875" t="s">
        <v>48</v>
      </c>
      <c r="E875">
        <v>3739.13906549679</v>
      </c>
      <c r="F875">
        <v>23.9</v>
      </c>
      <c r="G875">
        <v>-14.0324207117322</v>
      </c>
      <c r="H875">
        <v>-13.2342642093967</v>
      </c>
      <c r="I875">
        <v>24.208127069991001</v>
      </c>
      <c r="J875">
        <v>-8.9881576924687607</v>
      </c>
      <c r="K875">
        <v>26.2270031664277</v>
      </c>
      <c r="L875">
        <v>22.574607207954099</v>
      </c>
      <c r="M875">
        <v>33.2989263251485</v>
      </c>
      <c r="N875">
        <v>0.28866252708072598</v>
      </c>
      <c r="O875">
        <v>39.9581589958159</v>
      </c>
      <c r="P875">
        <v>59.929194714535001</v>
      </c>
      <c r="Q875">
        <v>0.114781794760797</v>
      </c>
    </row>
    <row r="876" spans="1:17" hidden="1" x14ac:dyDescent="0.3">
      <c r="A876" t="s">
        <v>1900</v>
      </c>
      <c r="B876" t="s">
        <v>1901</v>
      </c>
      <c r="C876" t="s">
        <v>3124</v>
      </c>
      <c r="D876" t="s">
        <v>1035</v>
      </c>
      <c r="E876">
        <v>3730.8735000000001</v>
      </c>
      <c r="F876">
        <v>57.99</v>
      </c>
      <c r="G876">
        <v>-38.247155796208503</v>
      </c>
      <c r="H876">
        <v>0.488118723955213</v>
      </c>
      <c r="I876">
        <v>-18.240335902054799</v>
      </c>
      <c r="J876">
        <v>-0.88425669236714199</v>
      </c>
      <c r="K876">
        <v>61.523204332719502</v>
      </c>
      <c r="L876">
        <v>64.597539379226305</v>
      </c>
      <c r="M876">
        <v>80.428401478298795</v>
      </c>
      <c r="N876">
        <v>0.97736617601091402</v>
      </c>
      <c r="O876">
        <v>23.210898430763901</v>
      </c>
      <c r="P876">
        <v>0.32871972318340098</v>
      </c>
      <c r="Q876">
        <v>-6.679688381315E-3</v>
      </c>
    </row>
    <row r="877" spans="1:17" hidden="1" x14ac:dyDescent="0.3">
      <c r="A877" t="s">
        <v>1902</v>
      </c>
      <c r="B877" t="s">
        <v>1903</v>
      </c>
      <c r="C877" t="s">
        <v>3124</v>
      </c>
      <c r="D877" t="s">
        <v>734</v>
      </c>
      <c r="E877">
        <v>3724.7253936799998</v>
      </c>
      <c r="F877">
        <v>174.85</v>
      </c>
      <c r="G877">
        <v>15.7309485635747</v>
      </c>
      <c r="H877">
        <v>11.2312388244173</v>
      </c>
      <c r="I877">
        <v>12.056506283659401</v>
      </c>
      <c r="J877">
        <v>2.7033798492484298</v>
      </c>
      <c r="K877">
        <v>165.61082183916099</v>
      </c>
      <c r="L877">
        <v>154.08104855395601</v>
      </c>
      <c r="M877">
        <v>58.331342908403499</v>
      </c>
      <c r="N877">
        <v>1.18550905608461</v>
      </c>
      <c r="O877">
        <v>1.74435230197311</v>
      </c>
      <c r="P877">
        <v>41.235864297253599</v>
      </c>
      <c r="Q877">
        <v>8.2626113561340003E-3</v>
      </c>
    </row>
    <row r="878" spans="1:17" hidden="1" x14ac:dyDescent="0.3">
      <c r="A878" t="s">
        <v>1904</v>
      </c>
      <c r="B878" t="s">
        <v>1905</v>
      </c>
      <c r="C878" t="s">
        <v>3124</v>
      </c>
      <c r="D878" t="s">
        <v>427</v>
      </c>
      <c r="E878">
        <v>3723.5287820994999</v>
      </c>
      <c r="F878">
        <v>603.9</v>
      </c>
      <c r="G878">
        <v>-45.068617555329297</v>
      </c>
      <c r="H878">
        <v>-2.7026964849322801</v>
      </c>
      <c r="I878">
        <v>-14.708202323175</v>
      </c>
      <c r="J878">
        <v>-3.0990986424697602</v>
      </c>
      <c r="K878">
        <v>636.56505645463994</v>
      </c>
      <c r="L878">
        <v>663.601304801678</v>
      </c>
      <c r="M878">
        <v>34.8451663833266</v>
      </c>
      <c r="N878">
        <v>0.87532595749242603</v>
      </c>
      <c r="O878">
        <v>35.444610034773902</v>
      </c>
      <c r="P878">
        <v>2.9930928626247</v>
      </c>
      <c r="Q878">
        <v>0.117370024965559</v>
      </c>
    </row>
    <row r="879" spans="1:17" hidden="1" x14ac:dyDescent="0.3">
      <c r="A879" t="s">
        <v>1906</v>
      </c>
      <c r="B879" t="s">
        <v>1907</v>
      </c>
      <c r="C879" t="s">
        <v>3124</v>
      </c>
      <c r="D879" t="s">
        <v>85</v>
      </c>
      <c r="E879">
        <v>3718.87746597347</v>
      </c>
      <c r="F879">
        <v>1643.85</v>
      </c>
      <c r="G879">
        <v>156.90470033785601</v>
      </c>
      <c r="H879">
        <v>-1.7367051186452001</v>
      </c>
      <c r="I879">
        <v>24.169455735105799</v>
      </c>
      <c r="J879">
        <v>-2.11221291744463</v>
      </c>
      <c r="K879">
        <v>1665.5357549396699</v>
      </c>
      <c r="L879">
        <v>1300.66971504103</v>
      </c>
      <c r="M879">
        <v>36.483408646901097</v>
      </c>
      <c r="N879">
        <v>0.38924471734728799</v>
      </c>
      <c r="O879">
        <v>17.224807616266698</v>
      </c>
      <c r="P879">
        <v>204.416666666666</v>
      </c>
      <c r="Q879">
        <v>0.17271345064612501</v>
      </c>
    </row>
    <row r="880" spans="1:17" hidden="1" x14ac:dyDescent="0.3">
      <c r="A880" t="s">
        <v>1908</v>
      </c>
      <c r="B880" t="s">
        <v>1909</v>
      </c>
      <c r="C880" t="s">
        <v>3124</v>
      </c>
      <c r="D880" t="s">
        <v>138</v>
      </c>
      <c r="E880">
        <v>3716.1949711663001</v>
      </c>
      <c r="F880">
        <v>412.15</v>
      </c>
      <c r="G880">
        <v>-20.543255228155001</v>
      </c>
      <c r="H880">
        <v>4.5496043553121703</v>
      </c>
      <c r="I880">
        <v>-10.7771768066973</v>
      </c>
      <c r="J880">
        <v>0.76909478708272605</v>
      </c>
      <c r="K880">
        <v>419.22379170120303</v>
      </c>
      <c r="L880">
        <v>421.96934572939102</v>
      </c>
      <c r="M880">
        <v>37.420172933734698</v>
      </c>
      <c r="N880">
        <v>4.3870325120328998E-2</v>
      </c>
      <c r="O880">
        <v>16.2198228800194</v>
      </c>
      <c r="P880">
        <v>4.96625493441997</v>
      </c>
      <c r="Q880">
        <v>-1.6371100574126E-2</v>
      </c>
    </row>
    <row r="881" spans="1:17" hidden="1" x14ac:dyDescent="0.3">
      <c r="A881" t="s">
        <v>1910</v>
      </c>
      <c r="B881" t="s">
        <v>1911</v>
      </c>
      <c r="C881" t="s">
        <v>3124</v>
      </c>
      <c r="D881" t="s">
        <v>131</v>
      </c>
      <c r="E881">
        <v>3706.4539633119798</v>
      </c>
      <c r="F881">
        <v>306.60000000000002</v>
      </c>
      <c r="G881">
        <v>15.2660731725892</v>
      </c>
      <c r="H881">
        <v>-2.7531815559605399</v>
      </c>
      <c r="I881">
        <v>2.9598515446834499</v>
      </c>
      <c r="J881">
        <v>-15.0357624913664</v>
      </c>
      <c r="K881">
        <v>337.20508964565198</v>
      </c>
      <c r="M881">
        <v>32.423976028707401</v>
      </c>
      <c r="N881">
        <v>1.72559304246179</v>
      </c>
      <c r="O881">
        <v>72.863666014350898</v>
      </c>
      <c r="P881">
        <v>80.991735537189996</v>
      </c>
    </row>
    <row r="882" spans="1:17" x14ac:dyDescent="0.3">
      <c r="A882" t="s">
        <v>1912</v>
      </c>
      <c r="B882" t="s">
        <v>1913</v>
      </c>
      <c r="C882" t="s">
        <v>3109</v>
      </c>
      <c r="D882" t="s">
        <v>502</v>
      </c>
      <c r="E882">
        <v>3699.9330689728499</v>
      </c>
      <c r="F882">
        <v>63.49</v>
      </c>
      <c r="G882">
        <v>39.500091745054597</v>
      </c>
      <c r="H882">
        <v>1.0108014609289999</v>
      </c>
      <c r="I882">
        <v>31.953889028643498</v>
      </c>
      <c r="J882">
        <v>-1.6133016707022101</v>
      </c>
      <c r="K882">
        <v>59.450433218463303</v>
      </c>
      <c r="L882">
        <v>52.033586307479297</v>
      </c>
      <c r="M882">
        <v>49.055940875508902</v>
      </c>
      <c r="N882">
        <v>1.0190152235658301</v>
      </c>
      <c r="O882">
        <v>13.246180500866201</v>
      </c>
      <c r="P882">
        <v>90.947368421052602</v>
      </c>
      <c r="Q882">
        <v>-2.9524102239309E-2</v>
      </c>
    </row>
    <row r="883" spans="1:17" hidden="1" x14ac:dyDescent="0.3">
      <c r="A883" t="s">
        <v>1914</v>
      </c>
      <c r="B883" t="s">
        <v>1915</v>
      </c>
      <c r="C883" t="s">
        <v>3124</v>
      </c>
      <c r="D883" t="s">
        <v>427</v>
      </c>
      <c r="E883">
        <v>3697.1991902699901</v>
      </c>
      <c r="F883">
        <v>583.95000000000005</v>
      </c>
      <c r="G883">
        <v>42.815919640528499</v>
      </c>
      <c r="I883">
        <v>21.7771779218379</v>
      </c>
      <c r="K883">
        <v>555.13151102030702</v>
      </c>
      <c r="L883">
        <v>481.76224515429197</v>
      </c>
      <c r="M883">
        <v>64.780785260819798</v>
      </c>
      <c r="N883">
        <v>1.64870925671177</v>
      </c>
      <c r="O883">
        <v>5.9851014641664397</v>
      </c>
      <c r="P883">
        <v>77.492401215805501</v>
      </c>
      <c r="Q883">
        <v>-3.9150349227047E-2</v>
      </c>
    </row>
    <row r="884" spans="1:17" x14ac:dyDescent="0.3">
      <c r="A884" t="s">
        <v>1916</v>
      </c>
      <c r="B884" t="s">
        <v>1917</v>
      </c>
      <c r="C884" t="s">
        <v>3125</v>
      </c>
      <c r="D884" t="s">
        <v>105</v>
      </c>
      <c r="E884">
        <v>3692.57237104653</v>
      </c>
      <c r="F884">
        <v>215.82</v>
      </c>
      <c r="G884">
        <v>18.930207787890598</v>
      </c>
      <c r="H884">
        <v>-8.3471438395682203</v>
      </c>
      <c r="I884">
        <v>-34.572534818952903</v>
      </c>
      <c r="J884">
        <v>-5.71845638337048</v>
      </c>
      <c r="K884">
        <v>247.652677599437</v>
      </c>
      <c r="L884">
        <v>248.72167557605701</v>
      </c>
      <c r="M884">
        <v>25.958169252121198</v>
      </c>
      <c r="N884">
        <v>0.58063139192395896</v>
      </c>
      <c r="O884">
        <v>48.480214993976404</v>
      </c>
      <c r="P884">
        <v>40.736876426475298</v>
      </c>
      <c r="Q884">
        <v>6.3323825227896993E-2</v>
      </c>
    </row>
    <row r="885" spans="1:17" hidden="1" x14ac:dyDescent="0.3">
      <c r="A885" t="s">
        <v>1918</v>
      </c>
      <c r="B885" t="s">
        <v>1919</v>
      </c>
      <c r="C885" t="s">
        <v>3124</v>
      </c>
      <c r="D885" t="s">
        <v>404</v>
      </c>
      <c r="E885">
        <v>3685.0792417170401</v>
      </c>
      <c r="F885">
        <v>99.03</v>
      </c>
      <c r="G885">
        <v>-50.421256037823497</v>
      </c>
      <c r="H885">
        <v>-5.1449227140062304</v>
      </c>
      <c r="I885">
        <v>-25.796630141106402</v>
      </c>
      <c r="J885">
        <v>-2.02402009446853</v>
      </c>
      <c r="K885">
        <v>110.08397408791301</v>
      </c>
      <c r="L885">
        <v>120.73507903346101</v>
      </c>
      <c r="M885">
        <v>29.278235712962399</v>
      </c>
      <c r="N885">
        <v>0.52084396641062902</v>
      </c>
      <c r="O885">
        <v>55.104513783701798</v>
      </c>
      <c r="P885">
        <v>1.0510204081632699</v>
      </c>
    </row>
    <row r="886" spans="1:17" hidden="1" x14ac:dyDescent="0.3">
      <c r="A886" t="s">
        <v>1920</v>
      </c>
      <c r="B886" t="s">
        <v>1921</v>
      </c>
      <c r="C886" t="s">
        <v>3124</v>
      </c>
      <c r="D886" t="s">
        <v>1595</v>
      </c>
      <c r="E886">
        <v>3652.73614231899</v>
      </c>
      <c r="F886">
        <v>328.9</v>
      </c>
      <c r="G886">
        <v>-41.710973349827498</v>
      </c>
      <c r="H886">
        <v>3.8865833276588498E-2</v>
      </c>
      <c r="I886">
        <v>-3.9176792388065902</v>
      </c>
      <c r="J886">
        <v>-2.1873704724142899</v>
      </c>
      <c r="K886">
        <v>341.064445376175</v>
      </c>
      <c r="L886">
        <v>343.59409851759699</v>
      </c>
      <c r="M886">
        <v>36.164890327988303</v>
      </c>
      <c r="N886">
        <v>0.27119804266302</v>
      </c>
      <c r="O886">
        <v>32.563089084828199</v>
      </c>
      <c r="P886">
        <v>13.257575757575699</v>
      </c>
      <c r="Q886">
        <v>-1.517405061344E-2</v>
      </c>
    </row>
    <row r="887" spans="1:17" hidden="1" x14ac:dyDescent="0.3">
      <c r="A887" t="s">
        <v>1922</v>
      </c>
      <c r="B887" t="s">
        <v>1923</v>
      </c>
      <c r="C887" t="s">
        <v>3124</v>
      </c>
      <c r="D887" t="s">
        <v>138</v>
      </c>
      <c r="E887">
        <v>3632.80846703725</v>
      </c>
      <c r="F887">
        <v>280.7</v>
      </c>
      <c r="G887">
        <v>318.59323732270099</v>
      </c>
      <c r="H887">
        <v>10.3499903647264</v>
      </c>
      <c r="I887">
        <v>87.401569864242603</v>
      </c>
      <c r="J887">
        <v>1.59285422839169</v>
      </c>
      <c r="K887">
        <v>271.562044624527</v>
      </c>
      <c r="L887">
        <v>205.756871247839</v>
      </c>
      <c r="M887">
        <v>52.050329924888601</v>
      </c>
      <c r="N887">
        <v>0.54657103110814098</v>
      </c>
      <c r="O887">
        <v>22.657641610260001</v>
      </c>
      <c r="P887">
        <v>346.26391096979302</v>
      </c>
      <c r="Q887">
        <v>0.16415471182020699</v>
      </c>
    </row>
    <row r="888" spans="1:17" hidden="1" x14ac:dyDescent="0.3">
      <c r="A888" t="s">
        <v>1924</v>
      </c>
      <c r="B888" t="s">
        <v>1925</v>
      </c>
      <c r="C888" t="s">
        <v>3124</v>
      </c>
      <c r="D888" t="s">
        <v>211</v>
      </c>
      <c r="E888">
        <v>3628.78668944324</v>
      </c>
      <c r="F888">
        <v>1159.1500000000001</v>
      </c>
      <c r="G888">
        <v>65.402572254322294</v>
      </c>
      <c r="H888">
        <v>18.343677416470399</v>
      </c>
      <c r="I888">
        <v>85.030037980951207</v>
      </c>
      <c r="J888">
        <v>-2.11201295740599</v>
      </c>
      <c r="K888">
        <v>1069.5836198997099</v>
      </c>
      <c r="L888">
        <v>868.24100266925097</v>
      </c>
      <c r="M888">
        <v>48.046641411452804</v>
      </c>
      <c r="N888">
        <v>1.0822318348923501</v>
      </c>
      <c r="O888">
        <v>10.076349048872</v>
      </c>
      <c r="P888">
        <v>109.97192283307599</v>
      </c>
      <c r="Q888">
        <v>0.10322505296034901</v>
      </c>
    </row>
    <row r="889" spans="1:17" x14ac:dyDescent="0.3">
      <c r="A889" t="s">
        <v>1926</v>
      </c>
      <c r="B889" t="s">
        <v>1927</v>
      </c>
      <c r="C889" t="s">
        <v>3127</v>
      </c>
      <c r="D889" t="s">
        <v>1481</v>
      </c>
      <c r="E889">
        <v>3610.17531036132</v>
      </c>
      <c r="F889">
        <v>546.29999999999995</v>
      </c>
      <c r="G889">
        <v>-45.145342047986901</v>
      </c>
      <c r="H889">
        <v>-4.9952112372228603</v>
      </c>
      <c r="I889">
        <v>-19.750796935385299</v>
      </c>
      <c r="J889">
        <v>-2.2282159442748801</v>
      </c>
      <c r="K889">
        <v>585.45846812133595</v>
      </c>
      <c r="L889">
        <v>617.69592010852796</v>
      </c>
      <c r="M889">
        <v>38.5033578579269</v>
      </c>
      <c r="N889">
        <v>0.72489399368705898</v>
      </c>
      <c r="O889">
        <v>49.185429251327101</v>
      </c>
      <c r="P889">
        <v>4.2358328563251098</v>
      </c>
      <c r="Q889">
        <v>8.3372617861613998E-2</v>
      </c>
    </row>
    <row r="890" spans="1:17" x14ac:dyDescent="0.3">
      <c r="A890" t="s">
        <v>1928</v>
      </c>
      <c r="B890" t="s">
        <v>1929</v>
      </c>
      <c r="C890" t="s">
        <v>3123</v>
      </c>
      <c r="D890" t="s">
        <v>280</v>
      </c>
      <c r="E890">
        <v>3601.50283571112</v>
      </c>
      <c r="F890">
        <v>1162.5999999999999</v>
      </c>
      <c r="G890">
        <v>46.153472622171201</v>
      </c>
      <c r="H890">
        <v>-15.0788562451165</v>
      </c>
      <c r="I890">
        <v>42.306655245779297</v>
      </c>
      <c r="J890">
        <v>-6.5198237513836297</v>
      </c>
      <c r="K890">
        <v>1250.14800587083</v>
      </c>
      <c r="L890">
        <v>1069.4427156802999</v>
      </c>
      <c r="M890">
        <v>40.107715190757197</v>
      </c>
      <c r="N890">
        <v>0.63138354560975496</v>
      </c>
      <c r="O890">
        <v>33.231549974195701</v>
      </c>
      <c r="P890">
        <v>71.335936924323903</v>
      </c>
      <c r="Q890">
        <v>2.9218229192465001E-2</v>
      </c>
    </row>
    <row r="891" spans="1:17" hidden="1" x14ac:dyDescent="0.3">
      <c r="A891" t="s">
        <v>1930</v>
      </c>
      <c r="B891" t="s">
        <v>1931</v>
      </c>
      <c r="C891" t="s">
        <v>3124</v>
      </c>
      <c r="D891" t="s">
        <v>203</v>
      </c>
      <c r="E891">
        <v>3597.1058412151801</v>
      </c>
      <c r="F891">
        <v>3297.8</v>
      </c>
      <c r="G891">
        <v>182.52213743952899</v>
      </c>
      <c r="H891">
        <v>26.813887962114102</v>
      </c>
      <c r="I891">
        <v>116.448080559061</v>
      </c>
      <c r="J891">
        <v>22.897636362120799</v>
      </c>
      <c r="K891">
        <v>2725.3999717614402</v>
      </c>
      <c r="L891">
        <v>2029.7894373657</v>
      </c>
      <c r="M891">
        <v>63.079640382459999</v>
      </c>
      <c r="N891">
        <v>1.56304787017325</v>
      </c>
      <c r="O891">
        <v>10.255321729637901</v>
      </c>
      <c r="P891">
        <v>208.60939547070899</v>
      </c>
      <c r="Q891">
        <v>0.18225239316872199</v>
      </c>
    </row>
    <row r="892" spans="1:17" hidden="1" x14ac:dyDescent="0.3">
      <c r="A892" t="s">
        <v>1932</v>
      </c>
      <c r="B892" t="s">
        <v>1933</v>
      </c>
      <c r="C892" t="s">
        <v>3124</v>
      </c>
      <c r="D892" t="s">
        <v>111</v>
      </c>
      <c r="E892">
        <v>3580.5861</v>
      </c>
      <c r="F892">
        <v>534.45000000000005</v>
      </c>
      <c r="G892">
        <v>157.86109950785101</v>
      </c>
      <c r="H892">
        <v>9.1273544881909796</v>
      </c>
      <c r="I892">
        <v>7.4450395888219498</v>
      </c>
      <c r="J892">
        <v>-11.015745092606799</v>
      </c>
      <c r="K892">
        <v>515.27076149822801</v>
      </c>
      <c r="L892">
        <v>412.90734933372198</v>
      </c>
      <c r="M892">
        <v>34.698709162330097</v>
      </c>
      <c r="N892">
        <v>1.23357547747119</v>
      </c>
      <c r="O892">
        <v>22.930115071568899</v>
      </c>
      <c r="P892">
        <v>205.4</v>
      </c>
      <c r="Q892">
        <v>0.24123809841914901</v>
      </c>
    </row>
    <row r="893" spans="1:17" hidden="1" x14ac:dyDescent="0.3">
      <c r="A893" t="s">
        <v>1934</v>
      </c>
      <c r="B893" t="s">
        <v>1935</v>
      </c>
      <c r="C893" t="s">
        <v>3124</v>
      </c>
      <c r="D893" t="s">
        <v>51</v>
      </c>
      <c r="E893">
        <v>3570.4428687375598</v>
      </c>
      <c r="F893">
        <v>2157.65</v>
      </c>
      <c r="G893">
        <v>28.6863579981299</v>
      </c>
      <c r="H893">
        <v>-14.128779051631399</v>
      </c>
      <c r="I893">
        <v>42.5067199979093</v>
      </c>
      <c r="J893">
        <v>-14.925111370278399</v>
      </c>
      <c r="K893">
        <v>2412.4455463348099</v>
      </c>
      <c r="L893">
        <v>1950.45571483357</v>
      </c>
      <c r="M893">
        <v>22.954227973901201</v>
      </c>
      <c r="N893">
        <v>0.60531717137177199</v>
      </c>
      <c r="O893">
        <v>37.879174101452897</v>
      </c>
      <c r="P893">
        <v>67.000773993807996</v>
      </c>
      <c r="Q893">
        <v>0.1444006789865</v>
      </c>
    </row>
    <row r="894" spans="1:17" x14ac:dyDescent="0.3">
      <c r="A894" t="s">
        <v>1936</v>
      </c>
      <c r="B894" t="s">
        <v>1937</v>
      </c>
      <c r="C894" t="s">
        <v>3116</v>
      </c>
      <c r="D894" t="s">
        <v>120</v>
      </c>
      <c r="E894">
        <v>3570.0669479276098</v>
      </c>
      <c r="F894">
        <v>197.99</v>
      </c>
      <c r="G894">
        <v>-20.067087723610801</v>
      </c>
      <c r="H894">
        <v>-6.0375435286518897</v>
      </c>
      <c r="I894">
        <v>-9.0539971921960998</v>
      </c>
      <c r="J894">
        <v>-5.0281268982376401</v>
      </c>
      <c r="K894">
        <v>214.34118561824701</v>
      </c>
      <c r="L894">
        <v>214.39120279274101</v>
      </c>
      <c r="M894">
        <v>30.147716320153599</v>
      </c>
      <c r="N894">
        <v>0.55569715464168201</v>
      </c>
      <c r="O894">
        <v>38.8706500328299</v>
      </c>
      <c r="P894">
        <v>13.1371428571428</v>
      </c>
      <c r="Q894">
        <v>9.4024041837105998E-2</v>
      </c>
    </row>
    <row r="895" spans="1:17" x14ac:dyDescent="0.3">
      <c r="A895" t="s">
        <v>1938</v>
      </c>
      <c r="B895" t="s">
        <v>1939</v>
      </c>
      <c r="C895" t="s">
        <v>3109</v>
      </c>
      <c r="D895" t="s">
        <v>24</v>
      </c>
      <c r="E895">
        <v>3565.2814990949701</v>
      </c>
      <c r="F895">
        <v>113.55</v>
      </c>
      <c r="G895">
        <v>-20.588599530244402</v>
      </c>
      <c r="H895">
        <v>3.52437482985188</v>
      </c>
      <c r="I895">
        <v>-18.470935070991899</v>
      </c>
      <c r="J895">
        <v>-3.6882817926451201</v>
      </c>
      <c r="K895">
        <v>119.253066802571</v>
      </c>
      <c r="L895">
        <v>123.966165244998</v>
      </c>
      <c r="M895">
        <v>30.052860432617901</v>
      </c>
      <c r="N895">
        <v>0.81909272993864701</v>
      </c>
      <c r="O895">
        <v>43.945398502862098</v>
      </c>
      <c r="P895">
        <v>4.4714325144907496</v>
      </c>
      <c r="Q895">
        <v>8.1950139055619996E-3</v>
      </c>
    </row>
    <row r="896" spans="1:17" hidden="1" x14ac:dyDescent="0.3">
      <c r="A896" t="s">
        <v>1940</v>
      </c>
      <c r="B896" t="s">
        <v>1941</v>
      </c>
      <c r="C896" t="s">
        <v>3124</v>
      </c>
      <c r="D896" t="s">
        <v>54</v>
      </c>
      <c r="E896">
        <v>3541.3092380972798</v>
      </c>
      <c r="F896">
        <v>260.10000000000002</v>
      </c>
      <c r="G896">
        <v>31.0743814516219</v>
      </c>
      <c r="H896">
        <v>-0.30858838196594501</v>
      </c>
      <c r="I896">
        <v>4.99885498527272</v>
      </c>
      <c r="J896">
        <v>-4.6828963605511902</v>
      </c>
      <c r="K896">
        <v>274.81273519937201</v>
      </c>
      <c r="L896">
        <v>246.77221392748299</v>
      </c>
      <c r="M896">
        <v>36.420828374418903</v>
      </c>
      <c r="N896">
        <v>0.32800187103106798</v>
      </c>
      <c r="O896">
        <v>31.872356785851501</v>
      </c>
      <c r="P896">
        <v>62.5625</v>
      </c>
      <c r="Q896">
        <v>9.37455407544E-3</v>
      </c>
    </row>
    <row r="897" spans="1:17" hidden="1" x14ac:dyDescent="0.3">
      <c r="A897" t="s">
        <v>1942</v>
      </c>
      <c r="B897" t="s">
        <v>1943</v>
      </c>
      <c r="C897" t="s">
        <v>3124</v>
      </c>
      <c r="D897" t="s">
        <v>280</v>
      </c>
      <c r="E897">
        <v>3512.5730040510398</v>
      </c>
      <c r="F897">
        <v>2898.9</v>
      </c>
      <c r="G897">
        <v>7.4294466565659398</v>
      </c>
      <c r="H897">
        <v>-5.9760742932864304</v>
      </c>
      <c r="I897">
        <v>41.792896982437199</v>
      </c>
      <c r="J897">
        <v>-3.7865370201245998</v>
      </c>
      <c r="K897">
        <v>3106.1441230841201</v>
      </c>
      <c r="L897">
        <v>2672.6699987106899</v>
      </c>
      <c r="M897">
        <v>28.810192609527501</v>
      </c>
      <c r="N897">
        <v>0.185674604760076</v>
      </c>
      <c r="O897">
        <v>28.823001828279601</v>
      </c>
      <c r="P897">
        <v>92.151923905478398</v>
      </c>
      <c r="Q897">
        <v>0.115533081109497</v>
      </c>
    </row>
    <row r="898" spans="1:17" hidden="1" x14ac:dyDescent="0.3">
      <c r="A898" t="s">
        <v>1944</v>
      </c>
      <c r="B898" t="s">
        <v>1945</v>
      </c>
      <c r="C898" t="s">
        <v>3124</v>
      </c>
      <c r="D898" t="s">
        <v>266</v>
      </c>
      <c r="E898">
        <v>3505.4872743731298</v>
      </c>
      <c r="F898">
        <v>3454.2</v>
      </c>
      <c r="G898">
        <v>14.062395308862699</v>
      </c>
      <c r="H898">
        <v>-7.9797240126876003</v>
      </c>
      <c r="I898">
        <v>16.880545955013702</v>
      </c>
      <c r="J898">
        <v>-6.0451739406223801</v>
      </c>
      <c r="K898">
        <v>3790.0030192976701</v>
      </c>
      <c r="L898">
        <v>3361.0332262122001</v>
      </c>
      <c r="M898">
        <v>26.465366163042798</v>
      </c>
      <c r="N898">
        <v>0.14640092326833801</v>
      </c>
      <c r="O898">
        <v>30.276185513288102</v>
      </c>
      <c r="P898">
        <v>60.213358070500902</v>
      </c>
      <c r="Q898">
        <v>9.5211194890360007E-2</v>
      </c>
    </row>
    <row r="899" spans="1:17" hidden="1" x14ac:dyDescent="0.3">
      <c r="A899" t="s">
        <v>1946</v>
      </c>
      <c r="B899" t="s">
        <v>1947</v>
      </c>
      <c r="C899" t="s">
        <v>3124</v>
      </c>
      <c r="D899" t="s">
        <v>211</v>
      </c>
      <c r="E899">
        <v>3501.7638575028</v>
      </c>
      <c r="F899">
        <v>513.5</v>
      </c>
      <c r="G899">
        <v>18.469254126381301</v>
      </c>
      <c r="H899">
        <v>-3.5637723674095598</v>
      </c>
      <c r="I899">
        <v>3.7690767468816602</v>
      </c>
      <c r="J899">
        <v>0.93838246473134701</v>
      </c>
      <c r="K899">
        <v>532.05414635031298</v>
      </c>
      <c r="L899">
        <v>501.52161527528699</v>
      </c>
      <c r="M899">
        <v>49.204476617837202</v>
      </c>
      <c r="N899">
        <v>0.67672411688341505</v>
      </c>
      <c r="O899">
        <v>18.782862706913299</v>
      </c>
      <c r="P899">
        <v>41.655172413793103</v>
      </c>
      <c r="Q899">
        <v>0.14878374412930001</v>
      </c>
    </row>
    <row r="900" spans="1:17" hidden="1" x14ac:dyDescent="0.3">
      <c r="A900" t="s">
        <v>1948</v>
      </c>
      <c r="B900" t="s">
        <v>1949</v>
      </c>
      <c r="C900" t="s">
        <v>3124</v>
      </c>
      <c r="D900" t="s">
        <v>111</v>
      </c>
      <c r="E900">
        <v>3496.6655152456001</v>
      </c>
      <c r="F900">
        <v>927.8</v>
      </c>
      <c r="G900">
        <v>28.265119581039102</v>
      </c>
      <c r="H900">
        <v>-5.7125314268039302</v>
      </c>
      <c r="I900">
        <v>2.9595556687439801</v>
      </c>
      <c r="J900">
        <v>-2.0861995816480201</v>
      </c>
      <c r="K900">
        <v>908.04417291179902</v>
      </c>
      <c r="L900">
        <v>821.32007899102302</v>
      </c>
      <c r="M900">
        <v>51.848644108315099</v>
      </c>
      <c r="N900">
        <v>0.136518831697098</v>
      </c>
      <c r="O900">
        <v>21.696486311705101</v>
      </c>
      <c r="P900">
        <v>66.481248878521399</v>
      </c>
      <c r="Q900">
        <v>8.5948434606394994E-2</v>
      </c>
    </row>
    <row r="901" spans="1:17" hidden="1" x14ac:dyDescent="0.3">
      <c r="A901" t="s">
        <v>1950</v>
      </c>
      <c r="B901" t="s">
        <v>1951</v>
      </c>
      <c r="C901" t="s">
        <v>3124</v>
      </c>
      <c r="D901" t="s">
        <v>1668</v>
      </c>
      <c r="E901">
        <v>3492.0352204495298</v>
      </c>
      <c r="F901">
        <v>2057.8000000000002</v>
      </c>
      <c r="G901">
        <v>4.05954107722925</v>
      </c>
      <c r="H901">
        <v>4.6221060802318004</v>
      </c>
      <c r="I901">
        <v>21.8321968784532</v>
      </c>
      <c r="J901">
        <v>0.35953127210825497</v>
      </c>
      <c r="K901">
        <v>2117.9326086219298</v>
      </c>
      <c r="L901">
        <v>1937.4845149099399</v>
      </c>
      <c r="M901">
        <v>37.391150181489003</v>
      </c>
      <c r="N901">
        <v>0.51654884718251903</v>
      </c>
      <c r="O901">
        <v>19.982505588492501</v>
      </c>
      <c r="P901">
        <v>45.319727410755199</v>
      </c>
      <c r="Q901">
        <v>0.11005774635266501</v>
      </c>
    </row>
    <row r="902" spans="1:17" hidden="1" x14ac:dyDescent="0.3">
      <c r="A902" t="s">
        <v>1952</v>
      </c>
      <c r="B902" t="s">
        <v>1953</v>
      </c>
      <c r="C902" t="s">
        <v>3124</v>
      </c>
      <c r="D902" t="s">
        <v>1311</v>
      </c>
      <c r="E902">
        <v>3473.23732973603</v>
      </c>
      <c r="F902">
        <v>792.8</v>
      </c>
      <c r="G902">
        <v>3.2324411777397501</v>
      </c>
      <c r="H902">
        <v>4.2250515442213601</v>
      </c>
      <c r="I902">
        <v>47.934135611334803</v>
      </c>
      <c r="J902">
        <v>1.11710893778952</v>
      </c>
      <c r="K902">
        <v>775.09216968102805</v>
      </c>
      <c r="L902">
        <v>714.41215800406906</v>
      </c>
      <c r="M902">
        <v>55.377835995211797</v>
      </c>
      <c r="N902">
        <v>0.37660604494227301</v>
      </c>
      <c r="O902">
        <v>23.990918264379399</v>
      </c>
      <c r="P902">
        <v>76.491540516473705</v>
      </c>
      <c r="Q902">
        <v>-2.3447558985241999E-2</v>
      </c>
    </row>
    <row r="903" spans="1:17" x14ac:dyDescent="0.3">
      <c r="A903" t="s">
        <v>1954</v>
      </c>
      <c r="B903" t="s">
        <v>1955</v>
      </c>
      <c r="C903" t="s">
        <v>3119</v>
      </c>
      <c r="D903" t="s">
        <v>120</v>
      </c>
      <c r="E903">
        <v>3459.5353117940299</v>
      </c>
      <c r="F903">
        <v>600.25</v>
      </c>
      <c r="G903">
        <v>-10.9033704687716</v>
      </c>
      <c r="H903">
        <v>-8.9003444718676707</v>
      </c>
      <c r="I903">
        <v>5.59046317135327</v>
      </c>
      <c r="J903">
        <v>-2.4713521990892602</v>
      </c>
      <c r="K903">
        <v>628.39962460759</v>
      </c>
      <c r="L903">
        <v>591.48950295768896</v>
      </c>
      <c r="M903">
        <v>36.6025937242268</v>
      </c>
      <c r="N903">
        <v>0.63762189433442296</v>
      </c>
      <c r="O903">
        <v>21.582673885880801</v>
      </c>
      <c r="P903">
        <v>30.489130434782599</v>
      </c>
      <c r="Q903">
        <v>9.4325229661153004E-2</v>
      </c>
    </row>
    <row r="904" spans="1:17" x14ac:dyDescent="0.3">
      <c r="A904" t="s">
        <v>1956</v>
      </c>
      <c r="B904" t="s">
        <v>1957</v>
      </c>
      <c r="C904" t="s">
        <v>3125</v>
      </c>
      <c r="D904" t="s">
        <v>456</v>
      </c>
      <c r="E904">
        <v>3431.0776515492098</v>
      </c>
      <c r="F904">
        <v>22.24</v>
      </c>
      <c r="G904">
        <v>-35.820153736924098</v>
      </c>
      <c r="H904">
        <v>-7.7827657969293096</v>
      </c>
      <c r="I904">
        <v>-9.6409330873511898</v>
      </c>
      <c r="J904">
        <v>-1.50690446150056</v>
      </c>
      <c r="K904">
        <v>22.8446018521757</v>
      </c>
      <c r="L904">
        <v>23.6258506473756</v>
      </c>
      <c r="M904">
        <v>43.578506081731597</v>
      </c>
      <c r="N904">
        <v>0.223488448730988</v>
      </c>
      <c r="O904">
        <v>103.012589928057</v>
      </c>
      <c r="P904">
        <v>33.173652694610702</v>
      </c>
    </row>
    <row r="905" spans="1:17" hidden="1" x14ac:dyDescent="0.3">
      <c r="A905" t="s">
        <v>1958</v>
      </c>
      <c r="B905" t="s">
        <v>1959</v>
      </c>
      <c r="C905" t="s">
        <v>3124</v>
      </c>
      <c r="D905" t="s">
        <v>525</v>
      </c>
      <c r="E905">
        <v>3413.3144112223899</v>
      </c>
      <c r="F905">
        <v>2808.45</v>
      </c>
      <c r="G905">
        <v>12.4981804594231</v>
      </c>
      <c r="H905">
        <v>-1.19984159570209</v>
      </c>
      <c r="I905">
        <v>7.8581409224180003</v>
      </c>
      <c r="J905">
        <v>-5.0560326591097802</v>
      </c>
      <c r="K905">
        <v>3041.89519029855</v>
      </c>
      <c r="L905">
        <v>2796.7207722714102</v>
      </c>
      <c r="M905">
        <v>24.565215521836201</v>
      </c>
      <c r="N905">
        <v>0.63029360718045202</v>
      </c>
      <c r="O905">
        <v>23.555697982873099</v>
      </c>
      <c r="P905">
        <v>34.697841726618599</v>
      </c>
      <c r="Q905">
        <v>5.1858269079701001E-2</v>
      </c>
    </row>
    <row r="906" spans="1:17" hidden="1" x14ac:dyDescent="0.3">
      <c r="A906" t="s">
        <v>1960</v>
      </c>
      <c r="B906" t="s">
        <v>1961</v>
      </c>
      <c r="C906" t="s">
        <v>3124</v>
      </c>
      <c r="D906" t="s">
        <v>464</v>
      </c>
      <c r="E906">
        <v>3413.2160285940799</v>
      </c>
      <c r="F906">
        <v>167.96</v>
      </c>
      <c r="G906">
        <v>24.641277877421899</v>
      </c>
      <c r="H906">
        <v>-8.6256741097171297</v>
      </c>
      <c r="I906">
        <v>29.098087806010501</v>
      </c>
      <c r="J906">
        <v>-6.4608920099159199</v>
      </c>
      <c r="K906">
        <v>181.926418142513</v>
      </c>
      <c r="L906">
        <v>156.01663978681901</v>
      </c>
      <c r="M906">
        <v>30.053535213061402</v>
      </c>
      <c r="N906">
        <v>0.51090536244172502</v>
      </c>
      <c r="O906">
        <v>25.535841867111198</v>
      </c>
      <c r="P906">
        <v>72.0020481310804</v>
      </c>
      <c r="Q906">
        <v>0.10787463041541299</v>
      </c>
    </row>
    <row r="907" spans="1:17" hidden="1" x14ac:dyDescent="0.3">
      <c r="A907" t="s">
        <v>1962</v>
      </c>
      <c r="B907" t="s">
        <v>1963</v>
      </c>
      <c r="C907" t="s">
        <v>3124</v>
      </c>
      <c r="D907" t="s">
        <v>48</v>
      </c>
      <c r="E907">
        <v>3403.9715829792899</v>
      </c>
      <c r="F907">
        <v>272.95</v>
      </c>
      <c r="G907">
        <v>17.311743737214201</v>
      </c>
      <c r="H907">
        <v>5.15393819859821</v>
      </c>
      <c r="I907">
        <v>75.685470382764805</v>
      </c>
      <c r="J907">
        <v>-8.0895312817950007</v>
      </c>
      <c r="K907">
        <v>273.31158656974702</v>
      </c>
      <c r="L907">
        <v>231.16942095805999</v>
      </c>
      <c r="M907">
        <v>33.720984938022703</v>
      </c>
      <c r="N907">
        <v>0.98422406352756797</v>
      </c>
      <c r="O907">
        <v>23.099468767173398</v>
      </c>
      <c r="P907">
        <v>93.581560283687907</v>
      </c>
    </row>
    <row r="908" spans="1:17" x14ac:dyDescent="0.3">
      <c r="A908" t="s">
        <v>1964</v>
      </c>
      <c r="B908" t="s">
        <v>1965</v>
      </c>
      <c r="C908" t="s">
        <v>3119</v>
      </c>
      <c r="D908" t="s">
        <v>120</v>
      </c>
      <c r="E908">
        <v>3400.49685172625</v>
      </c>
      <c r="F908">
        <v>1674.55</v>
      </c>
      <c r="G908">
        <v>-5.9296685227830697</v>
      </c>
      <c r="H908">
        <v>-9.8590525253214203</v>
      </c>
      <c r="I908">
        <v>-26.091985312447001</v>
      </c>
      <c r="J908">
        <v>-12.0263444240829</v>
      </c>
      <c r="K908">
        <v>1981.33303263677</v>
      </c>
      <c r="L908">
        <v>1926.53702384443</v>
      </c>
      <c r="M908">
        <v>16.7347501756695</v>
      </c>
      <c r="N908">
        <v>0.72227208763234796</v>
      </c>
      <c r="O908">
        <v>46.328864471051901</v>
      </c>
      <c r="P908">
        <v>29.7899550457293</v>
      </c>
      <c r="Q908">
        <v>0.22952243331463601</v>
      </c>
    </row>
    <row r="909" spans="1:17" x14ac:dyDescent="0.3">
      <c r="A909" t="s">
        <v>1966</v>
      </c>
      <c r="B909" t="s">
        <v>1967</v>
      </c>
      <c r="C909" t="s">
        <v>3119</v>
      </c>
      <c r="D909" t="s">
        <v>556</v>
      </c>
      <c r="E909">
        <v>3377.9223265586202</v>
      </c>
      <c r="F909">
        <v>303.10000000000002</v>
      </c>
      <c r="G909">
        <v>-25.701427389556301</v>
      </c>
      <c r="H909">
        <v>8.5944548972935103E-2</v>
      </c>
      <c r="I909">
        <v>-8.3640788397856198</v>
      </c>
      <c r="J909">
        <v>-8.8262707900972899</v>
      </c>
      <c r="K909">
        <v>330.09392855778299</v>
      </c>
      <c r="L909">
        <v>330.53860860278502</v>
      </c>
      <c r="M909">
        <v>30.869533795017901</v>
      </c>
      <c r="N909">
        <v>1.26037309903046</v>
      </c>
      <c r="O909">
        <v>49.092708677004197</v>
      </c>
      <c r="P909">
        <v>28.814279643008899</v>
      </c>
      <c r="Q909">
        <v>2.5718846222599998E-4</v>
      </c>
    </row>
    <row r="910" spans="1:17" hidden="1" x14ac:dyDescent="0.3">
      <c r="A910" t="s">
        <v>1968</v>
      </c>
      <c r="B910" t="s">
        <v>1969</v>
      </c>
      <c r="C910" t="s">
        <v>3124</v>
      </c>
      <c r="D910" t="s">
        <v>85</v>
      </c>
      <c r="E910">
        <v>3365.21555934654</v>
      </c>
      <c r="F910">
        <v>2734.65</v>
      </c>
      <c r="G910">
        <v>-25.8016580891885</v>
      </c>
      <c r="H910">
        <v>-1.39557101252784</v>
      </c>
      <c r="I910">
        <v>-0.55678728388347098</v>
      </c>
      <c r="J910">
        <v>3.3285558547105398</v>
      </c>
      <c r="K910">
        <v>2828.3100366293202</v>
      </c>
      <c r="L910">
        <v>2784.0269813927498</v>
      </c>
      <c r="M910">
        <v>54.5131228317059</v>
      </c>
      <c r="N910">
        <v>0.537124498955452</v>
      </c>
      <c r="O910">
        <v>39.515111623059603</v>
      </c>
      <c r="P910">
        <v>30.7162830716283</v>
      </c>
      <c r="Q910">
        <v>0.14581738967039401</v>
      </c>
    </row>
    <row r="911" spans="1:17" hidden="1" x14ac:dyDescent="0.3">
      <c r="A911" t="s">
        <v>1970</v>
      </c>
      <c r="B911" t="s">
        <v>1971</v>
      </c>
      <c r="C911" t="s">
        <v>3124</v>
      </c>
      <c r="D911" t="s">
        <v>48</v>
      </c>
      <c r="E911">
        <v>3358.6813200749998</v>
      </c>
      <c r="F911">
        <v>602.04999999999995</v>
      </c>
      <c r="G911">
        <v>-34.3488573739712</v>
      </c>
      <c r="H911">
        <v>-10.443696765509999</v>
      </c>
      <c r="I911">
        <v>-10.057787151207799</v>
      </c>
      <c r="J911">
        <v>-3.9040886693045498</v>
      </c>
      <c r="K911">
        <v>664.14950023525296</v>
      </c>
      <c r="M911">
        <v>31.160535051543299</v>
      </c>
      <c r="N911">
        <v>0.57460912014999699</v>
      </c>
      <c r="O911">
        <v>49.032472386014398</v>
      </c>
      <c r="P911">
        <v>9.4636363636363594</v>
      </c>
    </row>
    <row r="912" spans="1:17" hidden="1" x14ac:dyDescent="0.3">
      <c r="A912" t="s">
        <v>1972</v>
      </c>
      <c r="B912" t="s">
        <v>1973</v>
      </c>
      <c r="C912" t="s">
        <v>3124</v>
      </c>
      <c r="D912" t="s">
        <v>993</v>
      </c>
      <c r="E912">
        <v>3349.8767817949201</v>
      </c>
      <c r="F912">
        <v>413.6</v>
      </c>
      <c r="G912">
        <v>-27.814744676748301</v>
      </c>
      <c r="H912">
        <v>-15.4588458579228</v>
      </c>
      <c r="I912">
        <v>2.24100645149213</v>
      </c>
      <c r="J912">
        <v>-7.2048996399801597</v>
      </c>
      <c r="K912">
        <v>469.48354218617698</v>
      </c>
      <c r="L912">
        <v>435.15057140136503</v>
      </c>
      <c r="M912">
        <v>25.869081918571698</v>
      </c>
      <c r="N912">
        <v>0.21364386040510999</v>
      </c>
      <c r="O912">
        <v>41.441005802707899</v>
      </c>
      <c r="P912">
        <v>22.348764975595302</v>
      </c>
      <c r="Q912">
        <v>4.0953620303120003E-3</v>
      </c>
    </row>
    <row r="913" spans="1:17" hidden="1" x14ac:dyDescent="0.3">
      <c r="A913" t="s">
        <v>1974</v>
      </c>
      <c r="B913" t="s">
        <v>1975</v>
      </c>
      <c r="C913" t="s">
        <v>3124</v>
      </c>
      <c r="E913">
        <v>3349.05323534237</v>
      </c>
      <c r="F913">
        <v>1770.25</v>
      </c>
      <c r="G913">
        <v>2686.6614259860298</v>
      </c>
      <c r="H913">
        <v>-34.147289984982898</v>
      </c>
      <c r="I913">
        <v>157.76712272317701</v>
      </c>
      <c r="J913">
        <v>-15.099002246886799</v>
      </c>
      <c r="K913">
        <v>2070.5560424499699</v>
      </c>
      <c r="L913">
        <v>1209.47958071379</v>
      </c>
      <c r="M913">
        <v>17.066222811131901</v>
      </c>
      <c r="N913">
        <v>0.44300087066636201</v>
      </c>
      <c r="O913">
        <v>79.014263522101302</v>
      </c>
      <c r="P913">
        <v>2707.6923076922999</v>
      </c>
    </row>
    <row r="914" spans="1:17" hidden="1" x14ac:dyDescent="0.3">
      <c r="A914" t="s">
        <v>1976</v>
      </c>
      <c r="B914" t="s">
        <v>1977</v>
      </c>
      <c r="C914" t="s">
        <v>3124</v>
      </c>
      <c r="E914">
        <v>3348.4765357574402</v>
      </c>
      <c r="F914">
        <v>625.54999999999995</v>
      </c>
      <c r="G914">
        <v>610.00803380149796</v>
      </c>
      <c r="H914">
        <v>1.2798384807899099</v>
      </c>
      <c r="I914">
        <v>8.4526112389383492</v>
      </c>
      <c r="J914">
        <v>-4.5642346117832204</v>
      </c>
      <c r="K914">
        <v>643.59650679289905</v>
      </c>
      <c r="L914">
        <v>549.963447803549</v>
      </c>
      <c r="M914">
        <v>39.1308500080683</v>
      </c>
      <c r="N914">
        <v>0.151900659993463</v>
      </c>
      <c r="O914">
        <v>26.712493006154499</v>
      </c>
      <c r="P914">
        <v>631.03891550777098</v>
      </c>
      <c r="Q914">
        <v>0.169043589391354</v>
      </c>
    </row>
    <row r="915" spans="1:17" hidden="1" x14ac:dyDescent="0.3">
      <c r="A915" t="s">
        <v>1978</v>
      </c>
      <c r="B915" t="s">
        <v>1979</v>
      </c>
      <c r="C915" t="s">
        <v>3124</v>
      </c>
      <c r="D915" t="s">
        <v>723</v>
      </c>
      <c r="E915">
        <v>3346.3587975220898</v>
      </c>
      <c r="F915">
        <v>718.95</v>
      </c>
      <c r="G915">
        <v>-44.104924077340598</v>
      </c>
      <c r="H915">
        <v>-2.4951584591127598</v>
      </c>
      <c r="I915">
        <v>-18.0375346522695</v>
      </c>
      <c r="J915">
        <v>-5.0898192011491901</v>
      </c>
      <c r="K915">
        <v>788.82162405094198</v>
      </c>
      <c r="L915">
        <v>852.23008345397102</v>
      </c>
      <c r="M915">
        <v>26.585109414732901</v>
      </c>
      <c r="N915">
        <v>0.15030865109938599</v>
      </c>
      <c r="O915">
        <v>44.655400236455897</v>
      </c>
      <c r="P915">
        <v>1.4033850493653</v>
      </c>
      <c r="Q915">
        <v>-9.9193956550657006E-2</v>
      </c>
    </row>
    <row r="916" spans="1:17" hidden="1" x14ac:dyDescent="0.3">
      <c r="A916" t="s">
        <v>1980</v>
      </c>
      <c r="B916" t="s">
        <v>1981</v>
      </c>
      <c r="C916" t="s">
        <v>3124</v>
      </c>
      <c r="D916" t="s">
        <v>280</v>
      </c>
      <c r="E916">
        <v>3344.44492107732</v>
      </c>
      <c r="F916">
        <v>487.55</v>
      </c>
      <c r="G916">
        <v>27.025601743469</v>
      </c>
      <c r="H916">
        <v>-6.1671923654577796</v>
      </c>
      <c r="I916">
        <v>-10.0944830750992</v>
      </c>
      <c r="J916">
        <v>-5.4364930254542996</v>
      </c>
      <c r="K916">
        <v>540.20600198659804</v>
      </c>
      <c r="L916">
        <v>513.99848184801704</v>
      </c>
      <c r="M916">
        <v>28.7953675608764</v>
      </c>
      <c r="N916">
        <v>0.54852963756704598</v>
      </c>
      <c r="O916">
        <v>34.345195364577897</v>
      </c>
      <c r="P916">
        <v>52.359375</v>
      </c>
      <c r="Q916">
        <v>8.4493397933500997E-2</v>
      </c>
    </row>
    <row r="917" spans="1:17" hidden="1" x14ac:dyDescent="0.3">
      <c r="A917" t="s">
        <v>1982</v>
      </c>
      <c r="B917" t="s">
        <v>1983</v>
      </c>
      <c r="C917" t="s">
        <v>3124</v>
      </c>
      <c r="D917" t="s">
        <v>85</v>
      </c>
      <c r="E917">
        <v>3339.12661671143</v>
      </c>
      <c r="F917">
        <v>312.5</v>
      </c>
      <c r="G917">
        <v>96.284834566328001</v>
      </c>
      <c r="H917">
        <v>-9.6122285219144192</v>
      </c>
      <c r="I917">
        <v>83.820929882708498</v>
      </c>
      <c r="J917">
        <v>-11.417104728867301</v>
      </c>
      <c r="K917">
        <v>335.42608186496602</v>
      </c>
      <c r="L917">
        <v>252.50329385841999</v>
      </c>
      <c r="M917">
        <v>28.4807196776081</v>
      </c>
      <c r="N917">
        <v>0.41298960157153097</v>
      </c>
      <c r="O917">
        <v>29.664000000000001</v>
      </c>
      <c r="P917">
        <v>120.926122304701</v>
      </c>
      <c r="Q917">
        <v>6.1196726768915001E-2</v>
      </c>
    </row>
    <row r="918" spans="1:17" x14ac:dyDescent="0.3">
      <c r="A918" t="s">
        <v>1984</v>
      </c>
      <c r="B918" t="s">
        <v>1985</v>
      </c>
      <c r="C918" t="s">
        <v>3111</v>
      </c>
      <c r="D918" t="s">
        <v>232</v>
      </c>
      <c r="E918">
        <v>3337.9787788049998</v>
      </c>
      <c r="F918">
        <v>395.45</v>
      </c>
      <c r="G918">
        <v>-39.987742040323397</v>
      </c>
      <c r="H918">
        <v>-3.5717650141745398</v>
      </c>
      <c r="I918">
        <v>-25.5092866397226</v>
      </c>
      <c r="J918">
        <v>-6.0225672508876604</v>
      </c>
      <c r="K918">
        <v>441.85729216961403</v>
      </c>
      <c r="L918">
        <v>480.66559114800299</v>
      </c>
      <c r="M918">
        <v>24.636717231438102</v>
      </c>
      <c r="N918">
        <v>0.82595273226977195</v>
      </c>
      <c r="O918">
        <v>76.760652421292093</v>
      </c>
      <c r="P918">
        <v>3.4261802013861602</v>
      </c>
    </row>
    <row r="919" spans="1:17" x14ac:dyDescent="0.3">
      <c r="A919" t="s">
        <v>1986</v>
      </c>
      <c r="B919" t="s">
        <v>1987</v>
      </c>
      <c r="C919" t="s">
        <v>3119</v>
      </c>
      <c r="D919" t="s">
        <v>120</v>
      </c>
      <c r="E919">
        <v>3336.8716367800398</v>
      </c>
      <c r="F919">
        <v>764</v>
      </c>
      <c r="G919">
        <v>38.651425744871503</v>
      </c>
      <c r="H919">
        <v>-1.9788254789501101</v>
      </c>
      <c r="I919">
        <v>-14.102101850887401</v>
      </c>
      <c r="J919">
        <v>-5.9231562499697397</v>
      </c>
      <c r="K919">
        <v>808.99351010991995</v>
      </c>
      <c r="L919">
        <v>783.81795045649005</v>
      </c>
      <c r="M919">
        <v>36.640013543298402</v>
      </c>
      <c r="N919">
        <v>0.66113807317628603</v>
      </c>
      <c r="O919">
        <v>41.753926701570599</v>
      </c>
      <c r="P919">
        <v>78.797098057570693</v>
      </c>
      <c r="Q919">
        <v>9.0709583165365995E-2</v>
      </c>
    </row>
    <row r="920" spans="1:17" x14ac:dyDescent="0.3">
      <c r="A920" t="s">
        <v>1988</v>
      </c>
      <c r="B920" t="s">
        <v>1989</v>
      </c>
      <c r="C920" t="s">
        <v>3113</v>
      </c>
      <c r="D920" t="s">
        <v>163</v>
      </c>
      <c r="E920">
        <v>3332.1111180349999</v>
      </c>
      <c r="F920">
        <v>212.53</v>
      </c>
      <c r="G920">
        <v>11.304112067077099</v>
      </c>
      <c r="H920">
        <v>23.956831061366</v>
      </c>
      <c r="I920">
        <v>3.8599031975760099</v>
      </c>
      <c r="J920">
        <v>12.6519251854958</v>
      </c>
      <c r="K920">
        <v>187.169067138869</v>
      </c>
      <c r="L920">
        <v>186.07009235769701</v>
      </c>
      <c r="M920">
        <v>68.453263382892899</v>
      </c>
      <c r="N920">
        <v>1.4355437540126801</v>
      </c>
      <c r="O920">
        <v>33.157671858090602</v>
      </c>
      <c r="P920">
        <v>59.796992481202999</v>
      </c>
      <c r="Q920">
        <v>-4.9772521771999998E-4</v>
      </c>
    </row>
    <row r="921" spans="1:17" hidden="1" x14ac:dyDescent="0.3">
      <c r="A921" t="s">
        <v>1990</v>
      </c>
      <c r="B921" t="s">
        <v>1991</v>
      </c>
      <c r="C921" t="s">
        <v>3124</v>
      </c>
      <c r="D921" t="s">
        <v>51</v>
      </c>
      <c r="E921">
        <v>3256.1877532630001</v>
      </c>
      <c r="F921">
        <v>126.74</v>
      </c>
      <c r="G921">
        <v>34.478320747714903</v>
      </c>
      <c r="H921">
        <v>-1.9371852759019399</v>
      </c>
      <c r="I921">
        <v>22.037588626506199</v>
      </c>
      <c r="J921">
        <v>-3.1476165866985499</v>
      </c>
      <c r="K921">
        <v>134.901930049942</v>
      </c>
      <c r="L921">
        <v>121.54328495071</v>
      </c>
      <c r="M921">
        <v>39.197977742026602</v>
      </c>
      <c r="N921">
        <v>0.843059411804152</v>
      </c>
      <c r="O921">
        <v>33.343853558466101</v>
      </c>
      <c r="P921">
        <v>62.279129321382797</v>
      </c>
      <c r="Q921">
        <v>1.4113282738393001E-2</v>
      </c>
    </row>
    <row r="922" spans="1:17" x14ac:dyDescent="0.3">
      <c r="A922" t="s">
        <v>1992</v>
      </c>
      <c r="B922" t="s">
        <v>1993</v>
      </c>
      <c r="C922" t="s">
        <v>3120</v>
      </c>
      <c r="D922" t="s">
        <v>456</v>
      </c>
      <c r="E922">
        <v>3255.2086389284</v>
      </c>
      <c r="F922">
        <v>847.7</v>
      </c>
      <c r="G922">
        <v>-57.5612800291239</v>
      </c>
      <c r="H922">
        <v>-11.5100187974381</v>
      </c>
      <c r="I922">
        <v>-22.136609645095302</v>
      </c>
      <c r="J922">
        <v>-11.367350011942399</v>
      </c>
      <c r="K922">
        <v>1019.40452727347</v>
      </c>
      <c r="L922">
        <v>1134.99628468534</v>
      </c>
      <c r="M922">
        <v>11.2183274559368</v>
      </c>
      <c r="N922">
        <v>1.0270239026958199</v>
      </c>
      <c r="O922">
        <v>70.785655302583393</v>
      </c>
      <c r="P922">
        <v>1.26022815504986</v>
      </c>
      <c r="Q922">
        <v>-0.14787686308680301</v>
      </c>
    </row>
    <row r="923" spans="1:17" x14ac:dyDescent="0.3">
      <c r="A923" t="s">
        <v>1994</v>
      </c>
      <c r="B923" t="s">
        <v>1995</v>
      </c>
      <c r="C923" t="s">
        <v>3126</v>
      </c>
      <c r="D923" t="s">
        <v>1996</v>
      </c>
      <c r="E923">
        <v>3246.3311621950602</v>
      </c>
      <c r="F923">
        <v>18.329999999999998</v>
      </c>
      <c r="G923">
        <v>-33.117212641524503</v>
      </c>
      <c r="H923">
        <v>-4.2368575193137197</v>
      </c>
      <c r="I923">
        <v>-18.004320299659199</v>
      </c>
      <c r="J923">
        <v>-3.5335174989045899</v>
      </c>
      <c r="K923">
        <v>19.8529392740665</v>
      </c>
      <c r="L923">
        <v>20.748959284540501</v>
      </c>
      <c r="M923">
        <v>32.041195498373</v>
      </c>
      <c r="N923">
        <v>0.42737058246524501</v>
      </c>
      <c r="O923">
        <v>52.4822695035461</v>
      </c>
      <c r="P923">
        <v>2.5167785234899198</v>
      </c>
      <c r="Q923">
        <v>-3.5057966345814998E-2</v>
      </c>
    </row>
    <row r="924" spans="1:17" hidden="1" x14ac:dyDescent="0.3">
      <c r="A924" t="s">
        <v>1997</v>
      </c>
      <c r="B924" t="s">
        <v>1998</v>
      </c>
      <c r="C924" t="s">
        <v>3124</v>
      </c>
      <c r="D924" t="s">
        <v>75</v>
      </c>
      <c r="E924">
        <v>3230.0124192273902</v>
      </c>
      <c r="F924">
        <v>1041.25</v>
      </c>
      <c r="G924">
        <v>59.851598967747798</v>
      </c>
      <c r="H924">
        <v>2.3162502698286902</v>
      </c>
      <c r="I924">
        <v>102.60308803621299</v>
      </c>
      <c r="J924">
        <v>3.0679281788381201</v>
      </c>
      <c r="K924">
        <v>1016.56920014919</v>
      </c>
      <c r="L924">
        <v>790.02743800090002</v>
      </c>
      <c r="M924">
        <v>47.3809076101684</v>
      </c>
      <c r="N924">
        <v>0.64089689501700897</v>
      </c>
      <c r="O924">
        <v>12.8163265306122</v>
      </c>
      <c r="P924">
        <v>147.239700819185</v>
      </c>
      <c r="Q924">
        <v>5.7938931130237001E-2</v>
      </c>
    </row>
    <row r="925" spans="1:17" x14ac:dyDescent="0.3">
      <c r="A925" t="s">
        <v>1999</v>
      </c>
      <c r="B925" t="s">
        <v>2000</v>
      </c>
      <c r="C925" t="s">
        <v>3123</v>
      </c>
      <c r="D925" t="s">
        <v>280</v>
      </c>
      <c r="E925">
        <v>3220.7985029423398</v>
      </c>
      <c r="F925">
        <v>314.39999999999998</v>
      </c>
      <c r="G925">
        <v>42.975378074634797</v>
      </c>
      <c r="H925">
        <v>6.6515869752763797</v>
      </c>
      <c r="I925">
        <v>16.990532918626101</v>
      </c>
      <c r="J925">
        <v>-4.2824300021244497</v>
      </c>
      <c r="K925">
        <v>316.72484763189499</v>
      </c>
      <c r="L925">
        <v>291.68532062123802</v>
      </c>
      <c r="M925">
        <v>48.624077732444697</v>
      </c>
      <c r="N925">
        <v>1.05448934000071</v>
      </c>
      <c r="O925">
        <v>15.4103053435114</v>
      </c>
      <c r="P925">
        <v>66.305210261835398</v>
      </c>
      <c r="Q925">
        <v>2.8295539036098001E-2</v>
      </c>
    </row>
    <row r="926" spans="1:17" hidden="1" x14ac:dyDescent="0.3">
      <c r="A926" t="s">
        <v>2001</v>
      </c>
      <c r="B926" t="s">
        <v>2002</v>
      </c>
      <c r="C926" t="s">
        <v>3124</v>
      </c>
      <c r="D926" t="s">
        <v>51</v>
      </c>
      <c r="E926">
        <v>3206.3767700332</v>
      </c>
      <c r="F926">
        <v>294.10000000000002</v>
      </c>
      <c r="G926">
        <v>101.884732240164</v>
      </c>
      <c r="H926">
        <v>-7.2023441053964898</v>
      </c>
      <c r="I926">
        <v>2.2998445617546999</v>
      </c>
      <c r="J926">
        <v>-6.7250138913764399</v>
      </c>
      <c r="K926">
        <v>322.50237097537803</v>
      </c>
      <c r="L926">
        <v>289.14604507678001</v>
      </c>
      <c r="M926">
        <v>38.515515185640503</v>
      </c>
      <c r="N926">
        <v>1.3811336557070699</v>
      </c>
      <c r="O926">
        <v>32.607956477388598</v>
      </c>
      <c r="P926">
        <v>171.81146025877999</v>
      </c>
      <c r="Q926">
        <v>0.13996783878569299</v>
      </c>
    </row>
    <row r="927" spans="1:17" hidden="1" x14ac:dyDescent="0.3">
      <c r="A927" t="s">
        <v>2003</v>
      </c>
      <c r="B927" t="s">
        <v>2004</v>
      </c>
      <c r="C927" t="s">
        <v>3124</v>
      </c>
      <c r="D927" t="s">
        <v>138</v>
      </c>
      <c r="E927">
        <v>3201.4869471981001</v>
      </c>
      <c r="F927">
        <v>884.05</v>
      </c>
      <c r="G927">
        <v>103.918806778153</v>
      </c>
      <c r="H927">
        <v>36.346302614177098</v>
      </c>
      <c r="I927">
        <v>16.641897831731601</v>
      </c>
      <c r="J927">
        <v>-5.9224116866065701</v>
      </c>
      <c r="K927">
        <v>812.17838713648302</v>
      </c>
      <c r="L927">
        <v>680.08226378293398</v>
      </c>
      <c r="M927">
        <v>44.093495424166399</v>
      </c>
      <c r="N927">
        <v>0.815729909256528</v>
      </c>
      <c r="O927">
        <v>13.093150839884601</v>
      </c>
      <c r="P927">
        <v>138.67809144337099</v>
      </c>
      <c r="Q927">
        <v>0.115558547346104</v>
      </c>
    </row>
    <row r="928" spans="1:17" hidden="1" x14ac:dyDescent="0.3">
      <c r="A928" t="s">
        <v>2005</v>
      </c>
      <c r="B928" t="s">
        <v>2006</v>
      </c>
      <c r="C928" t="s">
        <v>3124</v>
      </c>
      <c r="D928" t="s">
        <v>502</v>
      </c>
      <c r="E928">
        <v>3199.8946035719</v>
      </c>
      <c r="F928">
        <v>114.62</v>
      </c>
      <c r="G928">
        <v>63.063111458009203</v>
      </c>
      <c r="H928">
        <v>-10.2914916656551</v>
      </c>
      <c r="I928">
        <v>12.9438185469847</v>
      </c>
      <c r="J928">
        <v>-8.1368788306169293</v>
      </c>
      <c r="K928">
        <v>127.19231465831101</v>
      </c>
      <c r="L928">
        <v>103.39439545136899</v>
      </c>
      <c r="M928">
        <v>30.634747304239401</v>
      </c>
      <c r="N928">
        <v>0.16494199895054601</v>
      </c>
      <c r="O928">
        <v>39.040545778823898</v>
      </c>
      <c r="P928">
        <v>108.00816384493601</v>
      </c>
      <c r="Q928">
        <v>5.3547579885267003E-2</v>
      </c>
    </row>
    <row r="929" spans="1:17" hidden="1" x14ac:dyDescent="0.3">
      <c r="A929" t="s">
        <v>2007</v>
      </c>
      <c r="B929" t="s">
        <v>2008</v>
      </c>
      <c r="C929" t="s">
        <v>3124</v>
      </c>
      <c r="D929" t="s">
        <v>502</v>
      </c>
      <c r="E929">
        <v>3199.6370516400002</v>
      </c>
      <c r="F929">
        <v>407.8</v>
      </c>
      <c r="G929">
        <v>54.915618131932298</v>
      </c>
      <c r="H929">
        <v>5.0894284311971196</v>
      </c>
      <c r="I929">
        <v>38.155495885548298</v>
      </c>
      <c r="J929">
        <v>-12.286840607288999</v>
      </c>
      <c r="K929">
        <v>414.288719195157</v>
      </c>
      <c r="L929">
        <v>337.52013631261599</v>
      </c>
      <c r="M929">
        <v>35.765081018062503</v>
      </c>
      <c r="N929">
        <v>0.68546592418394903</v>
      </c>
      <c r="O929">
        <v>22.363903874448201</v>
      </c>
      <c r="P929">
        <v>92.836032627970198</v>
      </c>
      <c r="Q929">
        <v>0.15031029242800301</v>
      </c>
    </row>
    <row r="930" spans="1:17" hidden="1" x14ac:dyDescent="0.3">
      <c r="A930" t="s">
        <v>2009</v>
      </c>
      <c r="B930" t="s">
        <v>2010</v>
      </c>
      <c r="C930" t="s">
        <v>3124</v>
      </c>
      <c r="D930" t="s">
        <v>242</v>
      </c>
      <c r="E930">
        <v>3196.3778550000002</v>
      </c>
      <c r="F930">
        <v>497.1</v>
      </c>
      <c r="G930">
        <v>116.588621161796</v>
      </c>
      <c r="H930">
        <v>-5.0339678221753603</v>
      </c>
      <c r="I930">
        <v>14.9426962665188</v>
      </c>
      <c r="J930">
        <v>-2.41495646637591</v>
      </c>
      <c r="K930">
        <v>536.06909903359099</v>
      </c>
      <c r="L930">
        <v>464.82779944421702</v>
      </c>
      <c r="M930">
        <v>41.567653328766497</v>
      </c>
      <c r="N930">
        <v>0.55785810151237702</v>
      </c>
      <c r="O930">
        <v>39.609736471534802</v>
      </c>
      <c r="P930">
        <v>150.36514731805499</v>
      </c>
      <c r="Q930">
        <v>0.18918445089327199</v>
      </c>
    </row>
    <row r="931" spans="1:17" hidden="1" x14ac:dyDescent="0.3">
      <c r="A931" t="s">
        <v>2011</v>
      </c>
      <c r="B931" t="s">
        <v>2012</v>
      </c>
      <c r="C931" t="s">
        <v>3124</v>
      </c>
      <c r="D931" t="s">
        <v>350</v>
      </c>
      <c r="E931">
        <v>3191.7266446737799</v>
      </c>
      <c r="F931">
        <v>964.15</v>
      </c>
      <c r="G931">
        <v>46.939501568988497</v>
      </c>
      <c r="H931">
        <v>-3.95477569207624</v>
      </c>
      <c r="I931">
        <v>36.866164652623198</v>
      </c>
      <c r="J931">
        <v>-10.384813580262</v>
      </c>
      <c r="K931">
        <v>1037.7207548424101</v>
      </c>
      <c r="L931">
        <v>868.48063758197497</v>
      </c>
      <c r="M931">
        <v>33.302884687091598</v>
      </c>
      <c r="N931">
        <v>0.39733523331970699</v>
      </c>
      <c r="O931">
        <v>41.056889488150098</v>
      </c>
      <c r="P931">
        <v>72.678427509626502</v>
      </c>
      <c r="Q931">
        <v>3.3143452801886998E-2</v>
      </c>
    </row>
    <row r="932" spans="1:17" x14ac:dyDescent="0.3">
      <c r="A932" t="s">
        <v>2013</v>
      </c>
      <c r="B932" t="s">
        <v>2014</v>
      </c>
      <c r="C932" t="s">
        <v>3109</v>
      </c>
      <c r="D932" t="s">
        <v>2015</v>
      </c>
      <c r="E932">
        <v>3189.0140886753102</v>
      </c>
      <c r="F932">
        <v>190.24</v>
      </c>
      <c r="G932">
        <v>-49.552392132724002</v>
      </c>
      <c r="H932">
        <v>-7.9616578743844997</v>
      </c>
      <c r="I932">
        <v>-19.228538464430201</v>
      </c>
      <c r="J932">
        <v>-5.1371077064788597</v>
      </c>
      <c r="K932">
        <v>213.96881924188699</v>
      </c>
      <c r="L932">
        <v>226.471595358711</v>
      </c>
      <c r="M932">
        <v>23.364889289514799</v>
      </c>
      <c r="N932">
        <v>0.73174256463570098</v>
      </c>
      <c r="O932">
        <v>47.708158116063899</v>
      </c>
      <c r="P932">
        <v>0.65608465608466504</v>
      </c>
    </row>
    <row r="933" spans="1:17" hidden="1" x14ac:dyDescent="0.3">
      <c r="A933" t="s">
        <v>2016</v>
      </c>
      <c r="B933" t="s">
        <v>2017</v>
      </c>
      <c r="C933" t="s">
        <v>3124</v>
      </c>
      <c r="D933" t="s">
        <v>1311</v>
      </c>
      <c r="E933">
        <v>3181.04884128</v>
      </c>
      <c r="F933">
        <v>216.2</v>
      </c>
      <c r="K933">
        <v>198.53034696656701</v>
      </c>
      <c r="L933">
        <v>172.215069946667</v>
      </c>
      <c r="M933">
        <v>81.1750791682543</v>
      </c>
      <c r="N933">
        <v>1</v>
      </c>
      <c r="Q933">
        <v>0.14788253940821999</v>
      </c>
    </row>
    <row r="934" spans="1:17" x14ac:dyDescent="0.3">
      <c r="A934" t="s">
        <v>2018</v>
      </c>
      <c r="B934" t="s">
        <v>2019</v>
      </c>
      <c r="C934" t="s">
        <v>3115</v>
      </c>
      <c r="D934" t="s">
        <v>211</v>
      </c>
      <c r="E934">
        <v>3170.40609195549</v>
      </c>
      <c r="F934">
        <v>201.92</v>
      </c>
      <c r="G934">
        <v>-50.380076947700303</v>
      </c>
      <c r="H934">
        <v>1.5937913532127399</v>
      </c>
      <c r="I934">
        <v>-10.016778250657699</v>
      </c>
      <c r="J934">
        <v>-1.99989092175446</v>
      </c>
      <c r="K934">
        <v>210.45455198062101</v>
      </c>
      <c r="L934">
        <v>222.83395779118999</v>
      </c>
      <c r="M934">
        <v>44.459395135671102</v>
      </c>
      <c r="N934">
        <v>0.64022197097327405</v>
      </c>
      <c r="O934">
        <v>47.533676703645</v>
      </c>
      <c r="P934">
        <v>6.9208366428382204</v>
      </c>
      <c r="Q934">
        <v>1.6791099517869999E-3</v>
      </c>
    </row>
    <row r="935" spans="1:17" hidden="1" x14ac:dyDescent="0.3">
      <c r="A935" t="s">
        <v>2020</v>
      </c>
      <c r="B935" t="s">
        <v>2021</v>
      </c>
      <c r="C935" t="s">
        <v>3124</v>
      </c>
      <c r="D935" t="s">
        <v>211</v>
      </c>
      <c r="E935">
        <v>3161.0944633302502</v>
      </c>
      <c r="F935">
        <v>524.9</v>
      </c>
      <c r="G935">
        <v>2.0694935282487901</v>
      </c>
      <c r="H935">
        <v>-1.7250468320299599</v>
      </c>
      <c r="I935">
        <v>-1.69878952324792</v>
      </c>
      <c r="J935">
        <v>8.4110257373164199</v>
      </c>
      <c r="K935">
        <v>541.08522579827797</v>
      </c>
      <c r="L935">
        <v>534.89646326245497</v>
      </c>
      <c r="M935">
        <v>57.902146590950103</v>
      </c>
      <c r="N935">
        <v>1.79829952460797</v>
      </c>
      <c r="O935">
        <v>32.882453800723901</v>
      </c>
      <c r="P935">
        <v>24.901844140392601</v>
      </c>
      <c r="Q935">
        <v>7.2728329036334E-2</v>
      </c>
    </row>
    <row r="936" spans="1:17" x14ac:dyDescent="0.3">
      <c r="A936" t="s">
        <v>2022</v>
      </c>
      <c r="B936" t="s">
        <v>2023</v>
      </c>
      <c r="C936" t="s">
        <v>3108</v>
      </c>
      <c r="D936" t="s">
        <v>21</v>
      </c>
      <c r="E936">
        <v>3159.2116075429799</v>
      </c>
      <c r="F936">
        <v>534.25</v>
      </c>
      <c r="G936">
        <v>-28.246928944897199</v>
      </c>
      <c r="H936">
        <v>-7.0631610335644099</v>
      </c>
      <c r="I936">
        <v>-7.8814722527458398</v>
      </c>
      <c r="J936">
        <v>-4.7743820756288704</v>
      </c>
      <c r="K936">
        <v>589.34942553179098</v>
      </c>
      <c r="L936">
        <v>597.86162934915603</v>
      </c>
      <c r="M936">
        <v>23.091786718923402</v>
      </c>
      <c r="N936">
        <v>0.30253456673190399</v>
      </c>
      <c r="O936">
        <v>48.151614412728101</v>
      </c>
      <c r="P936">
        <v>18.7222222222222</v>
      </c>
      <c r="Q936">
        <v>5.8982861643276999E-2</v>
      </c>
    </row>
    <row r="937" spans="1:17" x14ac:dyDescent="0.3">
      <c r="A937" t="s">
        <v>2024</v>
      </c>
      <c r="B937" t="s">
        <v>2025</v>
      </c>
      <c r="C937" t="s">
        <v>3116</v>
      </c>
      <c r="D937" t="s">
        <v>120</v>
      </c>
      <c r="E937">
        <v>3142.81070400096</v>
      </c>
      <c r="F937">
        <v>1079</v>
      </c>
      <c r="G937">
        <v>-14.4313954387367</v>
      </c>
      <c r="H937">
        <v>5.8551252015924904</v>
      </c>
      <c r="I937">
        <v>-20.347586097029598</v>
      </c>
      <c r="J937">
        <v>4.8361884056406197</v>
      </c>
      <c r="K937">
        <v>1077.3214061737899</v>
      </c>
      <c r="L937">
        <v>1108.8409214933099</v>
      </c>
      <c r="M937">
        <v>59.350213638677701</v>
      </c>
      <c r="N937">
        <v>0.70511203869070505</v>
      </c>
      <c r="O937">
        <v>25.949953660797</v>
      </c>
      <c r="P937">
        <v>12.9842931937172</v>
      </c>
      <c r="Q937">
        <v>6.4943557345800004E-3</v>
      </c>
    </row>
    <row r="938" spans="1:17" hidden="1" x14ac:dyDescent="0.3">
      <c r="A938" t="s">
        <v>2026</v>
      </c>
      <c r="B938" t="s">
        <v>2027</v>
      </c>
      <c r="C938" t="s">
        <v>3124</v>
      </c>
      <c r="D938" t="s">
        <v>21</v>
      </c>
      <c r="E938">
        <v>3127.7492292635802</v>
      </c>
      <c r="F938">
        <v>579.95000000000005</v>
      </c>
      <c r="G938">
        <v>33.026762071121297</v>
      </c>
      <c r="H938">
        <v>-20.775140823735001</v>
      </c>
      <c r="I938">
        <v>20.295285934830801</v>
      </c>
      <c r="J938">
        <v>-5.3427890265901903</v>
      </c>
      <c r="K938">
        <v>640.26012488367098</v>
      </c>
      <c r="L938">
        <v>551.98295919256395</v>
      </c>
      <c r="M938">
        <v>34.669867877940497</v>
      </c>
      <c r="N938">
        <v>0.43339665629552199</v>
      </c>
      <c r="O938">
        <v>42.253642555392702</v>
      </c>
      <c r="P938">
        <v>69.4026580984372</v>
      </c>
      <c r="Q938">
        <v>0.10202110814387701</v>
      </c>
    </row>
    <row r="939" spans="1:17" hidden="1" x14ac:dyDescent="0.3">
      <c r="A939" t="s">
        <v>2028</v>
      </c>
      <c r="B939" t="s">
        <v>2029</v>
      </c>
      <c r="C939" t="s">
        <v>3124</v>
      </c>
      <c r="D939" t="s">
        <v>350</v>
      </c>
      <c r="E939">
        <v>3127.1567587310501</v>
      </c>
      <c r="F939">
        <v>12180.4</v>
      </c>
      <c r="G939">
        <v>-43.678555973497801</v>
      </c>
      <c r="H939">
        <v>-0.67133899389945295</v>
      </c>
      <c r="I939">
        <v>8.3495786041431997E-4</v>
      </c>
      <c r="J939">
        <v>0.40935045015926202</v>
      </c>
      <c r="K939">
        <v>12348.9902593119</v>
      </c>
      <c r="L939">
        <v>12301.635263317799</v>
      </c>
      <c r="M939">
        <v>50.404288778117198</v>
      </c>
      <c r="N939">
        <v>0.23698861584471101</v>
      </c>
      <c r="O939">
        <v>33.572789070966401</v>
      </c>
      <c r="P939">
        <v>33.850549450549401</v>
      </c>
      <c r="Q939">
        <v>-2.0114332379956999E-2</v>
      </c>
    </row>
    <row r="940" spans="1:17" hidden="1" x14ac:dyDescent="0.3">
      <c r="A940" t="s">
        <v>2030</v>
      </c>
      <c r="B940" t="s">
        <v>2031</v>
      </c>
      <c r="C940" t="s">
        <v>3124</v>
      </c>
      <c r="D940" t="s">
        <v>242</v>
      </c>
      <c r="E940">
        <v>3124.8642841328601</v>
      </c>
      <c r="F940">
        <v>226.41</v>
      </c>
      <c r="G940">
        <v>145.804710515294</v>
      </c>
      <c r="H940">
        <v>-9.3640425985757503E-2</v>
      </c>
      <c r="I940">
        <v>132.65946058290501</v>
      </c>
      <c r="J940">
        <v>-2.1109246024148902</v>
      </c>
      <c r="K940">
        <v>226.31324927291601</v>
      </c>
      <c r="L940">
        <v>182.73920001542399</v>
      </c>
      <c r="M940">
        <v>53.0494199045934</v>
      </c>
      <c r="N940">
        <v>1.51537153361136</v>
      </c>
      <c r="O940">
        <v>36.036394152201702</v>
      </c>
      <c r="P940">
        <v>179.51851851851799</v>
      </c>
      <c r="Q940">
        <v>0.17050214287710799</v>
      </c>
    </row>
    <row r="941" spans="1:17" hidden="1" x14ac:dyDescent="0.3">
      <c r="A941" t="s">
        <v>2032</v>
      </c>
      <c r="B941" t="s">
        <v>2033</v>
      </c>
      <c r="C941" t="s">
        <v>3121</v>
      </c>
      <c r="D941" t="s">
        <v>227</v>
      </c>
      <c r="E941">
        <v>3116.7111707772901</v>
      </c>
      <c r="F941">
        <v>145.99</v>
      </c>
      <c r="G941">
        <v>-49.308946063924402</v>
      </c>
      <c r="H941">
        <v>-3.2831846399665299</v>
      </c>
      <c r="I941">
        <v>-23.785781206882799</v>
      </c>
      <c r="J941">
        <v>-2.13768208394485</v>
      </c>
      <c r="K941">
        <v>159.62857397154201</v>
      </c>
      <c r="M941">
        <v>34.511933063119002</v>
      </c>
      <c r="N941">
        <v>1.2793495332179901</v>
      </c>
      <c r="O941">
        <v>60.969929447222299</v>
      </c>
      <c r="P941">
        <v>2.0909090909090899</v>
      </c>
    </row>
    <row r="942" spans="1:17" x14ac:dyDescent="0.3">
      <c r="A942" t="s">
        <v>2034</v>
      </c>
      <c r="B942" t="s">
        <v>2035</v>
      </c>
      <c r="C942" t="s">
        <v>3119</v>
      </c>
      <c r="D942" t="s">
        <v>444</v>
      </c>
      <c r="E942">
        <v>3112.76701201384</v>
      </c>
      <c r="F942">
        <v>359.35</v>
      </c>
      <c r="G942">
        <v>-31.634774983217799</v>
      </c>
      <c r="H942">
        <v>-6.6418064356309596</v>
      </c>
      <c r="I942">
        <v>-56.055013681887502</v>
      </c>
      <c r="J942">
        <v>-10.393210194398799</v>
      </c>
      <c r="K942">
        <v>414.71646849388202</v>
      </c>
      <c r="L942">
        <v>456.567891661994</v>
      </c>
      <c r="M942">
        <v>22.6144952297903</v>
      </c>
      <c r="N942">
        <v>0.48911536658260502</v>
      </c>
      <c r="O942">
        <v>108.00751356616099</v>
      </c>
      <c r="P942">
        <v>1.9577244999290799</v>
      </c>
      <c r="Q942">
        <v>0.13308399705889501</v>
      </c>
    </row>
    <row r="943" spans="1:17" hidden="1" x14ac:dyDescent="0.3">
      <c r="A943" t="s">
        <v>2036</v>
      </c>
      <c r="B943" t="s">
        <v>2037</v>
      </c>
      <c r="C943" t="s">
        <v>3124</v>
      </c>
      <c r="D943" t="s">
        <v>350</v>
      </c>
      <c r="E943">
        <v>3111.3467517879899</v>
      </c>
      <c r="F943">
        <v>283.05</v>
      </c>
      <c r="G943">
        <v>8.0683201181285895</v>
      </c>
      <c r="H943">
        <v>-0.80254956298173397</v>
      </c>
      <c r="I943">
        <v>15.2766156452264</v>
      </c>
      <c r="J943">
        <v>-3.9832299538019398</v>
      </c>
      <c r="K943">
        <v>282.14440086285299</v>
      </c>
      <c r="L943">
        <v>245.56047327222799</v>
      </c>
      <c r="M943">
        <v>42.085037825399702</v>
      </c>
      <c r="N943">
        <v>0.28824489313798801</v>
      </c>
      <c r="O943">
        <v>14.6440558205264</v>
      </c>
      <c r="P943">
        <v>58.128491620111703</v>
      </c>
      <c r="Q943">
        <v>5.9957313954785998E-2</v>
      </c>
    </row>
    <row r="944" spans="1:17" hidden="1" x14ac:dyDescent="0.3">
      <c r="A944" t="s">
        <v>2038</v>
      </c>
      <c r="B944" t="s">
        <v>2039</v>
      </c>
      <c r="C944" t="s">
        <v>3124</v>
      </c>
      <c r="D944" t="s">
        <v>582</v>
      </c>
      <c r="E944">
        <v>3108.3728866665501</v>
      </c>
      <c r="F944">
        <v>684.75</v>
      </c>
      <c r="G944">
        <v>8.1672315012743901</v>
      </c>
      <c r="H944">
        <v>36.777079762916202</v>
      </c>
      <c r="I944">
        <v>41.213510420723601</v>
      </c>
      <c r="J944">
        <v>2.6454168690056199</v>
      </c>
      <c r="K944">
        <v>559.66035334582898</v>
      </c>
      <c r="L944">
        <v>515.49578042194003</v>
      </c>
      <c r="M944">
        <v>67.198769052099706</v>
      </c>
      <c r="N944">
        <v>3.3465651787585999</v>
      </c>
      <c r="O944">
        <v>8.50675428988683</v>
      </c>
      <c r="P944">
        <v>67.17529296875</v>
      </c>
      <c r="Q944">
        <v>4.2151406079052003E-2</v>
      </c>
    </row>
    <row r="945" spans="1:17" hidden="1" x14ac:dyDescent="0.3">
      <c r="A945" t="s">
        <v>2040</v>
      </c>
      <c r="B945" t="s">
        <v>2041</v>
      </c>
      <c r="C945" t="s">
        <v>3124</v>
      </c>
      <c r="D945" t="s">
        <v>239</v>
      </c>
      <c r="E945">
        <v>3095.5034226461898</v>
      </c>
      <c r="F945">
        <v>2048.0500000000002</v>
      </c>
      <c r="G945">
        <v>44.354510145788403</v>
      </c>
      <c r="H945">
        <v>25.9915741130573</v>
      </c>
      <c r="I945">
        <v>26.432005788909201</v>
      </c>
      <c r="J945">
        <v>18.2941468311253</v>
      </c>
      <c r="K945">
        <v>1684.6084923404501</v>
      </c>
      <c r="L945">
        <v>1557.7970734626099</v>
      </c>
      <c r="M945">
        <v>79.391735514473496</v>
      </c>
      <c r="N945">
        <v>2.6028295311028802</v>
      </c>
      <c r="O945">
        <v>0.827616513268703</v>
      </c>
      <c r="P945">
        <v>80.763459841129702</v>
      </c>
      <c r="Q945">
        <v>5.4006649898295997E-2</v>
      </c>
    </row>
    <row r="946" spans="1:17" hidden="1" x14ac:dyDescent="0.3">
      <c r="A946" t="s">
        <v>2042</v>
      </c>
      <c r="B946" t="s">
        <v>2043</v>
      </c>
      <c r="C946" t="s">
        <v>3124</v>
      </c>
      <c r="D946" t="s">
        <v>48</v>
      </c>
      <c r="E946">
        <v>3087.5514280207299</v>
      </c>
      <c r="F946">
        <v>493.25</v>
      </c>
      <c r="G946">
        <v>64.5828761021113</v>
      </c>
      <c r="H946">
        <v>7.2609656268426299</v>
      </c>
      <c r="I946">
        <v>1.71506538497609</v>
      </c>
      <c r="J946">
        <v>4.1422875187815196</v>
      </c>
      <c r="K946">
        <v>469.24251289603598</v>
      </c>
      <c r="L946">
        <v>417.009502157729</v>
      </c>
      <c r="M946">
        <v>55.374421267537699</v>
      </c>
      <c r="N946">
        <v>0.95110617459395597</v>
      </c>
      <c r="O946">
        <v>10.288900152052699</v>
      </c>
      <c r="P946">
        <v>91.115502344143493</v>
      </c>
      <c r="Q946">
        <v>0.183915182727243</v>
      </c>
    </row>
    <row r="947" spans="1:17" hidden="1" x14ac:dyDescent="0.3">
      <c r="A947" t="s">
        <v>2044</v>
      </c>
      <c r="B947" t="s">
        <v>2045</v>
      </c>
      <c r="C947" t="s">
        <v>3124</v>
      </c>
      <c r="D947" t="s">
        <v>227</v>
      </c>
      <c r="E947">
        <v>3083.0142525727501</v>
      </c>
      <c r="F947">
        <v>172.53</v>
      </c>
      <c r="G947">
        <v>42.659820381013702</v>
      </c>
      <c r="H947">
        <v>2.7339831946800102</v>
      </c>
      <c r="I947">
        <v>14.1446411157595</v>
      </c>
      <c r="J947">
        <v>-1.76647997271977</v>
      </c>
      <c r="K947">
        <v>169.756201220501</v>
      </c>
      <c r="L947">
        <v>146.244140499791</v>
      </c>
      <c r="M947">
        <v>43.2834658290353</v>
      </c>
      <c r="N947">
        <v>0.57501892609747496</v>
      </c>
      <c r="O947">
        <v>11.4009157827624</v>
      </c>
      <c r="P947">
        <v>74.272727272727195</v>
      </c>
      <c r="Q947">
        <v>0.17532946904759</v>
      </c>
    </row>
    <row r="948" spans="1:17" x14ac:dyDescent="0.3">
      <c r="A948" t="s">
        <v>2046</v>
      </c>
      <c r="B948" t="s">
        <v>2047</v>
      </c>
      <c r="C948" t="s">
        <v>3121</v>
      </c>
      <c r="D948" t="s">
        <v>1453</v>
      </c>
      <c r="E948">
        <v>3080.7412333932198</v>
      </c>
      <c r="F948">
        <v>114.99</v>
      </c>
      <c r="G948">
        <v>-39.593204652448399</v>
      </c>
      <c r="H948">
        <v>-0.65513097014366195</v>
      </c>
      <c r="I948">
        <v>-7.5518644713364598</v>
      </c>
      <c r="J948">
        <v>-0.15804121519178499</v>
      </c>
      <c r="K948">
        <v>122.221230574343</v>
      </c>
      <c r="L948">
        <v>132.161270440859</v>
      </c>
      <c r="M948">
        <v>37.379034094670303</v>
      </c>
      <c r="N948">
        <v>0.70023463596176005</v>
      </c>
      <c r="O948">
        <v>38.968605965736103</v>
      </c>
      <c r="P948">
        <v>10.0909526089037</v>
      </c>
      <c r="Q948">
        <v>-0.116052060706144</v>
      </c>
    </row>
    <row r="949" spans="1:17" hidden="1" x14ac:dyDescent="0.3">
      <c r="A949" t="s">
        <v>2048</v>
      </c>
      <c r="B949" t="s">
        <v>2049</v>
      </c>
      <c r="C949" t="s">
        <v>3124</v>
      </c>
      <c r="D949" t="s">
        <v>120</v>
      </c>
      <c r="E949">
        <v>3074.3107250728799</v>
      </c>
      <c r="F949">
        <v>938.55</v>
      </c>
      <c r="G949">
        <v>-18.5467148576158</v>
      </c>
      <c r="H949">
        <v>-6.5389986268580804</v>
      </c>
      <c r="I949">
        <v>1.3019797907875901</v>
      </c>
      <c r="J949">
        <v>-2.3270914163505299</v>
      </c>
      <c r="K949">
        <v>1019.4411457280499</v>
      </c>
      <c r="L949">
        <v>959.54861519971496</v>
      </c>
      <c r="M949">
        <v>41.724411348161198</v>
      </c>
      <c r="N949">
        <v>0.60936125263927898</v>
      </c>
      <c r="O949">
        <v>41.707953758457101</v>
      </c>
      <c r="P949">
        <v>30.3541666666666</v>
      </c>
      <c r="Q949">
        <v>0.12803727545863799</v>
      </c>
    </row>
    <row r="950" spans="1:17" hidden="1" x14ac:dyDescent="0.3">
      <c r="A950" t="s">
        <v>2050</v>
      </c>
      <c r="B950" t="s">
        <v>2051</v>
      </c>
      <c r="C950" t="s">
        <v>3124</v>
      </c>
      <c r="D950" t="s">
        <v>242</v>
      </c>
      <c r="E950">
        <v>3073.6614971005201</v>
      </c>
      <c r="F950">
        <v>171.95</v>
      </c>
      <c r="G950">
        <v>30.001178021439099</v>
      </c>
      <c r="H950">
        <v>-11.770539284702799</v>
      </c>
      <c r="I950">
        <v>19.3187185744126</v>
      </c>
      <c r="J950">
        <v>-8.0594892933194799</v>
      </c>
      <c r="K950">
        <v>188.03104992882101</v>
      </c>
      <c r="L950">
        <v>160.945866032803</v>
      </c>
      <c r="M950">
        <v>29.9853918585199</v>
      </c>
      <c r="N950">
        <v>0.306131566160249</v>
      </c>
      <c r="O950">
        <v>28.525734225065399</v>
      </c>
      <c r="P950">
        <v>66.055045871559599</v>
      </c>
      <c r="Q950">
        <v>0.13554292147779201</v>
      </c>
    </row>
    <row r="951" spans="1:17" x14ac:dyDescent="0.3">
      <c r="A951" t="s">
        <v>2052</v>
      </c>
      <c r="B951" t="s">
        <v>2053</v>
      </c>
      <c r="C951" t="s">
        <v>3107</v>
      </c>
      <c r="D951" t="s">
        <v>280</v>
      </c>
      <c r="E951">
        <v>3068.6973563295601</v>
      </c>
      <c r="F951">
        <v>1804.7</v>
      </c>
      <c r="G951">
        <v>20.071542062296398</v>
      </c>
      <c r="H951">
        <v>-8.8839951884358204</v>
      </c>
      <c r="I951">
        <v>-11.1781080058059</v>
      </c>
      <c r="J951">
        <v>-7.01017394062238</v>
      </c>
      <c r="K951">
        <v>2072.9601544838802</v>
      </c>
      <c r="L951">
        <v>1976.5465389393701</v>
      </c>
      <c r="M951">
        <v>35.213434928393298</v>
      </c>
      <c r="N951">
        <v>0.59286731357261901</v>
      </c>
      <c r="O951">
        <v>55.150440516429299</v>
      </c>
      <c r="P951">
        <v>45.124844196051598</v>
      </c>
      <c r="Q951">
        <v>-1.1236933047220001E-3</v>
      </c>
    </row>
    <row r="952" spans="1:17" hidden="1" x14ac:dyDescent="0.3">
      <c r="A952" t="s">
        <v>2054</v>
      </c>
      <c r="B952" t="s">
        <v>2055</v>
      </c>
      <c r="C952" t="s">
        <v>3124</v>
      </c>
      <c r="D952" t="s">
        <v>2056</v>
      </c>
      <c r="E952">
        <v>3065.63333965125</v>
      </c>
      <c r="F952">
        <v>478.75</v>
      </c>
      <c r="G952">
        <v>67.120032029235105</v>
      </c>
      <c r="H952">
        <v>1.5652943327537301</v>
      </c>
      <c r="I952">
        <v>47.971435257900403</v>
      </c>
      <c r="J952">
        <v>-4.3651661804128601</v>
      </c>
      <c r="K952">
        <v>450.32030310249598</v>
      </c>
      <c r="L952">
        <v>356.38870487948202</v>
      </c>
      <c r="M952">
        <v>46.389581456747401</v>
      </c>
      <c r="N952">
        <v>0.51295927853506995</v>
      </c>
      <c r="O952">
        <v>11.749347258485599</v>
      </c>
      <c r="P952">
        <v>110.85663950671599</v>
      </c>
      <c r="Q952">
        <v>0.19167323266699901</v>
      </c>
    </row>
    <row r="953" spans="1:17" hidden="1" x14ac:dyDescent="0.3">
      <c r="A953" t="s">
        <v>2057</v>
      </c>
      <c r="B953" t="s">
        <v>2058</v>
      </c>
      <c r="C953" t="s">
        <v>3124</v>
      </c>
      <c r="D953" t="s">
        <v>2056</v>
      </c>
      <c r="E953">
        <v>3063.1834093521902</v>
      </c>
      <c r="F953">
        <v>1204.1500000000001</v>
      </c>
      <c r="G953">
        <v>18.016462404581699</v>
      </c>
      <c r="H953">
        <v>-9.3036351232063002</v>
      </c>
      <c r="I953">
        <v>11.8645704243146</v>
      </c>
      <c r="J953">
        <v>-7.3832336421149103</v>
      </c>
      <c r="K953">
        <v>1365.0698215637899</v>
      </c>
      <c r="L953">
        <v>1263.9174211294401</v>
      </c>
      <c r="M953">
        <v>21.7457833192957</v>
      </c>
      <c r="N953">
        <v>0.31175166501586699</v>
      </c>
      <c r="O953">
        <v>38.682888344475302</v>
      </c>
      <c r="P953">
        <v>39.895440023235501</v>
      </c>
      <c r="Q953">
        <v>1.6689039382851999E-2</v>
      </c>
    </row>
    <row r="954" spans="1:17" hidden="1" x14ac:dyDescent="0.3">
      <c r="A954" t="s">
        <v>2059</v>
      </c>
      <c r="B954" t="s">
        <v>2060</v>
      </c>
      <c r="C954" t="s">
        <v>3124</v>
      </c>
      <c r="D954" t="s">
        <v>138</v>
      </c>
      <c r="E954">
        <v>3037.9719075940702</v>
      </c>
      <c r="F954">
        <v>302.05</v>
      </c>
      <c r="G954">
        <v>-4.9470999998930596</v>
      </c>
      <c r="H954">
        <v>5.0576586611422103</v>
      </c>
      <c r="I954">
        <v>-24.150257907991602</v>
      </c>
      <c r="J954">
        <v>-2.6031560806819001</v>
      </c>
      <c r="K954">
        <v>319.95063266160901</v>
      </c>
      <c r="L954">
        <v>326.818507642594</v>
      </c>
      <c r="M954">
        <v>39.996057089048499</v>
      </c>
      <c r="N954">
        <v>0.96293272810456298</v>
      </c>
      <c r="O954">
        <v>55.2723059096176</v>
      </c>
      <c r="P954">
        <v>23.790983606557301</v>
      </c>
      <c r="Q954">
        <v>4.8218859117326998E-2</v>
      </c>
    </row>
    <row r="955" spans="1:17" hidden="1" x14ac:dyDescent="0.3">
      <c r="A955" t="s">
        <v>2061</v>
      </c>
      <c r="B955" t="s">
        <v>2062</v>
      </c>
      <c r="C955" t="s">
        <v>3124</v>
      </c>
      <c r="D955" t="s">
        <v>120</v>
      </c>
      <c r="E955">
        <v>3035.258089211</v>
      </c>
      <c r="F955">
        <v>169.49</v>
      </c>
      <c r="G955">
        <v>-7.8489117563562401</v>
      </c>
      <c r="H955">
        <v>4.8892060087634297</v>
      </c>
      <c r="I955">
        <v>-1.9682806860879201</v>
      </c>
      <c r="J955">
        <v>1.6693285396811</v>
      </c>
      <c r="K955">
        <v>174.63006132443999</v>
      </c>
      <c r="L955">
        <v>173.29039086702801</v>
      </c>
      <c r="M955">
        <v>51.117464441127098</v>
      </c>
      <c r="N955">
        <v>0.48457899529999598</v>
      </c>
      <c r="O955">
        <v>39.831258481326302</v>
      </c>
      <c r="P955">
        <v>32.259071400702297</v>
      </c>
      <c r="Q955">
        <v>9.6548123286449003E-2</v>
      </c>
    </row>
    <row r="956" spans="1:17" hidden="1" x14ac:dyDescent="0.3">
      <c r="A956" t="s">
        <v>2063</v>
      </c>
      <c r="B956" t="s">
        <v>2064</v>
      </c>
      <c r="C956" t="s">
        <v>3124</v>
      </c>
      <c r="D956" t="s">
        <v>1668</v>
      </c>
      <c r="E956">
        <v>3006.56171756907</v>
      </c>
      <c r="F956">
        <v>135.84</v>
      </c>
      <c r="G956">
        <v>-22.845120954556101</v>
      </c>
      <c r="H956">
        <v>1.5278805316542401</v>
      </c>
      <c r="I956">
        <v>-19.340551505898802</v>
      </c>
      <c r="J956">
        <v>-1.5832021096364599</v>
      </c>
      <c r="K956">
        <v>143.98524992929501</v>
      </c>
      <c r="L956">
        <v>148.13107127551501</v>
      </c>
      <c r="M956">
        <v>35.528409680597598</v>
      </c>
      <c r="N956">
        <v>0.46766080617762301</v>
      </c>
      <c r="O956">
        <v>31.8389281507656</v>
      </c>
      <c r="P956">
        <v>5.30232558139536</v>
      </c>
      <c r="Q956">
        <v>1.6369037643280002E-2</v>
      </c>
    </row>
    <row r="957" spans="1:17" hidden="1" x14ac:dyDescent="0.3">
      <c r="A957" t="s">
        <v>2065</v>
      </c>
      <c r="B957" t="s">
        <v>2066</v>
      </c>
      <c r="C957" t="s">
        <v>3124</v>
      </c>
      <c r="D957" t="s">
        <v>239</v>
      </c>
      <c r="E957">
        <v>3000.5583778800001</v>
      </c>
      <c r="F957">
        <v>1139.8</v>
      </c>
      <c r="G957">
        <v>-36.7697742914727</v>
      </c>
      <c r="H957">
        <v>-5.4350913715489098</v>
      </c>
      <c r="I957">
        <v>-21.366229414850601</v>
      </c>
      <c r="J957">
        <v>-3.9031053139742702</v>
      </c>
      <c r="K957">
        <v>1239.1975741480601</v>
      </c>
      <c r="L957">
        <v>1286.9941625479501</v>
      </c>
      <c r="M957">
        <v>28.708557355830401</v>
      </c>
      <c r="N957">
        <v>0.27962377256773802</v>
      </c>
      <c r="O957">
        <v>59.9359536760835</v>
      </c>
      <c r="P957">
        <v>3.2334027714880902</v>
      </c>
      <c r="Q957">
        <v>6.8470774371772E-2</v>
      </c>
    </row>
    <row r="958" spans="1:17" hidden="1" x14ac:dyDescent="0.3">
      <c r="A958" t="s">
        <v>2067</v>
      </c>
      <c r="B958" t="s">
        <v>2068</v>
      </c>
      <c r="C958" t="s">
        <v>3124</v>
      </c>
      <c r="D958" t="s">
        <v>239</v>
      </c>
      <c r="E958">
        <v>2997.7610659634202</v>
      </c>
      <c r="F958">
        <v>137.35</v>
      </c>
      <c r="G958">
        <v>54.563595409554303</v>
      </c>
      <c r="H958">
        <v>-12.7622101579991</v>
      </c>
      <c r="I958">
        <v>49.297289198141897</v>
      </c>
      <c r="J958">
        <v>-7.6788224570879802</v>
      </c>
      <c r="K958">
        <v>160.520159009997</v>
      </c>
      <c r="L958">
        <v>143.408930866476</v>
      </c>
      <c r="M958">
        <v>38.788581360516403</v>
      </c>
      <c r="N958">
        <v>0.73480458042892705</v>
      </c>
      <c r="O958">
        <v>90.025482344375604</v>
      </c>
      <c r="P958">
        <v>198.068576388888</v>
      </c>
      <c r="Q958">
        <v>0.19969450926374799</v>
      </c>
    </row>
    <row r="959" spans="1:17" x14ac:dyDescent="0.3">
      <c r="A959" t="s">
        <v>2069</v>
      </c>
      <c r="B959" t="s">
        <v>2070</v>
      </c>
      <c r="C959" t="s">
        <v>3123</v>
      </c>
      <c r="D959" t="s">
        <v>280</v>
      </c>
      <c r="E959">
        <v>2985.6525205080702</v>
      </c>
      <c r="F959">
        <v>119.91</v>
      </c>
      <c r="G959">
        <v>15.075815229028001</v>
      </c>
      <c r="H959">
        <v>-16.115119211726899</v>
      </c>
      <c r="I959">
        <v>17.636879260012901</v>
      </c>
      <c r="J959">
        <v>-9.3217247545247108</v>
      </c>
      <c r="K959">
        <v>141.311224651153</v>
      </c>
      <c r="L959">
        <v>128.55885855372901</v>
      </c>
      <c r="M959">
        <v>24.261159007959598</v>
      </c>
      <c r="N959">
        <v>0.33812491601745498</v>
      </c>
      <c r="O959">
        <v>47.610708031023201</v>
      </c>
      <c r="P959">
        <v>46.948529411764703</v>
      </c>
      <c r="Q959">
        <v>1.5317588889309E-2</v>
      </c>
    </row>
    <row r="960" spans="1:17" hidden="1" x14ac:dyDescent="0.3">
      <c r="A960" t="s">
        <v>2071</v>
      </c>
      <c r="B960" t="s">
        <v>2072</v>
      </c>
      <c r="C960" t="s">
        <v>3124</v>
      </c>
      <c r="D960" t="s">
        <v>48</v>
      </c>
      <c r="E960">
        <v>2978.8033506469301</v>
      </c>
      <c r="F960">
        <v>351.9</v>
      </c>
      <c r="G960">
        <v>22.426109732781399</v>
      </c>
      <c r="H960">
        <v>-2.90884081470108</v>
      </c>
      <c r="I960">
        <v>17.080962051181402</v>
      </c>
      <c r="J960">
        <v>-3.25478932523776</v>
      </c>
      <c r="K960">
        <v>366.51684078082599</v>
      </c>
      <c r="L960">
        <v>323.99695672878499</v>
      </c>
      <c r="M960">
        <v>40.050129112830199</v>
      </c>
      <c r="N960">
        <v>0.45065894833005699</v>
      </c>
      <c r="O960">
        <v>17.9312304631997</v>
      </c>
      <c r="P960">
        <v>67.491670633031802</v>
      </c>
      <c r="Q960">
        <v>7.9958177120999993E-2</v>
      </c>
    </row>
    <row r="961" spans="1:17" hidden="1" x14ac:dyDescent="0.3">
      <c r="A961" t="s">
        <v>2073</v>
      </c>
      <c r="B961" t="s">
        <v>2074</v>
      </c>
      <c r="C961" t="s">
        <v>3124</v>
      </c>
      <c r="D961" t="s">
        <v>266</v>
      </c>
      <c r="E961">
        <v>2976.0155921863202</v>
      </c>
      <c r="F961">
        <v>14872.15</v>
      </c>
      <c r="G961">
        <v>-3.8539875087239102</v>
      </c>
      <c r="H961">
        <v>0.435249209345213</v>
      </c>
      <c r="I961">
        <v>0.44384605961954099</v>
      </c>
      <c r="J961">
        <v>-5.68593684448369</v>
      </c>
      <c r="K961">
        <v>15114.640683686601</v>
      </c>
      <c r="L961">
        <v>14303.037092774401</v>
      </c>
      <c r="M961">
        <v>39.278898962902197</v>
      </c>
      <c r="N961">
        <v>1.37386556920771</v>
      </c>
      <c r="O961">
        <v>14.307951439435399</v>
      </c>
      <c r="P961">
        <v>42.987693491010397</v>
      </c>
      <c r="Q961">
        <v>0.141206503397242</v>
      </c>
    </row>
    <row r="962" spans="1:17" hidden="1" x14ac:dyDescent="0.3">
      <c r="A962" t="s">
        <v>2075</v>
      </c>
      <c r="B962" t="s">
        <v>2076</v>
      </c>
      <c r="C962" t="s">
        <v>3124</v>
      </c>
      <c r="D962" t="s">
        <v>203</v>
      </c>
      <c r="E962">
        <v>2961.3862249816302</v>
      </c>
      <c r="F962">
        <v>6780.3</v>
      </c>
      <c r="G962">
        <v>122.330806675335</v>
      </c>
      <c r="H962">
        <v>10.640759824442799</v>
      </c>
      <c r="I962">
        <v>51.827604772741303</v>
      </c>
      <c r="J962">
        <v>3.9533335220641801</v>
      </c>
      <c r="K962">
        <v>6525.0257484985996</v>
      </c>
      <c r="L962">
        <v>5358.4442901496504</v>
      </c>
      <c r="M962">
        <v>51.817407028706</v>
      </c>
      <c r="N962">
        <v>1.5365570092313301</v>
      </c>
      <c r="O962">
        <v>21.402445319528599</v>
      </c>
      <c r="P962">
        <v>148.026484252112</v>
      </c>
      <c r="Q962">
        <v>0.140534975962951</v>
      </c>
    </row>
    <row r="963" spans="1:17" hidden="1" x14ac:dyDescent="0.3">
      <c r="A963" t="s">
        <v>2077</v>
      </c>
      <c r="B963" t="s">
        <v>2078</v>
      </c>
      <c r="C963" t="s">
        <v>3124</v>
      </c>
      <c r="D963" t="s">
        <v>404</v>
      </c>
      <c r="E963">
        <v>2955.2322269112701</v>
      </c>
      <c r="F963">
        <v>227.55</v>
      </c>
      <c r="G963">
        <v>330.14389771278098</v>
      </c>
      <c r="H963">
        <v>39.030724077785003</v>
      </c>
      <c r="I963">
        <v>151.78302988813999</v>
      </c>
      <c r="J963">
        <v>30.2338176560162</v>
      </c>
      <c r="K963">
        <v>176.658584255032</v>
      </c>
      <c r="L963">
        <v>128.170875956846</v>
      </c>
      <c r="M963">
        <v>85.096585680445898</v>
      </c>
      <c r="N963">
        <v>3.3187004857670699</v>
      </c>
      <c r="O963">
        <v>0</v>
      </c>
      <c r="P963">
        <v>398.46659364731602</v>
      </c>
      <c r="Q963">
        <v>0.14717883846424301</v>
      </c>
    </row>
    <row r="964" spans="1:17" hidden="1" x14ac:dyDescent="0.3">
      <c r="A964" t="s">
        <v>2079</v>
      </c>
      <c r="B964" t="s">
        <v>2080</v>
      </c>
      <c r="C964" t="s">
        <v>3124</v>
      </c>
      <c r="D964" t="s">
        <v>253</v>
      </c>
      <c r="E964">
        <v>2944.9423829473999</v>
      </c>
      <c r="F964">
        <v>911.55</v>
      </c>
      <c r="G964">
        <v>22.317128987232401</v>
      </c>
      <c r="H964">
        <v>15.131848629111801</v>
      </c>
      <c r="I964">
        <v>48.2553721577912</v>
      </c>
      <c r="J964">
        <v>0.77095509163567799</v>
      </c>
      <c r="K964">
        <v>844.48769006652299</v>
      </c>
      <c r="L964">
        <v>725.57834110440399</v>
      </c>
      <c r="M964">
        <v>53.204342062031699</v>
      </c>
      <c r="N964">
        <v>0.75663821960518995</v>
      </c>
      <c r="O964">
        <v>6.7906313422193101</v>
      </c>
      <c r="P964">
        <v>72.625698324022295</v>
      </c>
      <c r="Q964">
        <v>3.3266056410757999E-2</v>
      </c>
    </row>
    <row r="965" spans="1:17" hidden="1" x14ac:dyDescent="0.3">
      <c r="A965" t="s">
        <v>2081</v>
      </c>
      <c r="B965" t="s">
        <v>2082</v>
      </c>
      <c r="C965" t="s">
        <v>3124</v>
      </c>
      <c r="D965" t="s">
        <v>138</v>
      </c>
      <c r="E965">
        <v>2943.9882527311001</v>
      </c>
      <c r="F965">
        <v>574.6</v>
      </c>
      <c r="G965">
        <v>-0.2023673544696</v>
      </c>
      <c r="H965">
        <v>-4.4001713798521198</v>
      </c>
      <c r="I965">
        <v>32.840764559765397</v>
      </c>
      <c r="J965">
        <v>-5.6024307189317799</v>
      </c>
      <c r="K965">
        <v>604.557981475818</v>
      </c>
      <c r="L965">
        <v>541.88353851527597</v>
      </c>
      <c r="M965">
        <v>37.798567724966702</v>
      </c>
      <c r="N965">
        <v>0.39209379176499498</v>
      </c>
      <c r="O965">
        <v>28.2457361642881</v>
      </c>
      <c r="P965">
        <v>70.151021616819605</v>
      </c>
      <c r="Q965">
        <v>0.19324985358117</v>
      </c>
    </row>
    <row r="966" spans="1:17" hidden="1" x14ac:dyDescent="0.3">
      <c r="A966" t="s">
        <v>2083</v>
      </c>
      <c r="B966" t="s">
        <v>2084</v>
      </c>
      <c r="C966" t="s">
        <v>3124</v>
      </c>
      <c r="D966" t="s">
        <v>266</v>
      </c>
      <c r="E966">
        <v>2940.6586463491799</v>
      </c>
      <c r="F966">
        <v>2157.1</v>
      </c>
      <c r="G966">
        <v>46.836822573882799</v>
      </c>
      <c r="H966">
        <v>47.036589208305301</v>
      </c>
      <c r="I966">
        <v>59.073596990189401</v>
      </c>
      <c r="J966">
        <v>33.424804251769103</v>
      </c>
      <c r="K966">
        <v>1621.0191506925801</v>
      </c>
      <c r="L966">
        <v>1452.87929132663</v>
      </c>
      <c r="M966">
        <v>94.358598938479403</v>
      </c>
      <c r="N966">
        <v>1.61083376395732</v>
      </c>
      <c r="O966">
        <v>5.46567150340735</v>
      </c>
      <c r="P966">
        <v>82.033755274261594</v>
      </c>
      <c r="Q966">
        <v>8.0354991751169003E-2</v>
      </c>
    </row>
    <row r="967" spans="1:17" hidden="1" x14ac:dyDescent="0.3">
      <c r="A967" t="s">
        <v>2085</v>
      </c>
      <c r="B967" t="s">
        <v>2086</v>
      </c>
      <c r="C967" t="s">
        <v>3124</v>
      </c>
      <c r="D967" t="s">
        <v>21</v>
      </c>
      <c r="E967">
        <v>2930.1741591162699</v>
      </c>
      <c r="F967">
        <v>737.8</v>
      </c>
      <c r="G967">
        <v>112.118114975667</v>
      </c>
      <c r="H967">
        <v>0.45565119148767402</v>
      </c>
      <c r="I967">
        <v>29.869256425598898</v>
      </c>
      <c r="J967">
        <v>-9.2337221930379805</v>
      </c>
      <c r="K967">
        <v>754.78562117328897</v>
      </c>
      <c r="L967">
        <v>649.92748370765798</v>
      </c>
      <c r="M967">
        <v>43.543450890810703</v>
      </c>
      <c r="N967">
        <v>1.5884450454147701</v>
      </c>
      <c r="O967">
        <v>17.240444564922701</v>
      </c>
      <c r="P967">
        <v>142.378449408672</v>
      </c>
      <c r="Q967">
        <v>9.4985157864849998E-2</v>
      </c>
    </row>
    <row r="968" spans="1:17" hidden="1" x14ac:dyDescent="0.3">
      <c r="A968" t="s">
        <v>2087</v>
      </c>
      <c r="B968" t="s">
        <v>2088</v>
      </c>
      <c r="C968" t="s">
        <v>3124</v>
      </c>
      <c r="D968" t="s">
        <v>57</v>
      </c>
      <c r="E968">
        <v>2920.0987238702801</v>
      </c>
      <c r="F968">
        <v>192.96</v>
      </c>
      <c r="G968">
        <v>7.01158677415191</v>
      </c>
      <c r="H968">
        <v>-10.3354294894893</v>
      </c>
      <c r="I968">
        <v>-5.0765992415958401</v>
      </c>
      <c r="J968">
        <v>-6.7810389195253302</v>
      </c>
      <c r="K968">
        <v>216.94528756656601</v>
      </c>
      <c r="L968">
        <v>206.64094727824099</v>
      </c>
      <c r="M968">
        <v>29.539810139909299</v>
      </c>
      <c r="N968">
        <v>0.47414171401821897</v>
      </c>
      <c r="O968">
        <v>39.873548922056301</v>
      </c>
      <c r="P968">
        <v>31.086956521739101</v>
      </c>
      <c r="Q968">
        <v>0.101311895754568</v>
      </c>
    </row>
    <row r="969" spans="1:17" hidden="1" x14ac:dyDescent="0.3">
      <c r="A969" t="s">
        <v>2089</v>
      </c>
      <c r="B969" t="s">
        <v>2090</v>
      </c>
      <c r="C969" t="s">
        <v>3124</v>
      </c>
      <c r="D969" t="s">
        <v>75</v>
      </c>
      <c r="E969">
        <v>2919.8150268312502</v>
      </c>
      <c r="F969">
        <v>226.36</v>
      </c>
      <c r="G969">
        <v>36.876338384414296</v>
      </c>
      <c r="H969">
        <v>2.1419911951150299</v>
      </c>
      <c r="I969">
        <v>31.686873857477</v>
      </c>
      <c r="J969">
        <v>3.3637420111976999</v>
      </c>
      <c r="K969">
        <v>228.96719323899899</v>
      </c>
      <c r="L969">
        <v>211.518925981802</v>
      </c>
      <c r="M969">
        <v>51.949124028987903</v>
      </c>
      <c r="N969">
        <v>1.1744643514023101</v>
      </c>
      <c r="O969">
        <v>24.4875419685456</v>
      </c>
      <c r="P969">
        <v>61.512665001783802</v>
      </c>
      <c r="Q969">
        <v>5.8198632952227998E-2</v>
      </c>
    </row>
    <row r="970" spans="1:17" hidden="1" x14ac:dyDescent="0.3">
      <c r="A970" t="s">
        <v>2091</v>
      </c>
      <c r="B970" t="s">
        <v>2092</v>
      </c>
      <c r="C970" t="s">
        <v>3124</v>
      </c>
      <c r="D970" t="s">
        <v>48</v>
      </c>
      <c r="E970">
        <v>2899.6105011363202</v>
      </c>
      <c r="F970">
        <v>762.6</v>
      </c>
      <c r="G970">
        <v>-24.186637627283599</v>
      </c>
      <c r="H970">
        <v>-4.5522978346001404</v>
      </c>
      <c r="I970">
        <v>-20.386360831432999</v>
      </c>
      <c r="J970">
        <v>-5.2548241215632698</v>
      </c>
      <c r="K970">
        <v>838.05793930516995</v>
      </c>
      <c r="L970">
        <v>875.02700030728897</v>
      </c>
      <c r="M970">
        <v>31.8421861545852</v>
      </c>
      <c r="N970">
        <v>0.81175539005957598</v>
      </c>
      <c r="O970">
        <v>80.435352740624097</v>
      </c>
      <c r="P970">
        <v>7.57511637748624</v>
      </c>
    </row>
    <row r="971" spans="1:17" hidden="1" x14ac:dyDescent="0.3">
      <c r="A971" t="s">
        <v>2093</v>
      </c>
      <c r="B971" t="s">
        <v>2094</v>
      </c>
      <c r="C971" t="s">
        <v>3124</v>
      </c>
      <c r="D971" t="s">
        <v>131</v>
      </c>
      <c r="E971">
        <v>2895.1104226582402</v>
      </c>
      <c r="F971">
        <v>94.41</v>
      </c>
      <c r="G971">
        <v>-50.2587677632443</v>
      </c>
      <c r="H971">
        <v>0.63593468009534704</v>
      </c>
      <c r="I971">
        <v>-14.079467963629201</v>
      </c>
      <c r="J971">
        <v>-3.60303944349879</v>
      </c>
      <c r="K971">
        <v>101.351952336887</v>
      </c>
      <c r="L971">
        <v>102.635512389985</v>
      </c>
      <c r="M971">
        <v>32.155928157915199</v>
      </c>
      <c r="N971">
        <v>0.541311904645563</v>
      </c>
      <c r="O971">
        <v>71.274229424848997</v>
      </c>
      <c r="P971">
        <v>7.2962836685987096</v>
      </c>
      <c r="Q971">
        <v>0.186670842699313</v>
      </c>
    </row>
    <row r="972" spans="1:17" hidden="1" x14ac:dyDescent="0.3">
      <c r="A972" t="s">
        <v>2095</v>
      </c>
      <c r="B972" t="s">
        <v>2096</v>
      </c>
      <c r="C972" t="s">
        <v>3124</v>
      </c>
      <c r="D972" t="s">
        <v>1311</v>
      </c>
      <c r="E972">
        <v>2887.5397578365801</v>
      </c>
      <c r="F972">
        <v>3178.85</v>
      </c>
      <c r="G972">
        <v>21.941592882195302</v>
      </c>
      <c r="H972">
        <v>1.80946929530578</v>
      </c>
      <c r="I972">
        <v>42.709745814197298</v>
      </c>
      <c r="J972">
        <v>2.0985452962168401</v>
      </c>
      <c r="K972">
        <v>3210.9322214782801</v>
      </c>
      <c r="L972">
        <v>2753.66014541292</v>
      </c>
      <c r="M972">
        <v>47.232795271899597</v>
      </c>
      <c r="N972">
        <v>0.75215260208056101</v>
      </c>
      <c r="O972">
        <v>15.4961699985843</v>
      </c>
      <c r="P972">
        <v>57.7593052109181</v>
      </c>
      <c r="Q972">
        <v>0.19910420730124001</v>
      </c>
    </row>
    <row r="973" spans="1:17" x14ac:dyDescent="0.3">
      <c r="A973" t="s">
        <v>2097</v>
      </c>
      <c r="B973" t="s">
        <v>2098</v>
      </c>
      <c r="C973" t="s">
        <v>3111</v>
      </c>
      <c r="D973" t="s">
        <v>206</v>
      </c>
      <c r="E973">
        <v>2883.6197588712398</v>
      </c>
      <c r="F973">
        <v>210.29</v>
      </c>
      <c r="G973">
        <v>-25.963069771372201</v>
      </c>
      <c r="H973">
        <v>-1.27723293514782</v>
      </c>
      <c r="I973">
        <v>-16.2611997673066</v>
      </c>
      <c r="J973">
        <v>-5.54762019710867</v>
      </c>
      <c r="K973">
        <v>234.78648543225199</v>
      </c>
      <c r="L973">
        <v>241.084819381991</v>
      </c>
      <c r="M973">
        <v>35.794481352345301</v>
      </c>
      <c r="N973">
        <v>0.91650450265638705</v>
      </c>
      <c r="O973">
        <v>37.405487659898199</v>
      </c>
      <c r="P973">
        <v>5.27659574468084</v>
      </c>
      <c r="Q973">
        <v>-2.1325890992983002E-2</v>
      </c>
    </row>
    <row r="974" spans="1:17" hidden="1" x14ac:dyDescent="0.3">
      <c r="A974" t="s">
        <v>2099</v>
      </c>
      <c r="B974" t="s">
        <v>2100</v>
      </c>
      <c r="C974" t="s">
        <v>3124</v>
      </c>
      <c r="D974" t="s">
        <v>80</v>
      </c>
      <c r="E974">
        <v>2880.6480706976599</v>
      </c>
      <c r="F974">
        <v>31.95</v>
      </c>
      <c r="G974">
        <v>110.453347988689</v>
      </c>
      <c r="H974">
        <v>6.9784295941873404</v>
      </c>
      <c r="I974">
        <v>16.261742949167999</v>
      </c>
      <c r="J974">
        <v>-6.4523350659420604</v>
      </c>
      <c r="K974">
        <v>31.717922792773901</v>
      </c>
      <c r="L974">
        <v>26.624059920009302</v>
      </c>
      <c r="M974">
        <v>36.204706444594798</v>
      </c>
      <c r="N974">
        <v>1.7186139713286099</v>
      </c>
      <c r="O974">
        <v>29.389671361502302</v>
      </c>
      <c r="P974">
        <v>131.48422969496201</v>
      </c>
      <c r="Q974">
        <v>7.5966951520380993E-2</v>
      </c>
    </row>
    <row r="975" spans="1:17" hidden="1" x14ac:dyDescent="0.3">
      <c r="A975" t="s">
        <v>2101</v>
      </c>
      <c r="B975" t="s">
        <v>2102</v>
      </c>
      <c r="C975" t="s">
        <v>3124</v>
      </c>
      <c r="D975" t="s">
        <v>138</v>
      </c>
      <c r="E975">
        <v>2878.7742677236402</v>
      </c>
      <c r="F975">
        <v>61.77</v>
      </c>
      <c r="G975">
        <v>18.090739915348799</v>
      </c>
      <c r="H975">
        <v>-1.7044836275485999</v>
      </c>
      <c r="I975">
        <v>-15.874257585981701</v>
      </c>
      <c r="J975">
        <v>-5.1198942985642004</v>
      </c>
      <c r="K975">
        <v>69.358125579705003</v>
      </c>
      <c r="M975">
        <v>37.344916203464898</v>
      </c>
      <c r="N975">
        <v>1.0148818019538599</v>
      </c>
      <c r="O975">
        <v>75.732556257082706</v>
      </c>
      <c r="P975">
        <v>71.5833333333333</v>
      </c>
    </row>
    <row r="976" spans="1:17" hidden="1" x14ac:dyDescent="0.3">
      <c r="A976" t="s">
        <v>2103</v>
      </c>
      <c r="B976" t="s">
        <v>2104</v>
      </c>
      <c r="C976" t="s">
        <v>3124</v>
      </c>
      <c r="D976" t="s">
        <v>54</v>
      </c>
      <c r="E976">
        <v>2874.97511546224</v>
      </c>
      <c r="F976">
        <v>459.3</v>
      </c>
      <c r="G976">
        <v>-17.152107534611499</v>
      </c>
      <c r="H976">
        <v>-4.0057416900525604</v>
      </c>
      <c r="I976">
        <v>-15.5757391677119</v>
      </c>
      <c r="J976">
        <v>-3.7109106273141599</v>
      </c>
      <c r="K976">
        <v>497.34823606023298</v>
      </c>
      <c r="L976">
        <v>481.61803374522799</v>
      </c>
      <c r="M976">
        <v>26.370657051452401</v>
      </c>
      <c r="N976">
        <v>0.75879436453087001</v>
      </c>
      <c r="O976">
        <v>29.544959721314999</v>
      </c>
      <c r="P976">
        <v>25.320600272851301</v>
      </c>
      <c r="Q976">
        <v>4.8719595446849999E-2</v>
      </c>
    </row>
    <row r="977" spans="1:17" hidden="1" x14ac:dyDescent="0.3">
      <c r="A977" t="s">
        <v>2105</v>
      </c>
      <c r="B977" t="s">
        <v>2106</v>
      </c>
      <c r="C977" t="s">
        <v>3124</v>
      </c>
      <c r="D977" t="s">
        <v>280</v>
      </c>
      <c r="E977">
        <v>2866.27856820637</v>
      </c>
      <c r="F977">
        <v>276.85000000000002</v>
      </c>
      <c r="G977">
        <v>9.6820550264939804</v>
      </c>
      <c r="H977">
        <v>-8.3881716779742295</v>
      </c>
      <c r="I977">
        <v>19.9229197265016</v>
      </c>
      <c r="J977">
        <v>-6.3107019419362098</v>
      </c>
      <c r="K977">
        <v>310.02422090417798</v>
      </c>
      <c r="L977">
        <v>294.904165537925</v>
      </c>
      <c r="M977">
        <v>33.701336720307303</v>
      </c>
      <c r="N977">
        <v>0.595908254583981</v>
      </c>
      <c r="O977">
        <v>65.613147914032794</v>
      </c>
      <c r="P977">
        <v>73.03125</v>
      </c>
      <c r="Q977">
        <v>0.19798409868510999</v>
      </c>
    </row>
    <row r="978" spans="1:17" hidden="1" x14ac:dyDescent="0.3">
      <c r="A978" t="s">
        <v>2107</v>
      </c>
      <c r="B978" t="s">
        <v>2108</v>
      </c>
      <c r="C978" t="s">
        <v>3124</v>
      </c>
      <c r="D978" t="s">
        <v>160</v>
      </c>
      <c r="E978">
        <v>2860.9173337000002</v>
      </c>
      <c r="F978">
        <v>436.6</v>
      </c>
      <c r="G978">
        <v>17.308788762675199</v>
      </c>
      <c r="H978">
        <v>11.896677076034599</v>
      </c>
      <c r="I978">
        <v>42.965216091687999</v>
      </c>
      <c r="J978">
        <v>-16.580046919837098</v>
      </c>
      <c r="K978">
        <v>456.56821253481098</v>
      </c>
      <c r="L978">
        <v>397.65095083860803</v>
      </c>
      <c r="M978">
        <v>29.025718745715199</v>
      </c>
      <c r="N978">
        <v>1.3670852919723899</v>
      </c>
      <c r="O978">
        <v>28.183692166743</v>
      </c>
      <c r="P978">
        <v>76.761133603238804</v>
      </c>
      <c r="Q978">
        <v>0.10347886445143401</v>
      </c>
    </row>
    <row r="979" spans="1:17" hidden="1" x14ac:dyDescent="0.3">
      <c r="A979" t="s">
        <v>2109</v>
      </c>
      <c r="B979" t="s">
        <v>2110</v>
      </c>
      <c r="C979" t="s">
        <v>3124</v>
      </c>
      <c r="D979" t="s">
        <v>51</v>
      </c>
      <c r="E979">
        <v>2852.1184822499999</v>
      </c>
      <c r="F979">
        <v>309.5</v>
      </c>
      <c r="G979">
        <v>-27.850089895343899</v>
      </c>
      <c r="H979">
        <v>-1.2634319641626399</v>
      </c>
      <c r="I979">
        <v>-11.428598431725399</v>
      </c>
      <c r="J979">
        <v>0.63591397841620501</v>
      </c>
      <c r="K979">
        <v>328.88909025922698</v>
      </c>
      <c r="L979">
        <v>338.68335839295401</v>
      </c>
      <c r="M979">
        <v>42.497346148067003</v>
      </c>
      <c r="N979">
        <v>0.57819571226507405</v>
      </c>
      <c r="O979">
        <v>34.087237479806099</v>
      </c>
      <c r="P979">
        <v>7.9902302861130297</v>
      </c>
      <c r="Q979">
        <v>-6.6714589676120997E-2</v>
      </c>
    </row>
    <row r="980" spans="1:17" hidden="1" x14ac:dyDescent="0.3">
      <c r="A980" t="s">
        <v>2111</v>
      </c>
      <c r="B980" t="s">
        <v>2112</v>
      </c>
      <c r="C980" t="s">
        <v>3124</v>
      </c>
      <c r="D980" t="s">
        <v>120</v>
      </c>
      <c r="E980">
        <v>2842.05134438697</v>
      </c>
      <c r="F980">
        <v>16.45</v>
      </c>
      <c r="G980">
        <v>56.806956131565002</v>
      </c>
      <c r="H980">
        <v>-6.4298585797590997</v>
      </c>
      <c r="I980">
        <v>-27.021106870402601</v>
      </c>
      <c r="J980">
        <v>-6.6614735000937504</v>
      </c>
      <c r="K980">
        <v>18.317593618306901</v>
      </c>
      <c r="L980">
        <v>18.271978270293602</v>
      </c>
      <c r="M980">
        <v>33.2034347096128</v>
      </c>
      <c r="N980">
        <v>0.50652849327024396</v>
      </c>
      <c r="O980">
        <v>106.38297872340399</v>
      </c>
      <c r="P980">
        <v>80.175246440306594</v>
      </c>
      <c r="Q980">
        <v>0.106237619039609</v>
      </c>
    </row>
    <row r="981" spans="1:17" hidden="1" x14ac:dyDescent="0.3">
      <c r="A981" t="s">
        <v>2113</v>
      </c>
      <c r="B981" t="s">
        <v>2114</v>
      </c>
      <c r="C981" t="s">
        <v>3124</v>
      </c>
      <c r="D981" t="s">
        <v>427</v>
      </c>
      <c r="E981">
        <v>2835.0478411384902</v>
      </c>
      <c r="F981">
        <v>499.6</v>
      </c>
      <c r="G981">
        <v>-8.5843365791064397</v>
      </c>
      <c r="H981">
        <v>-1.9817668950129701</v>
      </c>
      <c r="I981">
        <v>-20.778248396445601</v>
      </c>
      <c r="J981">
        <v>0.33295105937762298</v>
      </c>
      <c r="K981">
        <v>516.52848968777403</v>
      </c>
      <c r="L981">
        <v>510.60497197985399</v>
      </c>
      <c r="M981">
        <v>40.2564710908172</v>
      </c>
      <c r="N981">
        <v>1.06170187039144</v>
      </c>
      <c r="O981">
        <v>32.095676541232997</v>
      </c>
      <c r="P981">
        <v>19.507235976557801</v>
      </c>
      <c r="Q981">
        <v>-9.0295069539000005E-4</v>
      </c>
    </row>
    <row r="982" spans="1:17" hidden="1" x14ac:dyDescent="0.3">
      <c r="A982" t="s">
        <v>2115</v>
      </c>
      <c r="B982" t="s">
        <v>2116</v>
      </c>
      <c r="C982" t="s">
        <v>3124</v>
      </c>
      <c r="D982" t="s">
        <v>211</v>
      </c>
      <c r="E982">
        <v>2833.0371560150002</v>
      </c>
      <c r="F982">
        <v>298.10000000000002</v>
      </c>
      <c r="G982">
        <v>5.25592193702313</v>
      </c>
      <c r="H982">
        <v>21.0023544881909</v>
      </c>
      <c r="I982">
        <v>42.022457285716598</v>
      </c>
      <c r="J982">
        <v>-6.6648032326308799</v>
      </c>
      <c r="K982">
        <v>275.30117034687203</v>
      </c>
      <c r="L982">
        <v>234.863433534379</v>
      </c>
      <c r="M982">
        <v>43.230543979062801</v>
      </c>
      <c r="N982">
        <v>0.80755988599517603</v>
      </c>
      <c r="O982">
        <v>14.7266018114726</v>
      </c>
      <c r="P982">
        <v>72.661453808282602</v>
      </c>
      <c r="Q982">
        <v>9.0014305064884004E-2</v>
      </c>
    </row>
    <row r="983" spans="1:17" hidden="1" x14ac:dyDescent="0.3">
      <c r="A983" t="s">
        <v>2117</v>
      </c>
      <c r="B983" t="s">
        <v>2118</v>
      </c>
      <c r="C983" t="s">
        <v>3124</v>
      </c>
      <c r="D983" t="s">
        <v>24</v>
      </c>
      <c r="E983">
        <v>2826.6315547228801</v>
      </c>
      <c r="F983">
        <v>339.5</v>
      </c>
      <c r="G983">
        <v>2.7161567482560902</v>
      </c>
      <c r="H983">
        <v>-9.96896763311881</v>
      </c>
      <c r="I983">
        <v>14.965044283447201</v>
      </c>
      <c r="J983">
        <v>-8.4405702262619293</v>
      </c>
      <c r="K983">
        <v>380.25955492716201</v>
      </c>
      <c r="L983">
        <v>342.92820552318898</v>
      </c>
      <c r="M983">
        <v>26.792598062897302</v>
      </c>
      <c r="N983">
        <v>0.220704288187662</v>
      </c>
      <c r="O983">
        <v>37.555228276877699</v>
      </c>
      <c r="P983">
        <v>36.126704089815497</v>
      </c>
      <c r="Q983">
        <v>-2.8998147986993E-2</v>
      </c>
    </row>
    <row r="984" spans="1:17" x14ac:dyDescent="0.3">
      <c r="A984" t="s">
        <v>2119</v>
      </c>
      <c r="B984" t="s">
        <v>2120</v>
      </c>
      <c r="C984" t="s">
        <v>3120</v>
      </c>
      <c r="D984" t="s">
        <v>456</v>
      </c>
      <c r="E984">
        <v>2824.0767493223898</v>
      </c>
      <c r="F984">
        <v>391.75</v>
      </c>
      <c r="G984">
        <v>-12.4527220610399</v>
      </c>
      <c r="H984">
        <v>-14.510077524241</v>
      </c>
      <c r="I984">
        <v>-16.077374755990899</v>
      </c>
      <c r="J984">
        <v>-2.9044153614532</v>
      </c>
      <c r="K984">
        <v>449.11936749383602</v>
      </c>
      <c r="L984">
        <v>455.65972494640101</v>
      </c>
      <c r="M984">
        <v>22.123779577610001</v>
      </c>
      <c r="N984">
        <v>1.0377046445144</v>
      </c>
      <c r="O984">
        <v>41.595405232929103</v>
      </c>
      <c r="P984">
        <v>10.042134831460601</v>
      </c>
      <c r="Q984">
        <v>-0.108109887500749</v>
      </c>
    </row>
    <row r="985" spans="1:17" hidden="1" x14ac:dyDescent="0.3">
      <c r="A985" t="s">
        <v>2121</v>
      </c>
      <c r="B985" t="s">
        <v>2122</v>
      </c>
      <c r="C985" t="s">
        <v>3124</v>
      </c>
      <c r="D985" t="s">
        <v>2123</v>
      </c>
      <c r="E985">
        <v>2822.75</v>
      </c>
      <c r="F985">
        <v>564.54999999999995</v>
      </c>
      <c r="G985">
        <v>147.80245162706001</v>
      </c>
      <c r="H985">
        <v>3.35022654740323</v>
      </c>
      <c r="I985">
        <v>-19.084181781541901</v>
      </c>
      <c r="J985">
        <v>-9.5821304623615102</v>
      </c>
      <c r="K985">
        <v>578.89598621309199</v>
      </c>
      <c r="M985">
        <v>36.566501845001603</v>
      </c>
      <c r="N985">
        <v>1.8704715477443601</v>
      </c>
      <c r="O985">
        <v>36.188114427419997</v>
      </c>
      <c r="P985">
        <v>182.27499999999901</v>
      </c>
    </row>
    <row r="986" spans="1:17" hidden="1" x14ac:dyDescent="0.3">
      <c r="A986" t="s">
        <v>2124</v>
      </c>
      <c r="B986" t="s">
        <v>2125</v>
      </c>
      <c r="C986" t="s">
        <v>3124</v>
      </c>
      <c r="D986" t="s">
        <v>280</v>
      </c>
      <c r="E986">
        <v>2815.2126950264101</v>
      </c>
      <c r="F986">
        <v>95.33</v>
      </c>
      <c r="G986">
        <v>60.032746024021598</v>
      </c>
      <c r="H986">
        <v>0.64128776065541004</v>
      </c>
      <c r="I986">
        <v>73.949935163894395</v>
      </c>
      <c r="J986">
        <v>-9.1235248372761095</v>
      </c>
      <c r="K986">
        <v>96.144850780133297</v>
      </c>
      <c r="L986">
        <v>75.535451579049905</v>
      </c>
      <c r="M986">
        <v>36.575608735846103</v>
      </c>
      <c r="N986">
        <v>0.57939111542654198</v>
      </c>
      <c r="O986">
        <v>18.535613133326301</v>
      </c>
      <c r="P986">
        <v>107.46463547334</v>
      </c>
      <c r="Q986">
        <v>8.8646682709228999E-2</v>
      </c>
    </row>
    <row r="987" spans="1:17" hidden="1" x14ac:dyDescent="0.3">
      <c r="A987" t="s">
        <v>2126</v>
      </c>
      <c r="B987" t="s">
        <v>2127</v>
      </c>
      <c r="C987" t="s">
        <v>3124</v>
      </c>
      <c r="D987" t="s">
        <v>389</v>
      </c>
      <c r="E987">
        <v>2797.7479600493298</v>
      </c>
      <c r="F987">
        <v>1873.85</v>
      </c>
      <c r="G987">
        <v>-35.404396603000897</v>
      </c>
      <c r="H987">
        <v>3.27846902128874</v>
      </c>
      <c r="I987">
        <v>-5.7817204604369499</v>
      </c>
      <c r="J987">
        <v>-2.8470479488337599</v>
      </c>
      <c r="K987">
        <v>1908.15703752377</v>
      </c>
      <c r="L987">
        <v>1949.0130165990099</v>
      </c>
      <c r="M987">
        <v>33.924021789863801</v>
      </c>
      <c r="N987">
        <v>0.65438831841679701</v>
      </c>
      <c r="O987">
        <v>24.609760653200599</v>
      </c>
      <c r="P987">
        <v>10.878698224852</v>
      </c>
      <c r="Q987">
        <v>-5.9200625696823002E-2</v>
      </c>
    </row>
    <row r="988" spans="1:17" hidden="1" x14ac:dyDescent="0.3">
      <c r="A988" t="s">
        <v>2128</v>
      </c>
      <c r="B988" t="s">
        <v>2129</v>
      </c>
      <c r="C988" t="s">
        <v>3124</v>
      </c>
      <c r="D988" t="s">
        <v>27</v>
      </c>
      <c r="E988">
        <v>2794.2787645706999</v>
      </c>
      <c r="F988">
        <v>44.33</v>
      </c>
      <c r="G988">
        <v>36.167699854010898</v>
      </c>
      <c r="H988">
        <v>-11.1617261278807</v>
      </c>
      <c r="I988">
        <v>14.543967157331601</v>
      </c>
      <c r="J988">
        <v>-8.1933458972314597</v>
      </c>
      <c r="K988">
        <v>51.395375912073298</v>
      </c>
      <c r="L988">
        <v>47.757336641976302</v>
      </c>
      <c r="M988">
        <v>29.067791646231701</v>
      </c>
      <c r="N988">
        <v>0.42440620860241501</v>
      </c>
      <c r="O988">
        <v>129.93458154748399</v>
      </c>
      <c r="P988">
        <v>64.185185185185105</v>
      </c>
      <c r="Q988">
        <v>8.5021331322519003E-2</v>
      </c>
    </row>
    <row r="989" spans="1:17" hidden="1" x14ac:dyDescent="0.3">
      <c r="A989" t="s">
        <v>2130</v>
      </c>
      <c r="B989" t="s">
        <v>2131</v>
      </c>
      <c r="C989" t="s">
        <v>3124</v>
      </c>
      <c r="D989" t="s">
        <v>475</v>
      </c>
      <c r="E989">
        <v>2793.3288102942902</v>
      </c>
      <c r="F989">
        <v>4371.5</v>
      </c>
      <c r="G989">
        <v>4.73510695853345</v>
      </c>
      <c r="H989">
        <v>-1.2766673183435899</v>
      </c>
      <c r="I989">
        <v>17.013352995795501</v>
      </c>
      <c r="J989">
        <v>-1.14607414836262</v>
      </c>
      <c r="K989">
        <v>4560.25036479763</v>
      </c>
      <c r="L989">
        <v>4171.9413530156698</v>
      </c>
      <c r="M989">
        <v>40.196453019788997</v>
      </c>
      <c r="N989">
        <v>0.79145527109607805</v>
      </c>
      <c r="O989">
        <v>24.122154866750499</v>
      </c>
      <c r="P989">
        <v>53.275713960133899</v>
      </c>
      <c r="Q989">
        <v>0.13098557031805999</v>
      </c>
    </row>
    <row r="990" spans="1:17" hidden="1" x14ac:dyDescent="0.3">
      <c r="A990" t="s">
        <v>2132</v>
      </c>
      <c r="B990" t="s">
        <v>2133</v>
      </c>
      <c r="C990" t="s">
        <v>3124</v>
      </c>
      <c r="D990" t="s">
        <v>2134</v>
      </c>
      <c r="E990">
        <v>2784.1505389805302</v>
      </c>
      <c r="F990">
        <v>240.85</v>
      </c>
      <c r="G990">
        <v>5.7322761884640503</v>
      </c>
      <c r="H990">
        <v>-9.1278910339653994</v>
      </c>
      <c r="I990">
        <v>-13.797124954386399</v>
      </c>
      <c r="J990">
        <v>-2.7756701163430999</v>
      </c>
      <c r="K990">
        <v>259.00386312738499</v>
      </c>
      <c r="L990">
        <v>244.93937642617101</v>
      </c>
      <c r="M990">
        <v>42.1303035746351</v>
      </c>
      <c r="N990">
        <v>0.72148940720460697</v>
      </c>
      <c r="O990">
        <v>37.014739464396897</v>
      </c>
      <c r="P990">
        <v>122.49422632794401</v>
      </c>
    </row>
    <row r="991" spans="1:17" hidden="1" x14ac:dyDescent="0.3">
      <c r="A991" t="s">
        <v>2135</v>
      </c>
      <c r="B991" t="s">
        <v>2136</v>
      </c>
      <c r="C991" t="s">
        <v>3124</v>
      </c>
      <c r="D991" t="s">
        <v>175</v>
      </c>
      <c r="E991">
        <v>2754.7558071230501</v>
      </c>
      <c r="F991">
        <v>2592.5500000000002</v>
      </c>
      <c r="G991">
        <v>312.759798457702</v>
      </c>
      <c r="H991">
        <v>20.693764806800999</v>
      </c>
      <c r="I991">
        <v>79.535710696395796</v>
      </c>
      <c r="J991">
        <v>2.4682875978391601</v>
      </c>
      <c r="K991">
        <v>2181.1430383683901</v>
      </c>
      <c r="L991">
        <v>1695.6033611156799</v>
      </c>
      <c r="M991">
        <v>66.5233850462932</v>
      </c>
      <c r="N991">
        <v>1.2724929990302101</v>
      </c>
      <c r="O991">
        <v>3.71834680141172</v>
      </c>
      <c r="P991">
        <v>370.81630799963602</v>
      </c>
      <c r="Q991">
        <v>0.191900212715097</v>
      </c>
    </row>
    <row r="992" spans="1:17" hidden="1" x14ac:dyDescent="0.3">
      <c r="A992" t="s">
        <v>2137</v>
      </c>
      <c r="B992" t="s">
        <v>2138</v>
      </c>
      <c r="C992" t="s">
        <v>3124</v>
      </c>
      <c r="D992" t="s">
        <v>536</v>
      </c>
      <c r="E992">
        <v>2753.3402725199799</v>
      </c>
      <c r="F992">
        <v>261.10000000000002</v>
      </c>
      <c r="G992">
        <v>-63.124472302857299</v>
      </c>
      <c r="H992">
        <v>-5.4867103048582599</v>
      </c>
      <c r="I992">
        <v>-14.464399171762899</v>
      </c>
      <c r="J992">
        <v>-5.5668031541055196</v>
      </c>
      <c r="K992">
        <v>288.70925512440101</v>
      </c>
      <c r="L992">
        <v>302.48659976242499</v>
      </c>
      <c r="M992">
        <v>29.330783523192601</v>
      </c>
      <c r="N992">
        <v>0.51981774539314596</v>
      </c>
      <c r="O992">
        <v>97.0126388356951</v>
      </c>
      <c r="P992">
        <v>6.0950832994717699</v>
      </c>
    </row>
    <row r="993" spans="1:17" hidden="1" x14ac:dyDescent="0.3">
      <c r="A993" t="s">
        <v>2139</v>
      </c>
      <c r="B993" t="s">
        <v>2140</v>
      </c>
      <c r="C993" t="s">
        <v>3124</v>
      </c>
      <c r="D993" t="s">
        <v>2141</v>
      </c>
      <c r="E993">
        <v>2752.4970516601002</v>
      </c>
      <c r="F993">
        <v>575.85</v>
      </c>
      <c r="G993">
        <v>51.121584661440203</v>
      </c>
      <c r="H993">
        <v>-21.030267124385201</v>
      </c>
      <c r="I993">
        <v>46.564467937326903</v>
      </c>
      <c r="J993">
        <v>-11.399914548851299</v>
      </c>
      <c r="K993">
        <v>708.24232075443501</v>
      </c>
      <c r="L993">
        <v>531.93278059775298</v>
      </c>
      <c r="M993">
        <v>9.4127293949604205</v>
      </c>
      <c r="N993">
        <v>0.40142492834613702</v>
      </c>
      <c r="O993">
        <v>47.086914995224397</v>
      </c>
      <c r="P993">
        <v>125.117279124315</v>
      </c>
    </row>
    <row r="994" spans="1:17" hidden="1" x14ac:dyDescent="0.3">
      <c r="A994" t="s">
        <v>2142</v>
      </c>
      <c r="B994" t="s">
        <v>2143</v>
      </c>
      <c r="C994" t="s">
        <v>3124</v>
      </c>
      <c r="D994" t="s">
        <v>416</v>
      </c>
      <c r="E994">
        <v>2739.9654742274201</v>
      </c>
      <c r="F994">
        <v>3576.45</v>
      </c>
      <c r="G994">
        <v>-45.009795736307503</v>
      </c>
      <c r="H994">
        <v>-4.9971282929496503</v>
      </c>
      <c r="I994">
        <v>-17.861705433395901</v>
      </c>
      <c r="J994">
        <v>-4.4467826588372201</v>
      </c>
      <c r="K994">
        <v>3986.35599542313</v>
      </c>
      <c r="L994">
        <v>4114.7213742268004</v>
      </c>
      <c r="M994">
        <v>26.382618008266</v>
      </c>
      <c r="N994">
        <v>0.43713235956598501</v>
      </c>
      <c r="O994">
        <v>42.515623034014197</v>
      </c>
      <c r="P994">
        <v>2.6520859344727898</v>
      </c>
      <c r="Q994">
        <v>5.0960630493253001E-2</v>
      </c>
    </row>
    <row r="995" spans="1:17" hidden="1" x14ac:dyDescent="0.3">
      <c r="A995" t="s">
        <v>2144</v>
      </c>
      <c r="B995" t="s">
        <v>2145</v>
      </c>
      <c r="C995" t="s">
        <v>3124</v>
      </c>
      <c r="D995" t="s">
        <v>203</v>
      </c>
      <c r="E995">
        <v>2738.2003989024302</v>
      </c>
      <c r="F995">
        <v>726.55</v>
      </c>
      <c r="G995">
        <v>25.0386800146761</v>
      </c>
      <c r="H995">
        <v>19.193114997387401</v>
      </c>
      <c r="I995">
        <v>25.145418230072501</v>
      </c>
      <c r="J995">
        <v>8.1206443466664293</v>
      </c>
      <c r="K995">
        <v>664.57088000900603</v>
      </c>
      <c r="L995">
        <v>602.45343065772204</v>
      </c>
      <c r="M995">
        <v>58.594615221730102</v>
      </c>
      <c r="N995">
        <v>1.3937331958996999</v>
      </c>
      <c r="O995">
        <v>14.100887757208699</v>
      </c>
      <c r="P995">
        <v>47.373225152129798</v>
      </c>
      <c r="Q995">
        <v>7.4396448673912E-2</v>
      </c>
    </row>
    <row r="996" spans="1:17" x14ac:dyDescent="0.3">
      <c r="A996" t="s">
        <v>2146</v>
      </c>
      <c r="B996" t="s">
        <v>2147</v>
      </c>
      <c r="C996" t="s">
        <v>3122</v>
      </c>
      <c r="D996" t="s">
        <v>138</v>
      </c>
      <c r="E996">
        <v>2703.0168590193098</v>
      </c>
      <c r="F996">
        <v>355.45</v>
      </c>
      <c r="G996">
        <v>-51.355296094197897</v>
      </c>
      <c r="H996">
        <v>-2.1821144139825099</v>
      </c>
      <c r="I996">
        <v>-35.294106988091102</v>
      </c>
      <c r="J996">
        <v>-1.19058672267886</v>
      </c>
      <c r="K996">
        <v>384.45475957446899</v>
      </c>
      <c r="L996">
        <v>422.13078013955999</v>
      </c>
      <c r="M996">
        <v>33.199699579828298</v>
      </c>
      <c r="N996">
        <v>0.50326492347887797</v>
      </c>
      <c r="O996">
        <v>64.580109720073096</v>
      </c>
      <c r="P996">
        <v>3.0289855072463698</v>
      </c>
      <c r="Q996">
        <v>1.295108910002E-2</v>
      </c>
    </row>
    <row r="997" spans="1:17" hidden="1" x14ac:dyDescent="0.3">
      <c r="A997" t="s">
        <v>2148</v>
      </c>
      <c r="B997" t="s">
        <v>2149</v>
      </c>
      <c r="C997" t="s">
        <v>3124</v>
      </c>
      <c r="D997" t="s">
        <v>2150</v>
      </c>
      <c r="E997">
        <v>2700.8287655593799</v>
      </c>
      <c r="F997">
        <v>542.29999999999995</v>
      </c>
      <c r="G997">
        <v>75.063857038981197</v>
      </c>
      <c r="H997">
        <v>20.516929386976301</v>
      </c>
      <c r="I997">
        <v>34.866018942965297</v>
      </c>
      <c r="J997">
        <v>-5.35328204873049</v>
      </c>
      <c r="K997">
        <v>517.28656905879404</v>
      </c>
      <c r="L997">
        <v>456.89356623945702</v>
      </c>
      <c r="M997">
        <v>46.411718060693602</v>
      </c>
      <c r="N997">
        <v>0.74151189049191502</v>
      </c>
      <c r="O997">
        <v>14.3278628065646</v>
      </c>
      <c r="P997">
        <v>106.19771863117801</v>
      </c>
      <c r="Q997">
        <v>0.29937246682942997</v>
      </c>
    </row>
    <row r="998" spans="1:17" hidden="1" x14ac:dyDescent="0.3">
      <c r="A998" t="s">
        <v>2151</v>
      </c>
      <c r="B998" t="s">
        <v>2152</v>
      </c>
      <c r="C998" t="s">
        <v>3124</v>
      </c>
      <c r="D998" t="s">
        <v>75</v>
      </c>
      <c r="E998">
        <v>2700.0265839328099</v>
      </c>
      <c r="F998">
        <v>206.46</v>
      </c>
      <c r="G998">
        <v>-40.113774122498498</v>
      </c>
      <c r="H998">
        <v>-2.4548840416435</v>
      </c>
      <c r="I998">
        <v>-11.5578431121222</v>
      </c>
      <c r="J998">
        <v>-3.8243594609843599</v>
      </c>
      <c r="K998">
        <v>223.57813262691101</v>
      </c>
      <c r="L998">
        <v>231.18511219553901</v>
      </c>
      <c r="M998">
        <v>27.319463992189501</v>
      </c>
      <c r="N998">
        <v>0.57958388684308704</v>
      </c>
      <c r="O998">
        <v>47.728373534825103</v>
      </c>
      <c r="P998">
        <v>6.4226804123711201</v>
      </c>
      <c r="Q998">
        <v>-5.9870630628923997E-2</v>
      </c>
    </row>
    <row r="999" spans="1:17" x14ac:dyDescent="0.3">
      <c r="A999" t="s">
        <v>2153</v>
      </c>
      <c r="B999" t="s">
        <v>2154</v>
      </c>
      <c r="C999" t="s">
        <v>3111</v>
      </c>
      <c r="D999" t="s">
        <v>547</v>
      </c>
      <c r="E999">
        <v>2663.5900323842302</v>
      </c>
      <c r="F999">
        <v>366.25</v>
      </c>
      <c r="G999">
        <v>-17.247940363116001</v>
      </c>
      <c r="H999">
        <v>-9.2426417002253505</v>
      </c>
      <c r="I999">
        <v>6.7743183279002297</v>
      </c>
      <c r="J999">
        <v>-4.6759840000182997</v>
      </c>
      <c r="K999">
        <v>413.485348385208</v>
      </c>
      <c r="L999">
        <v>394.00209760126</v>
      </c>
      <c r="M999">
        <v>24.890809383143399</v>
      </c>
      <c r="N999">
        <v>0.29428851182337101</v>
      </c>
      <c r="O999">
        <v>37.883959044368602</v>
      </c>
      <c r="P999">
        <v>24.131503135061799</v>
      </c>
      <c r="Q999">
        <v>-5.0247664270510004E-3</v>
      </c>
    </row>
    <row r="1000" spans="1:17" hidden="1" x14ac:dyDescent="0.3">
      <c r="A1000" t="s">
        <v>2155</v>
      </c>
      <c r="B1000" t="s">
        <v>2156</v>
      </c>
      <c r="C1000" t="s">
        <v>3124</v>
      </c>
      <c r="D1000" t="s">
        <v>21</v>
      </c>
      <c r="E1000">
        <v>2656.6841057500001</v>
      </c>
      <c r="F1000">
        <v>209.38</v>
      </c>
      <c r="G1000">
        <v>-48.621143153222498</v>
      </c>
      <c r="H1000">
        <v>-9.0705989167155696</v>
      </c>
      <c r="I1000">
        <v>-5.2157962131954498</v>
      </c>
      <c r="J1000">
        <v>-5.2706516476287497</v>
      </c>
      <c r="K1000">
        <v>236.35631676329601</v>
      </c>
      <c r="L1000">
        <v>234.12622209493301</v>
      </c>
      <c r="M1000">
        <v>29.818002050330399</v>
      </c>
      <c r="N1000">
        <v>0.43230512238020702</v>
      </c>
      <c r="O1000">
        <v>52.593370904575401</v>
      </c>
      <c r="P1000">
        <v>24.660633484162801</v>
      </c>
      <c r="Q1000">
        <v>0.10880468264511101</v>
      </c>
    </row>
    <row r="1001" spans="1:17" x14ac:dyDescent="0.3">
      <c r="A1001" t="s">
        <v>2157</v>
      </c>
      <c r="B1001" t="s">
        <v>2158</v>
      </c>
      <c r="C1001" t="s">
        <v>3115</v>
      </c>
      <c r="D1001" t="s">
        <v>266</v>
      </c>
      <c r="E1001">
        <v>2654.67055767479</v>
      </c>
      <c r="F1001">
        <v>273.75</v>
      </c>
      <c r="G1001">
        <v>-21.030881706272702</v>
      </c>
      <c r="H1001">
        <v>2.7223861727535499</v>
      </c>
      <c r="I1001">
        <v>-20.035636423230901</v>
      </c>
      <c r="J1001">
        <v>-5.62870807716856</v>
      </c>
      <c r="K1001">
        <v>285.37731113112</v>
      </c>
      <c r="L1001">
        <v>298.48205934421202</v>
      </c>
      <c r="M1001">
        <v>48.780107945801099</v>
      </c>
      <c r="N1001">
        <v>2.2048585970903698</v>
      </c>
      <c r="O1001">
        <v>46.684931506849303</v>
      </c>
      <c r="P1001">
        <v>12.840065952184601</v>
      </c>
      <c r="Q1001">
        <v>6.7368912246904999E-2</v>
      </c>
    </row>
    <row r="1002" spans="1:17" hidden="1" x14ac:dyDescent="0.3">
      <c r="A1002" t="s">
        <v>2159</v>
      </c>
      <c r="B1002" t="s">
        <v>2160</v>
      </c>
      <c r="C1002" t="s">
        <v>3124</v>
      </c>
      <c r="D1002" t="s">
        <v>211</v>
      </c>
      <c r="E1002">
        <v>2644.7201883397001</v>
      </c>
      <c r="F1002">
        <v>1749.15</v>
      </c>
      <c r="G1002">
        <v>-48.772857167916101</v>
      </c>
      <c r="H1002">
        <v>-0.73515700430059105</v>
      </c>
      <c r="I1002">
        <v>-16.7552520125532</v>
      </c>
      <c r="J1002">
        <v>-0.17802632685988901</v>
      </c>
      <c r="K1002">
        <v>1856.16720412207</v>
      </c>
      <c r="L1002">
        <v>1961.20199229589</v>
      </c>
      <c r="M1002">
        <v>30.9352951414225</v>
      </c>
      <c r="N1002">
        <v>1.01276389395096</v>
      </c>
      <c r="O1002">
        <v>40.010862418889097</v>
      </c>
      <c r="P1002">
        <v>1.6947674418604699</v>
      </c>
      <c r="Q1002">
        <v>2.8626697786273001E-2</v>
      </c>
    </row>
    <row r="1003" spans="1:17" hidden="1" x14ac:dyDescent="0.3">
      <c r="A1003" t="s">
        <v>2161</v>
      </c>
      <c r="B1003" t="s">
        <v>2162</v>
      </c>
      <c r="C1003" t="s">
        <v>3124</v>
      </c>
      <c r="D1003" t="s">
        <v>2163</v>
      </c>
      <c r="E1003">
        <v>2644.6841620202299</v>
      </c>
      <c r="F1003">
        <v>26.85</v>
      </c>
      <c r="G1003">
        <v>138.264144850945</v>
      </c>
      <c r="H1003">
        <v>-3.3842198552668701</v>
      </c>
      <c r="I1003">
        <v>53.334679674738403</v>
      </c>
      <c r="J1003">
        <v>-11.3251739406223</v>
      </c>
      <c r="K1003">
        <v>27.393399790663398</v>
      </c>
      <c r="L1003">
        <v>20.5157560814318</v>
      </c>
      <c r="M1003">
        <v>31.2138824616055</v>
      </c>
      <c r="N1003">
        <v>0.13584764523516099</v>
      </c>
      <c r="O1003">
        <v>25.8845437616387</v>
      </c>
      <c r="P1003">
        <v>202.19471018570599</v>
      </c>
    </row>
    <row r="1004" spans="1:17" hidden="1" x14ac:dyDescent="0.3">
      <c r="A1004" t="s">
        <v>2164</v>
      </c>
      <c r="B1004" t="s">
        <v>2165</v>
      </c>
      <c r="C1004" t="s">
        <v>3124</v>
      </c>
      <c r="D1004" t="s">
        <v>1683</v>
      </c>
      <c r="E1004">
        <v>2644.090741</v>
      </c>
      <c r="F1004">
        <v>63.75</v>
      </c>
      <c r="G1004">
        <v>-0.81590904928616903</v>
      </c>
      <c r="H1004">
        <v>3.3066832392877799</v>
      </c>
      <c r="I1004">
        <v>-5.7923414925682897</v>
      </c>
      <c r="J1004">
        <v>-1.8966845598266799</v>
      </c>
      <c r="K1004">
        <v>65.714639337642495</v>
      </c>
      <c r="L1004">
        <v>61.927542223310702</v>
      </c>
      <c r="M1004">
        <v>53.860821394049402</v>
      </c>
      <c r="N1004">
        <v>0.97787204303129305</v>
      </c>
      <c r="O1004">
        <v>11.058823529411701</v>
      </c>
      <c r="P1004">
        <v>21.544327931363199</v>
      </c>
      <c r="Q1004">
        <v>-2.7484158448541001E-2</v>
      </c>
    </row>
    <row r="1005" spans="1:17" hidden="1" x14ac:dyDescent="0.3">
      <c r="A1005" t="s">
        <v>2166</v>
      </c>
      <c r="B1005" t="s">
        <v>2167</v>
      </c>
      <c r="C1005" t="s">
        <v>3124</v>
      </c>
      <c r="D1005" t="s">
        <v>819</v>
      </c>
      <c r="E1005">
        <v>2643.5347539167701</v>
      </c>
      <c r="F1005">
        <v>644.29999999999995</v>
      </c>
      <c r="G1005">
        <v>-25.600236664430199</v>
      </c>
      <c r="H1005">
        <v>-2.5907892417982001</v>
      </c>
      <c r="I1005">
        <v>-2.1826810404660701</v>
      </c>
      <c r="J1005">
        <v>-2.1315040262438698</v>
      </c>
      <c r="K1005">
        <v>691.98087043317503</v>
      </c>
      <c r="L1005">
        <v>699.76111514249499</v>
      </c>
      <c r="M1005">
        <v>30.686193807855201</v>
      </c>
      <c r="N1005">
        <v>1.11419279909616</v>
      </c>
      <c r="O1005">
        <v>35.433804128511497</v>
      </c>
      <c r="P1005">
        <v>14.807555238774</v>
      </c>
      <c r="Q1005">
        <v>-6.1753463306492E-2</v>
      </c>
    </row>
    <row r="1006" spans="1:17" hidden="1" x14ac:dyDescent="0.3">
      <c r="A1006" t="s">
        <v>2168</v>
      </c>
      <c r="B1006" t="s">
        <v>2169</v>
      </c>
      <c r="C1006" t="s">
        <v>3124</v>
      </c>
      <c r="D1006" t="s">
        <v>21</v>
      </c>
      <c r="E1006">
        <v>2638.2499137402801</v>
      </c>
      <c r="F1006">
        <v>572.25</v>
      </c>
      <c r="G1006">
        <v>59.290529984289599</v>
      </c>
      <c r="H1006">
        <v>20.547271056356301</v>
      </c>
      <c r="I1006">
        <v>34.960888035887898</v>
      </c>
      <c r="J1006">
        <v>1.07112191024954</v>
      </c>
      <c r="K1006">
        <v>482.89913023529999</v>
      </c>
      <c r="L1006">
        <v>409.74828920663998</v>
      </c>
      <c r="M1006">
        <v>54.582540459605902</v>
      </c>
      <c r="N1006">
        <v>1.32016995075358</v>
      </c>
      <c r="O1006">
        <v>20.7077326343381</v>
      </c>
      <c r="P1006">
        <v>89.424031777557005</v>
      </c>
      <c r="Q1006">
        <v>0.13302013573966501</v>
      </c>
    </row>
    <row r="1007" spans="1:17" hidden="1" x14ac:dyDescent="0.3">
      <c r="A1007" t="s">
        <v>2170</v>
      </c>
      <c r="B1007" t="s">
        <v>2171</v>
      </c>
      <c r="C1007" t="s">
        <v>3124</v>
      </c>
      <c r="D1007" t="s">
        <v>266</v>
      </c>
      <c r="E1007">
        <v>2627.25774589507</v>
      </c>
      <c r="F1007">
        <v>18057</v>
      </c>
      <c r="G1007">
        <v>18.346754732446001</v>
      </c>
      <c r="H1007">
        <v>6.6654536591929396</v>
      </c>
      <c r="I1007">
        <v>21.401338396310798</v>
      </c>
      <c r="J1007">
        <v>0.59292748980674803</v>
      </c>
      <c r="K1007">
        <v>18012.1115355937</v>
      </c>
      <c r="L1007">
        <v>16543.434365050201</v>
      </c>
      <c r="M1007">
        <v>51.192708060204502</v>
      </c>
      <c r="N1007">
        <v>1.37864105865383</v>
      </c>
      <c r="O1007">
        <v>15.7445865869191</v>
      </c>
      <c r="P1007">
        <v>42.725594887582901</v>
      </c>
      <c r="Q1007">
        <v>0.15449991851012801</v>
      </c>
    </row>
    <row r="1008" spans="1:17" hidden="1" x14ac:dyDescent="0.3">
      <c r="A1008" t="s">
        <v>2172</v>
      </c>
      <c r="B1008" t="s">
        <v>2173</v>
      </c>
      <c r="C1008" t="s">
        <v>3124</v>
      </c>
      <c r="D1008" t="s">
        <v>51</v>
      </c>
      <c r="E1008">
        <v>2622.0782113694099</v>
      </c>
      <c r="F1008">
        <v>1061.4000000000001</v>
      </c>
      <c r="G1008">
        <v>36.295139193452997</v>
      </c>
      <c r="H1008">
        <v>2.1859801176405398</v>
      </c>
      <c r="I1008">
        <v>-5.4589481453454001</v>
      </c>
      <c r="J1008">
        <v>1.0280541506697001</v>
      </c>
      <c r="K1008">
        <v>1078.3842014991201</v>
      </c>
      <c r="L1008">
        <v>1031.9783351779599</v>
      </c>
      <c r="M1008">
        <v>46.394621460678799</v>
      </c>
      <c r="N1008">
        <v>0.49621385571694998</v>
      </c>
      <c r="O1008">
        <v>17.580553985302402</v>
      </c>
      <c r="P1008">
        <v>58.005210271678401</v>
      </c>
      <c r="Q1008">
        <v>2.7945874090701001E-2</v>
      </c>
    </row>
    <row r="1009" spans="1:17" hidden="1" x14ac:dyDescent="0.3">
      <c r="A1009" t="s">
        <v>2174</v>
      </c>
      <c r="B1009" t="s">
        <v>2175</v>
      </c>
      <c r="C1009" t="s">
        <v>3124</v>
      </c>
      <c r="D1009" t="s">
        <v>51</v>
      </c>
      <c r="E1009">
        <v>2614.5703684946898</v>
      </c>
      <c r="F1009">
        <v>119.83</v>
      </c>
      <c r="G1009">
        <v>24.3938755752806</v>
      </c>
      <c r="H1009">
        <v>-7.9668295276501597</v>
      </c>
      <c r="I1009">
        <v>13.1381457573014</v>
      </c>
      <c r="J1009">
        <v>-6.0781015121379003</v>
      </c>
      <c r="K1009">
        <v>131.85659630314001</v>
      </c>
      <c r="L1009">
        <v>120.119966913897</v>
      </c>
      <c r="M1009">
        <v>36.332299207006699</v>
      </c>
      <c r="N1009">
        <v>0.39527248673457599</v>
      </c>
      <c r="O1009">
        <v>41.2834849369941</v>
      </c>
      <c r="P1009">
        <v>60.845637583892596</v>
      </c>
      <c r="Q1009">
        <v>3.1831315261137E-2</v>
      </c>
    </row>
    <row r="1010" spans="1:17" hidden="1" x14ac:dyDescent="0.3">
      <c r="A1010" t="s">
        <v>2176</v>
      </c>
      <c r="B1010" t="s">
        <v>2177</v>
      </c>
      <c r="C1010" t="s">
        <v>3124</v>
      </c>
      <c r="D1010" t="s">
        <v>144</v>
      </c>
      <c r="E1010">
        <v>2612.91617645625</v>
      </c>
      <c r="F1010">
        <v>40.659999999999997</v>
      </c>
      <c r="G1010">
        <v>2.1812395058484202</v>
      </c>
      <c r="H1010">
        <v>-6.3795448959621197</v>
      </c>
      <c r="I1010">
        <v>-7.5866713474788101</v>
      </c>
      <c r="J1010">
        <v>-7.2097443569199902</v>
      </c>
      <c r="K1010">
        <v>46.620175840754598</v>
      </c>
      <c r="L1010">
        <v>45.408724762206198</v>
      </c>
      <c r="M1010">
        <v>29.018338366810902</v>
      </c>
      <c r="N1010">
        <v>0.39040787945216698</v>
      </c>
      <c r="O1010">
        <v>67.117560255779594</v>
      </c>
      <c r="P1010">
        <v>27.460815047021899</v>
      </c>
      <c r="Q1010">
        <v>8.2958488088379995E-2</v>
      </c>
    </row>
    <row r="1011" spans="1:17" x14ac:dyDescent="0.3">
      <c r="A1011" t="s">
        <v>2178</v>
      </c>
      <c r="B1011" t="s">
        <v>2179</v>
      </c>
      <c r="C1011" t="s">
        <v>3109</v>
      </c>
      <c r="D1011" t="s">
        <v>54</v>
      </c>
      <c r="E1011">
        <v>2609.7326076917402</v>
      </c>
      <c r="F1011">
        <v>365.8</v>
      </c>
      <c r="G1011">
        <v>-85.784940577978702</v>
      </c>
      <c r="H1011">
        <v>-24.626111912848302</v>
      </c>
      <c r="I1011">
        <v>-59.095589364407402</v>
      </c>
      <c r="J1011">
        <v>-4.4025343467137397</v>
      </c>
      <c r="K1011">
        <v>493.39059273351103</v>
      </c>
      <c r="L1011">
        <v>668.76775605878299</v>
      </c>
      <c r="M1011">
        <v>19.127998655509501</v>
      </c>
      <c r="N1011">
        <v>0.88295541127670996</v>
      </c>
      <c r="O1011">
        <v>239.85784581738599</v>
      </c>
      <c r="P1011">
        <v>0.96605023461220296</v>
      </c>
      <c r="Q1011">
        <v>-2.6273264701007E-2</v>
      </c>
    </row>
    <row r="1012" spans="1:17" hidden="1" x14ac:dyDescent="0.3">
      <c r="A1012" t="s">
        <v>2180</v>
      </c>
      <c r="B1012" t="s">
        <v>2181</v>
      </c>
      <c r="C1012" t="s">
        <v>3124</v>
      </c>
      <c r="D1012" t="s">
        <v>242</v>
      </c>
      <c r="E1012">
        <v>2606.6287864859701</v>
      </c>
      <c r="F1012">
        <v>592.1</v>
      </c>
      <c r="G1012">
        <v>100.356293466656</v>
      </c>
      <c r="H1012">
        <v>-14.4354905953494</v>
      </c>
      <c r="I1012">
        <v>46.704771300626703</v>
      </c>
      <c r="J1012">
        <v>-0.68613936788918095</v>
      </c>
      <c r="K1012">
        <v>602.93379810574595</v>
      </c>
      <c r="L1012">
        <v>472.46792356747</v>
      </c>
      <c r="M1012">
        <v>40.546576179250899</v>
      </c>
      <c r="N1012">
        <v>0.24123383032856099</v>
      </c>
      <c r="O1012">
        <v>27.985137645667901</v>
      </c>
      <c r="P1012">
        <v>140.98494098494001</v>
      </c>
      <c r="Q1012">
        <v>0.19056685538526699</v>
      </c>
    </row>
    <row r="1013" spans="1:17" hidden="1" x14ac:dyDescent="0.3">
      <c r="A1013" t="s">
        <v>2182</v>
      </c>
      <c r="B1013" t="s">
        <v>2183</v>
      </c>
      <c r="C1013" t="s">
        <v>3124</v>
      </c>
      <c r="D1013" t="s">
        <v>211</v>
      </c>
      <c r="E1013">
        <v>2606.16062196747</v>
      </c>
      <c r="F1013">
        <v>1824.35</v>
      </c>
      <c r="G1013">
        <v>23.237830483834301</v>
      </c>
      <c r="H1013">
        <v>-2.7838321547720799</v>
      </c>
      <c r="I1013">
        <v>30.5636445100595</v>
      </c>
      <c r="J1013">
        <v>1.25652683147415</v>
      </c>
      <c r="K1013">
        <v>1911.11364009252</v>
      </c>
      <c r="L1013">
        <v>1634.20540080563</v>
      </c>
      <c r="M1013">
        <v>40.626643324475602</v>
      </c>
      <c r="N1013">
        <v>0.42041619974246303</v>
      </c>
      <c r="O1013">
        <v>34.771288404089098</v>
      </c>
      <c r="P1013">
        <v>78.840309773551596</v>
      </c>
      <c r="Q1013">
        <v>0.131328160981563</v>
      </c>
    </row>
    <row r="1014" spans="1:17" hidden="1" x14ac:dyDescent="0.3">
      <c r="A1014" t="s">
        <v>2184</v>
      </c>
      <c r="B1014" t="s">
        <v>2185</v>
      </c>
      <c r="C1014" t="s">
        <v>3124</v>
      </c>
      <c r="D1014" t="s">
        <v>444</v>
      </c>
      <c r="E1014">
        <v>2604.6749574148298</v>
      </c>
      <c r="F1014">
        <v>388.85</v>
      </c>
      <c r="G1014">
        <v>17.374528509068</v>
      </c>
      <c r="H1014">
        <v>5.9132247598985304</v>
      </c>
      <c r="I1014">
        <v>16.593037730740601</v>
      </c>
      <c r="J1014">
        <v>-4.7939138360099198</v>
      </c>
      <c r="K1014">
        <v>379.87278427843898</v>
      </c>
      <c r="L1014">
        <v>342.00043581646599</v>
      </c>
      <c r="M1014">
        <v>42.1693857740797</v>
      </c>
      <c r="N1014">
        <v>1.02945747026566</v>
      </c>
      <c r="O1014">
        <v>12.7941365565128</v>
      </c>
      <c r="P1014">
        <v>59.038854805725897</v>
      </c>
    </row>
    <row r="1015" spans="1:17" hidden="1" x14ac:dyDescent="0.3">
      <c r="A1015" t="s">
        <v>2186</v>
      </c>
      <c r="B1015" t="s">
        <v>2187</v>
      </c>
      <c r="C1015" t="s">
        <v>3124</v>
      </c>
      <c r="D1015" t="s">
        <v>582</v>
      </c>
      <c r="E1015">
        <v>2593.76404827848</v>
      </c>
      <c r="F1015">
        <v>596.6</v>
      </c>
      <c r="G1015">
        <v>-8.5073056972195893</v>
      </c>
      <c r="H1015">
        <v>3.6017482071950901</v>
      </c>
      <c r="I1015">
        <v>5.2946119963903699</v>
      </c>
      <c r="J1015">
        <v>-3.2924180351105599</v>
      </c>
      <c r="K1015">
        <v>608.87438176734497</v>
      </c>
      <c r="L1015">
        <v>585.20014963099402</v>
      </c>
      <c r="M1015">
        <v>45.279402388985503</v>
      </c>
      <c r="N1015">
        <v>1.2425838811116601</v>
      </c>
      <c r="O1015">
        <v>17.331545424069699</v>
      </c>
      <c r="P1015">
        <v>31.120879120879099</v>
      </c>
      <c r="Q1015">
        <v>1.8324636171712001E-2</v>
      </c>
    </row>
    <row r="1016" spans="1:17" hidden="1" x14ac:dyDescent="0.3">
      <c r="A1016" t="s">
        <v>2188</v>
      </c>
      <c r="B1016" t="s">
        <v>2189</v>
      </c>
      <c r="C1016" t="s">
        <v>3124</v>
      </c>
      <c r="D1016" t="s">
        <v>1330</v>
      </c>
      <c r="E1016">
        <v>2580.8388</v>
      </c>
      <c r="F1016">
        <v>1000</v>
      </c>
      <c r="G1016">
        <v>-21.0298816962726</v>
      </c>
      <c r="H1016">
        <v>6.3485083343448201</v>
      </c>
      <c r="I1016">
        <v>-5.9169893544073497</v>
      </c>
      <c r="J1016">
        <v>2.7548260593776099</v>
      </c>
      <c r="K1016">
        <v>999.995489333568</v>
      </c>
      <c r="L1016">
        <v>999.99610683612195</v>
      </c>
      <c r="M1016">
        <v>55.379180563809697</v>
      </c>
      <c r="N1016">
        <v>0.84957564914420503</v>
      </c>
      <c r="O1016">
        <v>3</v>
      </c>
      <c r="P1016">
        <v>3.0927835051546202</v>
      </c>
      <c r="Q1016">
        <v>-0.101916752053546</v>
      </c>
    </row>
    <row r="1017" spans="1:17" hidden="1" x14ac:dyDescent="0.3">
      <c r="A1017" t="s">
        <v>2190</v>
      </c>
      <c r="B1017" t="s">
        <v>2191</v>
      </c>
      <c r="C1017" t="s">
        <v>3124</v>
      </c>
      <c r="D1017" t="s">
        <v>2192</v>
      </c>
      <c r="E1017">
        <v>2576.6459134625902</v>
      </c>
      <c r="F1017">
        <v>1547.6</v>
      </c>
      <c r="G1017">
        <v>8.3995774389977598</v>
      </c>
      <c r="H1017">
        <v>4.9845822667858597</v>
      </c>
      <c r="I1017">
        <v>23.512469780863</v>
      </c>
      <c r="J1017">
        <v>-5.7794529004332604</v>
      </c>
      <c r="K1017">
        <v>1451.1655656655</v>
      </c>
      <c r="M1017">
        <v>40.958580527247797</v>
      </c>
      <c r="O1017">
        <v>17.2783665029723</v>
      </c>
      <c r="P1017">
        <v>39.404584965995497</v>
      </c>
    </row>
    <row r="1018" spans="1:17" hidden="1" x14ac:dyDescent="0.3">
      <c r="A1018" t="s">
        <v>2193</v>
      </c>
      <c r="B1018" t="s">
        <v>2194</v>
      </c>
      <c r="C1018" t="s">
        <v>3124</v>
      </c>
      <c r="D1018" t="s">
        <v>120</v>
      </c>
      <c r="E1018">
        <v>2576.4778423559501</v>
      </c>
      <c r="F1018">
        <v>507.2</v>
      </c>
      <c r="G1018">
        <v>-54.272079468694599</v>
      </c>
      <c r="H1018">
        <v>-4.4734696876331999</v>
      </c>
      <c r="I1018">
        <v>-19.9591723150048</v>
      </c>
      <c r="J1018">
        <v>-4.0954953363983204</v>
      </c>
      <c r="K1018">
        <v>553.42264958865997</v>
      </c>
      <c r="L1018">
        <v>604.43505045996994</v>
      </c>
      <c r="M1018">
        <v>23.281836429688401</v>
      </c>
      <c r="N1018">
        <v>0.56176352948469999</v>
      </c>
      <c r="O1018">
        <v>61.6423501577287</v>
      </c>
      <c r="P1018">
        <v>1.23752495009978</v>
      </c>
      <c r="Q1018">
        <v>1.547309401985E-2</v>
      </c>
    </row>
    <row r="1019" spans="1:17" hidden="1" x14ac:dyDescent="0.3">
      <c r="A1019" t="s">
        <v>2195</v>
      </c>
      <c r="B1019" t="s">
        <v>2196</v>
      </c>
      <c r="C1019" t="s">
        <v>3124</v>
      </c>
      <c r="D1019" t="s">
        <v>300</v>
      </c>
      <c r="E1019">
        <v>2575.58345618269</v>
      </c>
      <c r="F1019">
        <v>2.0099999999999998</v>
      </c>
      <c r="G1019">
        <v>61.696391020999897</v>
      </c>
      <c r="H1019">
        <v>-7.3853972450543299</v>
      </c>
      <c r="I1019">
        <v>28.0820106355925</v>
      </c>
      <c r="J1019">
        <v>-8.3071208432772501</v>
      </c>
      <c r="K1019">
        <v>2.2618134898561801</v>
      </c>
      <c r="L1019">
        <v>2.16839975439688</v>
      </c>
      <c r="M1019">
        <v>35.604235113186903</v>
      </c>
      <c r="N1019">
        <v>0.67494159214432203</v>
      </c>
      <c r="O1019">
        <v>115.42288557213899</v>
      </c>
      <c r="P1019">
        <v>100.99999999999901</v>
      </c>
      <c r="Q1019">
        <v>5.2405539664859002E-2</v>
      </c>
    </row>
    <row r="1020" spans="1:17" hidden="1" x14ac:dyDescent="0.3">
      <c r="A1020" t="s">
        <v>2197</v>
      </c>
      <c r="B1020" t="s">
        <v>2198</v>
      </c>
      <c r="C1020" t="s">
        <v>3124</v>
      </c>
      <c r="D1020" t="s">
        <v>48</v>
      </c>
      <c r="E1020">
        <v>2575.5120723931</v>
      </c>
      <c r="F1020">
        <v>382.9</v>
      </c>
      <c r="G1020">
        <v>100.17073585583</v>
      </c>
      <c r="H1020">
        <v>4.1518288962860597</v>
      </c>
      <c r="I1020">
        <v>14.2263470020814</v>
      </c>
      <c r="J1020">
        <v>-0.93024500086638295</v>
      </c>
      <c r="K1020">
        <v>386.85793496235499</v>
      </c>
      <c r="L1020">
        <v>361.462278028333</v>
      </c>
      <c r="M1020">
        <v>53.357252959049497</v>
      </c>
      <c r="N1020">
        <v>2.13136546844455</v>
      </c>
      <c r="O1020">
        <v>68.712457560720793</v>
      </c>
      <c r="P1020">
        <v>123.33041703120399</v>
      </c>
      <c r="Q1020">
        <v>4.7524913400686E-2</v>
      </c>
    </row>
    <row r="1021" spans="1:17" x14ac:dyDescent="0.3">
      <c r="A1021" t="s">
        <v>2199</v>
      </c>
      <c r="B1021" t="s">
        <v>2200</v>
      </c>
      <c r="C1021" t="s">
        <v>3115</v>
      </c>
      <c r="D1021" t="s">
        <v>1588</v>
      </c>
      <c r="E1021">
        <v>2562.3097654500002</v>
      </c>
      <c r="F1021">
        <v>619.95000000000005</v>
      </c>
      <c r="G1021">
        <v>-38.787581096031303</v>
      </c>
      <c r="H1021">
        <v>0.28032651616301102</v>
      </c>
      <c r="I1021">
        <v>-21.662756964298701</v>
      </c>
      <c r="J1021">
        <v>-2.0001286187603302</v>
      </c>
      <c r="K1021">
        <v>624.61523094952997</v>
      </c>
      <c r="L1021">
        <v>664.48959529599495</v>
      </c>
      <c r="M1021">
        <v>46.999950428257101</v>
      </c>
      <c r="N1021">
        <v>0.38237287212697002</v>
      </c>
      <c r="O1021">
        <v>45.979514476973897</v>
      </c>
      <c r="P1021">
        <v>14.5509977827051</v>
      </c>
    </row>
    <row r="1022" spans="1:17" hidden="1" x14ac:dyDescent="0.3">
      <c r="A1022" t="s">
        <v>2201</v>
      </c>
      <c r="B1022" t="s">
        <v>2202</v>
      </c>
      <c r="C1022" t="s">
        <v>3124</v>
      </c>
      <c r="D1022" t="s">
        <v>125</v>
      </c>
      <c r="E1022">
        <v>2557.7863815272699</v>
      </c>
      <c r="F1022">
        <v>3556.6</v>
      </c>
      <c r="G1022">
        <v>22.667225402674401</v>
      </c>
      <c r="H1022">
        <v>-6.6930564578312097</v>
      </c>
      <c r="I1022">
        <v>-32.431481657477399</v>
      </c>
      <c r="J1022">
        <v>-6.4020281716765002</v>
      </c>
      <c r="K1022">
        <v>3922.67168165366</v>
      </c>
      <c r="L1022">
        <v>3870.3549131028899</v>
      </c>
      <c r="M1022">
        <v>26.296720399148601</v>
      </c>
      <c r="N1022">
        <v>0.33951576040026299</v>
      </c>
      <c r="O1022">
        <v>44.604397458246602</v>
      </c>
      <c r="P1022">
        <v>66.726045377836101</v>
      </c>
      <c r="Q1022">
        <v>0.142253732316692</v>
      </c>
    </row>
    <row r="1023" spans="1:17" hidden="1" x14ac:dyDescent="0.3">
      <c r="A1023" t="s">
        <v>2203</v>
      </c>
      <c r="B1023" t="s">
        <v>2204</v>
      </c>
      <c r="C1023" t="s">
        <v>3124</v>
      </c>
      <c r="D1023" t="s">
        <v>266</v>
      </c>
      <c r="E1023">
        <v>2549.02580977977</v>
      </c>
      <c r="F1023">
        <v>373.2</v>
      </c>
      <c r="G1023">
        <v>-49.700606476914899</v>
      </c>
      <c r="H1023">
        <v>3.1578468557455901</v>
      </c>
      <c r="I1023">
        <v>-18.914842144451701</v>
      </c>
      <c r="J1023">
        <v>-0.423277455994024</v>
      </c>
      <c r="K1023">
        <v>387.80066773709802</v>
      </c>
      <c r="L1023">
        <v>439.69385187592502</v>
      </c>
      <c r="M1023">
        <v>47.869422619422302</v>
      </c>
      <c r="N1023">
        <v>2.7575109053833899</v>
      </c>
      <c r="O1023">
        <v>54.8231511254019</v>
      </c>
      <c r="P1023">
        <v>6.6285714285714201</v>
      </c>
      <c r="Q1023">
        <v>-0.18020989949881</v>
      </c>
    </row>
    <row r="1024" spans="1:17" hidden="1" x14ac:dyDescent="0.3">
      <c r="A1024" t="s">
        <v>2205</v>
      </c>
      <c r="B1024" t="s">
        <v>2206</v>
      </c>
      <c r="C1024" t="s">
        <v>3124</v>
      </c>
      <c r="D1024" t="s">
        <v>1571</v>
      </c>
      <c r="E1024">
        <v>2539.5180305273898</v>
      </c>
      <c r="F1024">
        <v>157.65</v>
      </c>
      <c r="G1024">
        <v>125.682733317201</v>
      </c>
      <c r="H1024">
        <v>-3.5915088036157599</v>
      </c>
      <c r="I1024">
        <v>107.526364819183</v>
      </c>
      <c r="J1024">
        <v>-9.5887936236916005</v>
      </c>
      <c r="K1024">
        <v>161.70224895526701</v>
      </c>
      <c r="L1024">
        <v>118.461908510491</v>
      </c>
      <c r="M1024">
        <v>30.0061690164043</v>
      </c>
      <c r="N1024">
        <v>6.9455714909604102E-2</v>
      </c>
      <c r="O1024">
        <v>31.779257849666902</v>
      </c>
      <c r="P1024">
        <v>203.11478561814999</v>
      </c>
      <c r="Q1024">
        <v>0.19920725886044099</v>
      </c>
    </row>
    <row r="1025" spans="1:17" hidden="1" x14ac:dyDescent="0.3">
      <c r="A1025" t="s">
        <v>2207</v>
      </c>
      <c r="B1025" t="s">
        <v>2208</v>
      </c>
      <c r="C1025" t="s">
        <v>3124</v>
      </c>
      <c r="D1025" t="s">
        <v>102</v>
      </c>
      <c r="E1025">
        <v>2534.0551211823799</v>
      </c>
      <c r="F1025">
        <v>444.2</v>
      </c>
      <c r="G1025">
        <v>-27.465847477731401</v>
      </c>
      <c r="H1025">
        <v>-0.596081589191373</v>
      </c>
      <c r="I1025">
        <v>-12.3529551358661</v>
      </c>
      <c r="J1025">
        <v>-4.7035072739557098</v>
      </c>
      <c r="K1025">
        <v>486.550529339928</v>
      </c>
      <c r="M1025">
        <v>29.672187661458899</v>
      </c>
      <c r="N1025">
        <v>0.59059260459099305</v>
      </c>
      <c r="O1025">
        <v>41.2651958577217</v>
      </c>
      <c r="P1025">
        <v>2.7408349716664602</v>
      </c>
    </row>
    <row r="1026" spans="1:17" hidden="1" x14ac:dyDescent="0.3">
      <c r="A1026" t="s">
        <v>2209</v>
      </c>
      <c r="B1026" t="s">
        <v>2210</v>
      </c>
      <c r="C1026" t="s">
        <v>3124</v>
      </c>
      <c r="D1026" t="s">
        <v>475</v>
      </c>
      <c r="E1026">
        <v>2515.49116683791</v>
      </c>
      <c r="F1026">
        <v>451.95</v>
      </c>
      <c r="G1026">
        <v>44.609580085920697</v>
      </c>
      <c r="H1026">
        <v>34.216665075043601</v>
      </c>
      <c r="I1026">
        <v>40.013557293648702</v>
      </c>
      <c r="J1026">
        <v>5.23781925665652</v>
      </c>
      <c r="K1026">
        <v>382.776282601361</v>
      </c>
      <c r="L1026">
        <v>358.33430350884203</v>
      </c>
      <c r="M1026">
        <v>68.569064364212295</v>
      </c>
      <c r="N1026">
        <v>1.4171247998474299</v>
      </c>
      <c r="O1026">
        <v>2.7657926761809999</v>
      </c>
      <c r="P1026">
        <v>68.953271028037307</v>
      </c>
      <c r="Q1026">
        <v>-6.4539551938539996E-3</v>
      </c>
    </row>
    <row r="1027" spans="1:17" hidden="1" x14ac:dyDescent="0.3">
      <c r="A1027" t="s">
        <v>2211</v>
      </c>
      <c r="B1027" t="s">
        <v>2212</v>
      </c>
      <c r="C1027" t="s">
        <v>3124</v>
      </c>
      <c r="D1027" t="s">
        <v>131</v>
      </c>
      <c r="E1027">
        <v>2513.8000020117101</v>
      </c>
      <c r="F1027">
        <v>3414.95</v>
      </c>
      <c r="G1027">
        <v>249.83684201223201</v>
      </c>
      <c r="H1027">
        <v>-2.5375642376936001</v>
      </c>
      <c r="I1027">
        <v>72.529520694640397</v>
      </c>
      <c r="J1027">
        <v>-3.2729670061149498</v>
      </c>
      <c r="K1027">
        <v>3380.9865149279899</v>
      </c>
      <c r="L1027">
        <v>2329.5940366476302</v>
      </c>
      <c r="M1027">
        <v>44.315442300157201</v>
      </c>
      <c r="N1027">
        <v>0.46488646348100898</v>
      </c>
      <c r="O1027">
        <v>42.860071157703601</v>
      </c>
      <c r="P1027">
        <v>380.09981723604602</v>
      </c>
      <c r="Q1027">
        <v>0.24844519859818801</v>
      </c>
    </row>
    <row r="1028" spans="1:17" hidden="1" x14ac:dyDescent="0.3">
      <c r="A1028" t="s">
        <v>2213</v>
      </c>
      <c r="B1028" t="s">
        <v>2214</v>
      </c>
      <c r="C1028" t="s">
        <v>3124</v>
      </c>
      <c r="D1028" t="s">
        <v>51</v>
      </c>
      <c r="E1028">
        <v>2505.2862567709999</v>
      </c>
      <c r="F1028">
        <v>272.05</v>
      </c>
      <c r="G1028">
        <v>43.101848308810098</v>
      </c>
      <c r="H1028">
        <v>2.8201395400185798</v>
      </c>
      <c r="I1028">
        <v>27.570725061500202</v>
      </c>
      <c r="J1028">
        <v>0.95009767100007003</v>
      </c>
      <c r="K1028">
        <v>266.02200041779798</v>
      </c>
      <c r="L1028">
        <v>236.753032818696</v>
      </c>
      <c r="M1028">
        <v>52.370498789925001</v>
      </c>
      <c r="N1028">
        <v>0.47600471935181798</v>
      </c>
      <c r="O1028">
        <v>11.3765851865465</v>
      </c>
      <c r="P1028">
        <v>78.043193717277404</v>
      </c>
      <c r="Q1028">
        <v>0.12372750502884999</v>
      </c>
    </row>
    <row r="1029" spans="1:17" x14ac:dyDescent="0.3">
      <c r="A1029" t="s">
        <v>2215</v>
      </c>
      <c r="B1029" t="s">
        <v>2216</v>
      </c>
      <c r="C1029" t="s">
        <v>3107</v>
      </c>
      <c r="D1029" t="s">
        <v>72</v>
      </c>
      <c r="E1029">
        <v>2497.687309979</v>
      </c>
      <c r="F1029">
        <v>188.77</v>
      </c>
      <c r="G1029">
        <v>-12.198365130890799</v>
      </c>
      <c r="H1029">
        <v>-8.0842009716703096</v>
      </c>
      <c r="I1029">
        <v>-8.0589950668439503</v>
      </c>
      <c r="J1029">
        <v>-6.3811546867114197</v>
      </c>
      <c r="K1029">
        <v>217.37378517952601</v>
      </c>
      <c r="L1029">
        <v>213.16072936426599</v>
      </c>
      <c r="M1029">
        <v>31.312670962145901</v>
      </c>
      <c r="N1029">
        <v>0.455183182125801</v>
      </c>
      <c r="O1029">
        <v>55.506701276685902</v>
      </c>
      <c r="P1029">
        <v>20.427432216905899</v>
      </c>
      <c r="Q1029">
        <v>1.7185612132522E-2</v>
      </c>
    </row>
    <row r="1030" spans="1:17" hidden="1" x14ac:dyDescent="0.3">
      <c r="A1030" t="s">
        <v>2217</v>
      </c>
      <c r="B1030" t="s">
        <v>2218</v>
      </c>
      <c r="C1030" t="s">
        <v>3124</v>
      </c>
      <c r="D1030" t="s">
        <v>350</v>
      </c>
      <c r="E1030">
        <v>2489.41468945417</v>
      </c>
      <c r="F1030">
        <v>1042.2</v>
      </c>
      <c r="G1030">
        <v>7.9462855482287997</v>
      </c>
      <c r="H1030">
        <v>0.15588907241863301</v>
      </c>
      <c r="I1030">
        <v>14.303489468214501</v>
      </c>
      <c r="J1030">
        <v>-2.4997193951678298</v>
      </c>
      <c r="K1030">
        <v>1022.07511542259</v>
      </c>
      <c r="L1030">
        <v>958.85784986304202</v>
      </c>
      <c r="M1030">
        <v>40.494480985682799</v>
      </c>
      <c r="N1030">
        <v>0.32370235126936098</v>
      </c>
      <c r="O1030">
        <v>39.128766071771203</v>
      </c>
      <c r="P1030">
        <v>39.574126155082297</v>
      </c>
      <c r="Q1030">
        <v>3.476712868068E-2</v>
      </c>
    </row>
    <row r="1031" spans="1:17" x14ac:dyDescent="0.3">
      <c r="A1031" t="s">
        <v>2219</v>
      </c>
      <c r="B1031" t="s">
        <v>2220</v>
      </c>
      <c r="C1031" t="s">
        <v>3119</v>
      </c>
      <c r="D1031" t="s">
        <v>88</v>
      </c>
      <c r="E1031">
        <v>2489.2377534299999</v>
      </c>
      <c r="F1031">
        <v>578.45000000000005</v>
      </c>
      <c r="G1031">
        <v>-50.003131215113598</v>
      </c>
      <c r="H1031">
        <v>-7.6621948022688198</v>
      </c>
      <c r="I1031">
        <v>-21.138566823003298</v>
      </c>
      <c r="J1031">
        <v>-2.8813892750432499</v>
      </c>
      <c r="K1031">
        <v>645.98903706701105</v>
      </c>
      <c r="L1031">
        <v>731.61071400964499</v>
      </c>
      <c r="M1031">
        <v>37.390944997959998</v>
      </c>
      <c r="N1031">
        <v>0.78777595706672399</v>
      </c>
      <c r="O1031">
        <v>53.167948828766498</v>
      </c>
      <c r="P1031">
        <v>8.1214953271027994</v>
      </c>
    </row>
    <row r="1032" spans="1:17" hidden="1" x14ac:dyDescent="0.3">
      <c r="A1032" t="s">
        <v>2221</v>
      </c>
      <c r="B1032" t="s">
        <v>2222</v>
      </c>
      <c r="C1032" t="s">
        <v>3124</v>
      </c>
      <c r="D1032" t="s">
        <v>1571</v>
      </c>
      <c r="E1032">
        <v>2478.8497035423502</v>
      </c>
      <c r="F1032">
        <v>182.9</v>
      </c>
      <c r="G1032">
        <v>34.628692761812303</v>
      </c>
      <c r="H1032">
        <v>9.21689978541343</v>
      </c>
      <c r="I1032">
        <v>73.836310389892304</v>
      </c>
      <c r="J1032">
        <v>3.8101329824120298</v>
      </c>
      <c r="K1032">
        <v>166.10631003297399</v>
      </c>
      <c r="L1032">
        <v>137.37533091418399</v>
      </c>
      <c r="M1032">
        <v>57.300148814822997</v>
      </c>
      <c r="N1032">
        <v>1.13254767832737</v>
      </c>
      <c r="O1032">
        <v>13.4445051940951</v>
      </c>
      <c r="P1032">
        <v>101.987852015461</v>
      </c>
      <c r="Q1032">
        <v>7.1390120394620005E-2</v>
      </c>
    </row>
    <row r="1033" spans="1:17" hidden="1" x14ac:dyDescent="0.3">
      <c r="A1033" t="s">
        <v>2223</v>
      </c>
      <c r="B1033" t="s">
        <v>2224</v>
      </c>
      <c r="C1033" t="s">
        <v>3124</v>
      </c>
      <c r="D1033" t="s">
        <v>280</v>
      </c>
      <c r="E1033">
        <v>2471.09682637474</v>
      </c>
      <c r="F1033">
        <v>494.5</v>
      </c>
      <c r="G1033">
        <v>-6.1377590296928499</v>
      </c>
      <c r="H1033">
        <v>11.0267471150391</v>
      </c>
      <c r="I1033">
        <v>4.6838711071552899E-3</v>
      </c>
      <c r="J1033">
        <v>5.9907342013400404</v>
      </c>
      <c r="K1033">
        <v>470.16583202704697</v>
      </c>
      <c r="L1033">
        <v>452.04547599310399</v>
      </c>
      <c r="M1033">
        <v>64.838148086637204</v>
      </c>
      <c r="N1033">
        <v>0.58195709922777294</v>
      </c>
      <c r="O1033">
        <v>7.1587462082912001</v>
      </c>
      <c r="P1033">
        <v>29.6029353950989</v>
      </c>
      <c r="Q1033">
        <v>4.5601229680185998E-2</v>
      </c>
    </row>
    <row r="1034" spans="1:17" hidden="1" x14ac:dyDescent="0.3">
      <c r="A1034" t="s">
        <v>2225</v>
      </c>
      <c r="B1034" t="s">
        <v>2226</v>
      </c>
      <c r="C1034" t="s">
        <v>3124</v>
      </c>
      <c r="D1034" t="s">
        <v>69</v>
      </c>
      <c r="E1034">
        <v>2470.7855105086701</v>
      </c>
      <c r="F1034">
        <v>921.1</v>
      </c>
      <c r="G1034">
        <v>189.26051125313401</v>
      </c>
      <c r="H1034">
        <v>-9.3402788510098596</v>
      </c>
      <c r="I1034">
        <v>-36.127111958739903</v>
      </c>
      <c r="J1034">
        <v>-5.5934326470900402</v>
      </c>
      <c r="K1034">
        <v>1019.76006190852</v>
      </c>
      <c r="L1034">
        <v>964.27478332953899</v>
      </c>
      <c r="M1034">
        <v>24.262461834037701</v>
      </c>
      <c r="N1034">
        <v>0.29169302734111802</v>
      </c>
      <c r="O1034">
        <v>72.402562153946306</v>
      </c>
      <c r="P1034">
        <v>210.29139295940701</v>
      </c>
      <c r="Q1034">
        <v>0.219563044696617</v>
      </c>
    </row>
    <row r="1035" spans="1:17" hidden="1" x14ac:dyDescent="0.3">
      <c r="A1035" t="s">
        <v>2227</v>
      </c>
      <c r="B1035" t="s">
        <v>2228</v>
      </c>
      <c r="C1035" t="s">
        <v>3124</v>
      </c>
      <c r="D1035" t="s">
        <v>723</v>
      </c>
      <c r="E1035">
        <v>2467.7343322095298</v>
      </c>
      <c r="F1035">
        <v>22.77</v>
      </c>
      <c r="G1035">
        <v>-0.55469123008229404</v>
      </c>
      <c r="H1035">
        <v>-19.215401440091199</v>
      </c>
      <c r="I1035">
        <v>-17.318767574524099</v>
      </c>
      <c r="J1035">
        <v>-11.1907521719149</v>
      </c>
      <c r="K1035">
        <v>26.083674658379199</v>
      </c>
      <c r="L1035">
        <v>23.920410356368901</v>
      </c>
      <c r="M1035">
        <v>20.201368591748999</v>
      </c>
      <c r="N1035">
        <v>0.22211306880840101</v>
      </c>
      <c r="O1035">
        <v>65.524813350900303</v>
      </c>
      <c r="P1035">
        <v>23.75</v>
      </c>
      <c r="Q1035">
        <v>-1.5998465912890999E-2</v>
      </c>
    </row>
    <row r="1036" spans="1:17" hidden="1" x14ac:dyDescent="0.3">
      <c r="A1036" t="s">
        <v>2229</v>
      </c>
      <c r="B1036" t="s">
        <v>2230</v>
      </c>
      <c r="C1036" t="s">
        <v>3124</v>
      </c>
      <c r="D1036" t="s">
        <v>138</v>
      </c>
      <c r="E1036">
        <v>2463.7692245707099</v>
      </c>
      <c r="F1036">
        <v>132.63</v>
      </c>
      <c r="G1036">
        <v>-41.065850957448397</v>
      </c>
      <c r="H1036">
        <v>-8.1664771635604296</v>
      </c>
      <c r="I1036">
        <v>-25.9529586155831</v>
      </c>
      <c r="J1036">
        <v>-4.4190261242729898</v>
      </c>
      <c r="M1036">
        <v>29.5163972994437</v>
      </c>
      <c r="O1036">
        <v>43.255673678654901</v>
      </c>
      <c r="P1036">
        <v>1.24427480916029</v>
      </c>
    </row>
    <row r="1037" spans="1:17" hidden="1" x14ac:dyDescent="0.3">
      <c r="A1037" t="s">
        <v>2231</v>
      </c>
      <c r="B1037" t="s">
        <v>2232</v>
      </c>
      <c r="C1037" t="s">
        <v>3124</v>
      </c>
      <c r="D1037" t="s">
        <v>75</v>
      </c>
      <c r="E1037">
        <v>2460.1773831014798</v>
      </c>
      <c r="F1037">
        <v>283.25</v>
      </c>
      <c r="G1037">
        <v>17.6811653064598</v>
      </c>
      <c r="H1037">
        <v>22.9746869484181</v>
      </c>
      <c r="I1037">
        <v>20.872520931026699</v>
      </c>
      <c r="J1037">
        <v>1.91463701684305</v>
      </c>
      <c r="K1037">
        <v>251.804351007359</v>
      </c>
      <c r="L1037">
        <v>235.88799920849101</v>
      </c>
      <c r="M1037">
        <v>64.561082922698105</v>
      </c>
      <c r="N1037">
        <v>2.6187821128315401</v>
      </c>
      <c r="O1037">
        <v>9.4263018534863097</v>
      </c>
      <c r="P1037">
        <v>46.761658031087997</v>
      </c>
      <c r="Q1037">
        <v>-1.1386194517278E-2</v>
      </c>
    </row>
    <row r="1038" spans="1:17" hidden="1" x14ac:dyDescent="0.3">
      <c r="A1038" t="s">
        <v>2233</v>
      </c>
      <c r="B1038" t="s">
        <v>2234</v>
      </c>
      <c r="C1038" t="s">
        <v>3124</v>
      </c>
      <c r="D1038" t="s">
        <v>48</v>
      </c>
      <c r="E1038">
        <v>2450.1770695566101</v>
      </c>
      <c r="F1038">
        <v>617.75</v>
      </c>
      <c r="G1038">
        <v>-42.829729734628998</v>
      </c>
      <c r="H1038">
        <v>0.95034600662659896</v>
      </c>
      <c r="I1038">
        <v>-10.674387760953801</v>
      </c>
      <c r="J1038">
        <v>2.9007286288839702</v>
      </c>
      <c r="K1038">
        <v>638.22648054952106</v>
      </c>
      <c r="L1038">
        <v>673.40075252706504</v>
      </c>
      <c r="M1038">
        <v>48.206904510264003</v>
      </c>
      <c r="N1038">
        <v>1.1400654420446299</v>
      </c>
      <c r="O1038">
        <v>30.635370295426899</v>
      </c>
      <c r="P1038">
        <v>9.2589317297488503</v>
      </c>
      <c r="Q1038">
        <v>3.4546788569100001E-3</v>
      </c>
    </row>
    <row r="1039" spans="1:17" hidden="1" x14ac:dyDescent="0.3">
      <c r="A1039" t="s">
        <v>2235</v>
      </c>
      <c r="B1039" t="s">
        <v>2236</v>
      </c>
      <c r="C1039" t="s">
        <v>3124</v>
      </c>
      <c r="D1039" t="s">
        <v>125</v>
      </c>
      <c r="E1039">
        <v>2450.15242343</v>
      </c>
      <c r="F1039">
        <v>205.55</v>
      </c>
      <c r="G1039">
        <v>-28.168898421881501</v>
      </c>
      <c r="H1039">
        <v>-6.1834065592721901</v>
      </c>
      <c r="I1039">
        <v>-5.9179893644074504</v>
      </c>
      <c r="J1039">
        <v>-4.3789952110660302</v>
      </c>
      <c r="K1039">
        <v>202.699744643484</v>
      </c>
      <c r="L1039">
        <v>197.575465670619</v>
      </c>
      <c r="M1039">
        <v>47.520094591840902</v>
      </c>
      <c r="N1039">
        <v>1.0177626357630101</v>
      </c>
      <c r="O1039">
        <v>40.963269277548001</v>
      </c>
      <c r="P1039">
        <v>37.216288384512602</v>
      </c>
      <c r="Q1039">
        <v>4.2013139100630002E-2</v>
      </c>
    </row>
    <row r="1040" spans="1:17" hidden="1" x14ac:dyDescent="0.3">
      <c r="A1040" t="s">
        <v>2237</v>
      </c>
      <c r="B1040" t="s">
        <v>2238</v>
      </c>
      <c r="C1040" t="s">
        <v>3124</v>
      </c>
      <c r="D1040" t="s">
        <v>582</v>
      </c>
      <c r="E1040">
        <v>2445.2296113339498</v>
      </c>
      <c r="F1040">
        <v>1709.45</v>
      </c>
      <c r="G1040">
        <v>170.93325151319701</v>
      </c>
      <c r="H1040">
        <v>1.6408880656564799</v>
      </c>
      <c r="I1040">
        <v>9.31676745247211</v>
      </c>
      <c r="J1040">
        <v>-5.8307354379485803</v>
      </c>
      <c r="K1040">
        <v>1801.07644610137</v>
      </c>
      <c r="L1040">
        <v>1598.0385403794801</v>
      </c>
      <c r="M1040">
        <v>40.965173750578202</v>
      </c>
      <c r="N1040">
        <v>0.688494885552834</v>
      </c>
      <c r="O1040">
        <v>31.352189300652199</v>
      </c>
      <c r="P1040">
        <v>200.95950704225299</v>
      </c>
      <c r="Q1040">
        <v>0.26555409936208502</v>
      </c>
    </row>
    <row r="1041" spans="1:17" hidden="1" x14ac:dyDescent="0.3">
      <c r="A1041" t="s">
        <v>2239</v>
      </c>
      <c r="B1041" t="s">
        <v>2240</v>
      </c>
      <c r="C1041" t="s">
        <v>3124</v>
      </c>
      <c r="D1041" t="s">
        <v>947</v>
      </c>
      <c r="E1041">
        <v>2433.3235879854101</v>
      </c>
      <c r="F1041">
        <v>369.05</v>
      </c>
      <c r="G1041">
        <v>-6.2408350499741703</v>
      </c>
      <c r="H1041">
        <v>0.62619386250934395</v>
      </c>
      <c r="I1041">
        <v>10.1537200238611</v>
      </c>
      <c r="J1041">
        <v>-8.3281759885684092</v>
      </c>
      <c r="K1041">
        <v>389.88857463387802</v>
      </c>
      <c r="M1041">
        <v>33.936210951309199</v>
      </c>
      <c r="N1041">
        <v>0.85809584662387295</v>
      </c>
      <c r="O1041">
        <v>28.6817504403197</v>
      </c>
      <c r="P1041">
        <v>30.776045357902198</v>
      </c>
    </row>
    <row r="1042" spans="1:17" hidden="1" x14ac:dyDescent="0.3">
      <c r="A1042" t="s">
        <v>2241</v>
      </c>
      <c r="B1042" t="s">
        <v>2242</v>
      </c>
      <c r="C1042" t="s">
        <v>3124</v>
      </c>
      <c r="D1042" t="s">
        <v>389</v>
      </c>
      <c r="E1042">
        <v>2430.27628076974</v>
      </c>
      <c r="F1042">
        <v>1095.3499999999999</v>
      </c>
      <c r="G1042">
        <v>0.18979115782636599</v>
      </c>
      <c r="H1042">
        <v>6.7978641048982498</v>
      </c>
      <c r="I1042">
        <v>3.0178634451400201</v>
      </c>
      <c r="J1042">
        <v>0.76833775907785196</v>
      </c>
      <c r="K1042">
        <v>1110.70190811253</v>
      </c>
      <c r="L1042">
        <v>1071.7792022977701</v>
      </c>
      <c r="M1042">
        <v>43.858532761029601</v>
      </c>
      <c r="N1042">
        <v>0.91742777148926702</v>
      </c>
      <c r="O1042">
        <v>18.482676769982199</v>
      </c>
      <c r="P1042">
        <v>27.366279069767401</v>
      </c>
      <c r="Q1042">
        <v>8.6345375630021995E-2</v>
      </c>
    </row>
    <row r="1043" spans="1:17" hidden="1" x14ac:dyDescent="0.3">
      <c r="A1043" t="s">
        <v>2243</v>
      </c>
      <c r="B1043" t="s">
        <v>2244</v>
      </c>
      <c r="C1043" t="s">
        <v>3124</v>
      </c>
      <c r="D1043" t="s">
        <v>151</v>
      </c>
      <c r="E1043">
        <v>2425.9359345264402</v>
      </c>
      <c r="F1043">
        <v>253.82</v>
      </c>
      <c r="G1043">
        <v>-44.671074245382201</v>
      </c>
      <c r="H1043">
        <v>-12.311962744008</v>
      </c>
      <c r="I1043">
        <v>-32.389600024894101</v>
      </c>
      <c r="J1043">
        <v>0.85709483377563001</v>
      </c>
      <c r="K1043">
        <v>286.50131687899301</v>
      </c>
      <c r="L1043">
        <v>322.092951434209</v>
      </c>
      <c r="M1043">
        <v>49.592219636846799</v>
      </c>
      <c r="N1043">
        <v>0.62497552881468699</v>
      </c>
      <c r="O1043">
        <v>90.371129146639305</v>
      </c>
      <c r="P1043">
        <v>26.625093539536</v>
      </c>
      <c r="Q1043">
        <v>9.0972611595766001E-2</v>
      </c>
    </row>
    <row r="1044" spans="1:17" hidden="1" x14ac:dyDescent="0.3">
      <c r="A1044" t="s">
        <v>2245</v>
      </c>
      <c r="B1044" t="s">
        <v>2246</v>
      </c>
      <c r="C1044" t="s">
        <v>3124</v>
      </c>
      <c r="D1044" t="s">
        <v>232</v>
      </c>
      <c r="E1044">
        <v>2420.2607068843099</v>
      </c>
      <c r="F1044">
        <v>837.9</v>
      </c>
      <c r="G1044">
        <v>-18.997272354105199</v>
      </c>
      <c r="H1044">
        <v>-18.4124129604964</v>
      </c>
      <c r="I1044">
        <v>7.1665642491966803</v>
      </c>
      <c r="J1044">
        <v>-21.1035954954408</v>
      </c>
      <c r="K1044">
        <v>1057.41844152199</v>
      </c>
      <c r="L1044">
        <v>956.234891580767</v>
      </c>
      <c r="M1044">
        <v>17.3571582994986</v>
      </c>
      <c r="N1044">
        <v>0.59283369211025205</v>
      </c>
      <c r="O1044">
        <v>63.474161594462302</v>
      </c>
      <c r="P1044">
        <v>26.704975049145599</v>
      </c>
      <c r="Q1044">
        <v>-3.1947941963773999E-2</v>
      </c>
    </row>
    <row r="1045" spans="1:17" hidden="1" x14ac:dyDescent="0.3">
      <c r="A1045" t="s">
        <v>2247</v>
      </c>
      <c r="B1045" t="s">
        <v>2248</v>
      </c>
      <c r="C1045" t="s">
        <v>3124</v>
      </c>
      <c r="D1045" t="s">
        <v>2249</v>
      </c>
      <c r="E1045">
        <v>2418.00210461296</v>
      </c>
      <c r="F1045">
        <v>4894.3</v>
      </c>
      <c r="G1045">
        <v>33.999210153087297</v>
      </c>
      <c r="H1045">
        <v>-10.400938850550499</v>
      </c>
      <c r="I1045">
        <v>46.628451229034702</v>
      </c>
      <c r="J1045">
        <v>-4.82141792136074</v>
      </c>
      <c r="K1045">
        <v>5277.4076765607797</v>
      </c>
      <c r="L1045">
        <v>4622.8743641487199</v>
      </c>
      <c r="M1045">
        <v>35.947674981724298</v>
      </c>
      <c r="N1045">
        <v>0.56673580916669897</v>
      </c>
      <c r="O1045">
        <v>31.642931573462999</v>
      </c>
      <c r="P1045">
        <v>68.189003436426106</v>
      </c>
      <c r="Q1045">
        <v>0.155247788674298</v>
      </c>
    </row>
    <row r="1046" spans="1:17" x14ac:dyDescent="0.3">
      <c r="A1046" t="s">
        <v>2250</v>
      </c>
      <c r="B1046" t="s">
        <v>2251</v>
      </c>
      <c r="C1046" t="s">
        <v>3111</v>
      </c>
      <c r="D1046" t="s">
        <v>350</v>
      </c>
      <c r="E1046">
        <v>2417.2660198441499</v>
      </c>
      <c r="F1046">
        <v>1715</v>
      </c>
      <c r="G1046">
        <v>-35.862158243903401</v>
      </c>
      <c r="H1046">
        <v>-5.0644930344921804</v>
      </c>
      <c r="I1046">
        <v>-10.2095234901957</v>
      </c>
      <c r="J1046">
        <v>2.714026385775</v>
      </c>
      <c r="K1046">
        <v>1900.1964433963301</v>
      </c>
      <c r="L1046">
        <v>1942.2474517359401</v>
      </c>
      <c r="M1046">
        <v>37.624026324171403</v>
      </c>
      <c r="N1046">
        <v>1.1770766915247299</v>
      </c>
      <c r="O1046">
        <v>49.268221574343997</v>
      </c>
      <c r="P1046">
        <v>12.0182887001959</v>
      </c>
      <c r="Q1046">
        <v>-6.8605387129656997E-2</v>
      </c>
    </row>
    <row r="1047" spans="1:17" hidden="1" x14ac:dyDescent="0.3">
      <c r="A1047" t="s">
        <v>2252</v>
      </c>
      <c r="B1047" t="s">
        <v>2253</v>
      </c>
      <c r="C1047" t="s">
        <v>3124</v>
      </c>
      <c r="D1047" t="s">
        <v>2254</v>
      </c>
      <c r="E1047">
        <v>2416.8476729529898</v>
      </c>
      <c r="F1047">
        <v>862.7</v>
      </c>
      <c r="G1047">
        <v>56.534210400344399</v>
      </c>
      <c r="H1047">
        <v>-15.3096827299486</v>
      </c>
      <c r="I1047">
        <v>3.4160198872242602</v>
      </c>
      <c r="J1047">
        <v>-15.6235267482291</v>
      </c>
      <c r="K1047">
        <v>995.76368656140698</v>
      </c>
      <c r="L1047">
        <v>911.13947222649699</v>
      </c>
      <c r="M1047">
        <v>19.777415069747001</v>
      </c>
      <c r="N1047">
        <v>0.55068424533248095</v>
      </c>
      <c r="O1047">
        <v>68.998493103048503</v>
      </c>
      <c r="P1047">
        <v>80.764798323729707</v>
      </c>
      <c r="Q1047">
        <v>9.3659967104688005E-2</v>
      </c>
    </row>
    <row r="1048" spans="1:17" hidden="1" x14ac:dyDescent="0.3">
      <c r="A1048" t="s">
        <v>2255</v>
      </c>
      <c r="B1048" t="s">
        <v>2256</v>
      </c>
      <c r="C1048" t="s">
        <v>3124</v>
      </c>
      <c r="D1048" t="s">
        <v>280</v>
      </c>
      <c r="E1048">
        <v>2412.6928079833101</v>
      </c>
      <c r="F1048">
        <v>94.82</v>
      </c>
      <c r="G1048">
        <v>10.2078726189867</v>
      </c>
      <c r="H1048">
        <v>-5.0346692357486402</v>
      </c>
      <c r="I1048">
        <v>7.8432583860424501</v>
      </c>
      <c r="J1048">
        <v>-6.9404120358604802</v>
      </c>
      <c r="K1048">
        <v>100.174003518768</v>
      </c>
      <c r="L1048">
        <v>92.747743268176293</v>
      </c>
      <c r="M1048">
        <v>35.584017446163301</v>
      </c>
      <c r="N1048">
        <v>0.51480111718579602</v>
      </c>
      <c r="O1048">
        <v>22.2843282008015</v>
      </c>
      <c r="P1048">
        <v>32.801120448179198</v>
      </c>
      <c r="Q1048">
        <v>-5.6474544442449998E-3</v>
      </c>
    </row>
    <row r="1049" spans="1:17" hidden="1" x14ac:dyDescent="0.3">
      <c r="A1049" t="s">
        <v>2257</v>
      </c>
      <c r="B1049" t="s">
        <v>2258</v>
      </c>
      <c r="C1049" t="s">
        <v>3124</v>
      </c>
      <c r="D1049" t="s">
        <v>120</v>
      </c>
      <c r="E1049">
        <v>2392.92698025339</v>
      </c>
      <c r="F1049">
        <v>177.23</v>
      </c>
      <c r="G1049">
        <v>51.120648162595501</v>
      </c>
      <c r="H1049">
        <v>3.7383313918236598</v>
      </c>
      <c r="I1049">
        <v>28.499909763389201</v>
      </c>
      <c r="J1049">
        <v>-9.9397552214105591</v>
      </c>
      <c r="K1049">
        <v>184.642833377302</v>
      </c>
      <c r="L1049">
        <v>161.67165895598501</v>
      </c>
      <c r="M1049">
        <v>35.160973139614804</v>
      </c>
      <c r="N1049">
        <v>0.91680405625971595</v>
      </c>
      <c r="O1049">
        <v>21.3112904135868</v>
      </c>
      <c r="P1049">
        <v>73.584720861899996</v>
      </c>
      <c r="Q1049">
        <v>0.18464871754114601</v>
      </c>
    </row>
    <row r="1050" spans="1:17" hidden="1" x14ac:dyDescent="0.3">
      <c r="A1050" t="s">
        <v>2259</v>
      </c>
      <c r="B1050" t="s">
        <v>2260</v>
      </c>
      <c r="C1050" t="s">
        <v>3124</v>
      </c>
      <c r="D1050" t="s">
        <v>287</v>
      </c>
      <c r="E1050">
        <v>2384.9635444792002</v>
      </c>
      <c r="F1050">
        <v>721.2</v>
      </c>
      <c r="G1050">
        <v>14.533028068163301</v>
      </c>
      <c r="H1050">
        <v>-13.540411410170501</v>
      </c>
      <c r="I1050">
        <v>54.491263304631602</v>
      </c>
      <c r="J1050">
        <v>-9.0843035781750796</v>
      </c>
      <c r="K1050">
        <v>812.99465783880896</v>
      </c>
      <c r="L1050">
        <v>673.80093100296403</v>
      </c>
      <c r="M1050">
        <v>19.2985689794649</v>
      </c>
      <c r="N1050">
        <v>0.48030339480755102</v>
      </c>
      <c r="O1050">
        <v>34.151414309484103</v>
      </c>
      <c r="P1050">
        <v>76.117216117216103</v>
      </c>
      <c r="Q1050">
        <v>-4.7142912909527997E-2</v>
      </c>
    </row>
    <row r="1051" spans="1:17" hidden="1" x14ac:dyDescent="0.3">
      <c r="A1051" t="s">
        <v>2261</v>
      </c>
      <c r="B1051" t="s">
        <v>2262</v>
      </c>
      <c r="C1051" t="s">
        <v>3124</v>
      </c>
      <c r="D1051" t="s">
        <v>350</v>
      </c>
      <c r="E1051">
        <v>2379.09849535802</v>
      </c>
      <c r="F1051">
        <v>975.75</v>
      </c>
      <c r="G1051">
        <v>0.93786829372722003</v>
      </c>
      <c r="H1051">
        <v>10.6064418742529</v>
      </c>
      <c r="I1051">
        <v>29.989803657390699</v>
      </c>
      <c r="J1051">
        <v>1.31543211998367</v>
      </c>
      <c r="K1051">
        <v>922.14057394663496</v>
      </c>
      <c r="L1051">
        <v>845.03890973137902</v>
      </c>
      <c r="M1051">
        <v>46.134826444246499</v>
      </c>
      <c r="N1051">
        <v>1.9808996731384101</v>
      </c>
      <c r="O1051">
        <v>18.0630284396617</v>
      </c>
      <c r="P1051">
        <v>51.408177515711003</v>
      </c>
      <c r="Q1051">
        <v>-2.1825551135918001E-2</v>
      </c>
    </row>
    <row r="1052" spans="1:17" hidden="1" x14ac:dyDescent="0.3">
      <c r="A1052" t="s">
        <v>2263</v>
      </c>
      <c r="B1052" t="s">
        <v>2264</v>
      </c>
      <c r="C1052" t="s">
        <v>3124</v>
      </c>
      <c r="D1052" t="s">
        <v>138</v>
      </c>
      <c r="E1052">
        <v>2376.8677227000298</v>
      </c>
      <c r="F1052">
        <v>9.08</v>
      </c>
      <c r="G1052">
        <v>127.736241581398</v>
      </c>
      <c r="H1052">
        <v>-10.9556811009921</v>
      </c>
      <c r="I1052">
        <v>-24.846560792978799</v>
      </c>
      <c r="J1052">
        <v>-8.4866206659400696</v>
      </c>
      <c r="K1052">
        <v>10.265246756151599</v>
      </c>
      <c r="L1052">
        <v>9.8861886079520094</v>
      </c>
      <c r="M1052">
        <v>27.779529976869</v>
      </c>
      <c r="N1052">
        <v>0.53460391545172303</v>
      </c>
      <c r="O1052">
        <v>118.06167400881</v>
      </c>
      <c r="P1052">
        <v>148.76712328767101</v>
      </c>
      <c r="Q1052">
        <v>0.119461826995984</v>
      </c>
    </row>
    <row r="1053" spans="1:17" hidden="1" x14ac:dyDescent="0.3">
      <c r="A1053" t="s">
        <v>2265</v>
      </c>
      <c r="B1053" t="s">
        <v>2266</v>
      </c>
      <c r="C1053" t="s">
        <v>3124</v>
      </c>
      <c r="D1053" t="s">
        <v>242</v>
      </c>
      <c r="E1053">
        <v>2376.3549979992899</v>
      </c>
      <c r="F1053">
        <v>1521.85</v>
      </c>
      <c r="G1053">
        <v>21.879250700525901</v>
      </c>
      <c r="H1053">
        <v>3.5913198359422598</v>
      </c>
      <c r="I1053">
        <v>3.3043883583470501</v>
      </c>
      <c r="J1053">
        <v>-12.7026485253676</v>
      </c>
      <c r="K1053">
        <v>1723.82966365984</v>
      </c>
      <c r="L1053">
        <v>1623.0880015202599</v>
      </c>
      <c r="M1053">
        <v>25.878871197298601</v>
      </c>
      <c r="N1053">
        <v>1.54664241434351</v>
      </c>
      <c r="O1053">
        <v>65.587935736110595</v>
      </c>
      <c r="P1053">
        <v>48.763440860214999</v>
      </c>
      <c r="Q1053">
        <v>0.28086816946044901</v>
      </c>
    </row>
    <row r="1054" spans="1:17" hidden="1" x14ac:dyDescent="0.3">
      <c r="A1054" t="s">
        <v>2267</v>
      </c>
      <c r="B1054" t="s">
        <v>2268</v>
      </c>
      <c r="C1054" t="s">
        <v>3124</v>
      </c>
      <c r="D1054" t="s">
        <v>120</v>
      </c>
      <c r="E1054">
        <v>2365.9883004896001</v>
      </c>
      <c r="F1054">
        <v>44.61</v>
      </c>
      <c r="G1054">
        <v>-5.8785843392103097</v>
      </c>
      <c r="H1054">
        <v>-7.6645988360483903</v>
      </c>
      <c r="I1054">
        <v>9.8919794829445493</v>
      </c>
      <c r="J1054">
        <v>-3.2700317455518002</v>
      </c>
      <c r="K1054">
        <v>47.253159159250998</v>
      </c>
      <c r="L1054">
        <v>43.832384637210303</v>
      </c>
      <c r="M1054">
        <v>46.146760870611303</v>
      </c>
      <c r="N1054">
        <v>0.54853220676775805</v>
      </c>
      <c r="O1054">
        <v>32.033176417843499</v>
      </c>
      <c r="P1054">
        <v>45.404172099087297</v>
      </c>
      <c r="Q1054">
        <v>0.118656303161534</v>
      </c>
    </row>
    <row r="1055" spans="1:17" hidden="1" x14ac:dyDescent="0.3">
      <c r="A1055" t="s">
        <v>2269</v>
      </c>
      <c r="B1055" t="s">
        <v>2270</v>
      </c>
      <c r="C1055" t="s">
        <v>3124</v>
      </c>
      <c r="D1055" t="s">
        <v>1588</v>
      </c>
      <c r="E1055">
        <v>2353.5660104231802</v>
      </c>
      <c r="F1055">
        <v>315.25</v>
      </c>
      <c r="G1055">
        <v>-42.218381706272702</v>
      </c>
      <c r="H1055">
        <v>-9.4838237975467798</v>
      </c>
      <c r="I1055">
        <v>-27.105489364407401</v>
      </c>
      <c r="J1055">
        <v>-6.2639329593813997</v>
      </c>
      <c r="M1055">
        <v>30.888417688391399</v>
      </c>
      <c r="O1055">
        <v>36.764472640761298</v>
      </c>
      <c r="P1055">
        <v>0.78324808184142503</v>
      </c>
    </row>
    <row r="1056" spans="1:17" hidden="1" x14ac:dyDescent="0.3">
      <c r="A1056" t="s">
        <v>2271</v>
      </c>
      <c r="B1056" t="s">
        <v>2272</v>
      </c>
      <c r="C1056" t="s">
        <v>3124</v>
      </c>
      <c r="D1056" t="s">
        <v>280</v>
      </c>
      <c r="E1056">
        <v>2345.96498969</v>
      </c>
      <c r="F1056">
        <v>864.5</v>
      </c>
      <c r="G1056">
        <v>275.847346228996</v>
      </c>
      <c r="H1056">
        <v>-13.4138881201647</v>
      </c>
      <c r="I1056">
        <v>137.92941208824001</v>
      </c>
      <c r="J1056">
        <v>-12.899596107557301</v>
      </c>
      <c r="K1056">
        <v>934.98668621960996</v>
      </c>
      <c r="L1056">
        <v>665.73275595906705</v>
      </c>
      <c r="M1056">
        <v>33.462269490162903</v>
      </c>
      <c r="N1056">
        <v>0.47669496195444799</v>
      </c>
      <c r="O1056">
        <v>37.6518218623481</v>
      </c>
      <c r="P1056">
        <v>352.08523990063998</v>
      </c>
    </row>
    <row r="1057" spans="1:17" hidden="1" x14ac:dyDescent="0.3">
      <c r="A1057" t="s">
        <v>2273</v>
      </c>
      <c r="B1057" t="s">
        <v>2274</v>
      </c>
      <c r="C1057" t="s">
        <v>3124</v>
      </c>
      <c r="D1057" t="s">
        <v>144</v>
      </c>
      <c r="E1057">
        <v>2345.71092586546</v>
      </c>
      <c r="F1057">
        <v>22763.35</v>
      </c>
      <c r="G1057">
        <v>625.01493633253097</v>
      </c>
      <c r="H1057">
        <v>11.734387963974401</v>
      </c>
      <c r="I1057">
        <v>341.272745955711</v>
      </c>
      <c r="J1057">
        <v>5.7424295521161497</v>
      </c>
      <c r="K1057">
        <v>19989.134231592401</v>
      </c>
      <c r="L1057">
        <v>12687.9057436363</v>
      </c>
      <c r="M1057">
        <v>62.380321403515097</v>
      </c>
      <c r="N1057">
        <v>0.83425344269490298</v>
      </c>
      <c r="O1057">
        <v>22.016311307430598</v>
      </c>
      <c r="P1057">
        <v>712.97678571428503</v>
      </c>
      <c r="Q1057">
        <v>0.16984929578986299</v>
      </c>
    </row>
    <row r="1058" spans="1:17" hidden="1" x14ac:dyDescent="0.3">
      <c r="A1058" t="s">
        <v>2275</v>
      </c>
      <c r="B1058" t="s">
        <v>2276</v>
      </c>
      <c r="C1058" t="s">
        <v>3124</v>
      </c>
      <c r="D1058" t="s">
        <v>253</v>
      </c>
      <c r="E1058">
        <v>2326.6115960481302</v>
      </c>
      <c r="F1058">
        <v>4947.6000000000004</v>
      </c>
      <c r="G1058">
        <v>56.299273667286798</v>
      </c>
      <c r="H1058">
        <v>0.75214129814876296</v>
      </c>
      <c r="I1058">
        <v>37.351589450366603</v>
      </c>
      <c r="J1058">
        <v>-2.9872200446421799</v>
      </c>
      <c r="K1058">
        <v>4839.5534127786696</v>
      </c>
      <c r="L1058">
        <v>3868.8393271063901</v>
      </c>
      <c r="M1058">
        <v>38.285445831291803</v>
      </c>
      <c r="N1058">
        <v>0.514400282834936</v>
      </c>
      <c r="O1058">
        <v>15.9936130649203</v>
      </c>
      <c r="P1058">
        <v>95.665585699596605</v>
      </c>
      <c r="Q1058">
        <v>0.20291724221436599</v>
      </c>
    </row>
    <row r="1059" spans="1:17" hidden="1" x14ac:dyDescent="0.3">
      <c r="A1059" t="s">
        <v>2277</v>
      </c>
      <c r="B1059" t="s">
        <v>2278</v>
      </c>
      <c r="C1059" t="s">
        <v>3124</v>
      </c>
      <c r="D1059" t="s">
        <v>144</v>
      </c>
      <c r="E1059">
        <v>2326.1918974368</v>
      </c>
      <c r="F1059">
        <v>415.95</v>
      </c>
      <c r="G1059">
        <v>-39.327876402796001</v>
      </c>
      <c r="H1059">
        <v>-9.9256462550271607</v>
      </c>
      <c r="I1059">
        <v>-6.7287679503142197</v>
      </c>
      <c r="J1059">
        <v>-5.7270221254408602</v>
      </c>
      <c r="K1059">
        <v>457.36655896124</v>
      </c>
      <c r="L1059">
        <v>450.29760425507402</v>
      </c>
      <c r="M1059">
        <v>24.216434046870798</v>
      </c>
      <c r="N1059">
        <v>0.35016848761381503</v>
      </c>
      <c r="O1059">
        <v>38.478182473855</v>
      </c>
      <c r="P1059">
        <v>27.984615384615299</v>
      </c>
      <c r="Q1059">
        <v>0.21021963531613699</v>
      </c>
    </row>
    <row r="1060" spans="1:17" hidden="1" x14ac:dyDescent="0.3">
      <c r="A1060" t="s">
        <v>2279</v>
      </c>
      <c r="B1060" t="s">
        <v>2280</v>
      </c>
      <c r="C1060" t="s">
        <v>3124</v>
      </c>
      <c r="D1060" t="s">
        <v>280</v>
      </c>
      <c r="E1060">
        <v>2321.9460120499998</v>
      </c>
      <c r="F1060">
        <v>431.9</v>
      </c>
      <c r="G1060">
        <v>42.598593573136199</v>
      </c>
      <c r="H1060">
        <v>-11.991442507024001</v>
      </c>
      <c r="I1060">
        <v>-15.762267742898601</v>
      </c>
      <c r="J1060">
        <v>-12.5256760983312</v>
      </c>
      <c r="K1060">
        <v>500.41829779755898</v>
      </c>
      <c r="L1060">
        <v>484.69330160284898</v>
      </c>
      <c r="M1060">
        <v>37.505801334545097</v>
      </c>
      <c r="N1060">
        <v>1.14227216121363</v>
      </c>
      <c r="O1060">
        <v>110.419078490391</v>
      </c>
      <c r="P1060">
        <v>70.441988950276198</v>
      </c>
      <c r="Q1060">
        <v>0.173091265837338</v>
      </c>
    </row>
    <row r="1061" spans="1:17" x14ac:dyDescent="0.3">
      <c r="A1061" t="s">
        <v>2281</v>
      </c>
      <c r="B1061" t="s">
        <v>2282</v>
      </c>
      <c r="C1061" t="s">
        <v>3121</v>
      </c>
      <c r="D1061" t="s">
        <v>582</v>
      </c>
      <c r="E1061">
        <v>2321.4094047531798</v>
      </c>
      <c r="F1061">
        <v>157.46</v>
      </c>
      <c r="G1061">
        <v>-61.9907617212709</v>
      </c>
      <c r="H1061">
        <v>-2.6288892030850799</v>
      </c>
      <c r="I1061">
        <v>-19.850757880395399</v>
      </c>
      <c r="J1061">
        <v>-7.9922547704602502</v>
      </c>
      <c r="K1061">
        <v>171.884648049866</v>
      </c>
      <c r="L1061">
        <v>195.28416723223299</v>
      </c>
      <c r="M1061">
        <v>20.3469054706839</v>
      </c>
      <c r="N1061">
        <v>0.55964360084923503</v>
      </c>
      <c r="O1061">
        <v>98.145560777340194</v>
      </c>
      <c r="P1061">
        <v>9.4080044469149602</v>
      </c>
    </row>
    <row r="1062" spans="1:17" hidden="1" x14ac:dyDescent="0.3">
      <c r="A1062" t="s">
        <v>2283</v>
      </c>
      <c r="B1062" t="s">
        <v>2284</v>
      </c>
      <c r="C1062" t="s">
        <v>3124</v>
      </c>
      <c r="D1062" t="s">
        <v>416</v>
      </c>
      <c r="E1062">
        <v>2319.8812938485398</v>
      </c>
      <c r="F1062">
        <v>1005.2</v>
      </c>
      <c r="G1062">
        <v>-43.388275596513303</v>
      </c>
      <c r="H1062">
        <v>-4.1013803070805599</v>
      </c>
      <c r="I1062">
        <v>-19.579144614568499</v>
      </c>
      <c r="J1062">
        <v>6.8345590816701607E-2</v>
      </c>
      <c r="K1062">
        <v>1085.9829809278301</v>
      </c>
      <c r="L1062">
        <v>1163.7878569534</v>
      </c>
      <c r="M1062">
        <v>28.569533109011399</v>
      </c>
      <c r="N1062">
        <v>0.81754403035905399</v>
      </c>
      <c r="O1062">
        <v>43.255073617190597</v>
      </c>
      <c r="P1062">
        <v>0.20935101186323399</v>
      </c>
      <c r="Q1062">
        <v>-3.0109773366889001E-2</v>
      </c>
    </row>
    <row r="1063" spans="1:17" hidden="1" x14ac:dyDescent="0.3">
      <c r="A1063" t="s">
        <v>2285</v>
      </c>
      <c r="B1063" t="s">
        <v>2286</v>
      </c>
      <c r="C1063" t="s">
        <v>3124</v>
      </c>
      <c r="D1063" t="s">
        <v>253</v>
      </c>
      <c r="E1063">
        <v>2309.5249800652</v>
      </c>
      <c r="F1063">
        <v>215.2</v>
      </c>
      <c r="G1063">
        <v>-47.821152160431602</v>
      </c>
      <c r="H1063">
        <v>-10.9458805972462</v>
      </c>
      <c r="I1063">
        <v>-26.872993955775598</v>
      </c>
      <c r="J1063">
        <v>-4.4825548622138296</v>
      </c>
      <c r="K1063">
        <v>251.074969826998</v>
      </c>
      <c r="L1063">
        <v>262.595251553075</v>
      </c>
      <c r="M1063">
        <v>32.058223966228603</v>
      </c>
      <c r="N1063">
        <v>1.2097776974280601</v>
      </c>
      <c r="O1063">
        <v>57.760223048327099</v>
      </c>
      <c r="P1063">
        <v>2.96158078560835</v>
      </c>
      <c r="Q1063">
        <v>3.6883360607558001E-2</v>
      </c>
    </row>
    <row r="1064" spans="1:17" hidden="1" x14ac:dyDescent="0.3">
      <c r="A1064" t="s">
        <v>2287</v>
      </c>
      <c r="B1064" t="s">
        <v>2288</v>
      </c>
      <c r="C1064" t="s">
        <v>3124</v>
      </c>
      <c r="D1064" t="s">
        <v>183</v>
      </c>
      <c r="E1064">
        <v>2307.5763129299999</v>
      </c>
      <c r="F1064">
        <v>1594.55</v>
      </c>
      <c r="G1064">
        <v>-2.86792642819653</v>
      </c>
      <c r="H1064">
        <v>-6.0147782828576997</v>
      </c>
      <c r="I1064">
        <v>-29.048126515804199</v>
      </c>
      <c r="J1064">
        <v>-8.65660203584725</v>
      </c>
      <c r="K1064">
        <v>1823.7320960577599</v>
      </c>
      <c r="L1064">
        <v>1840.6249298970499</v>
      </c>
      <c r="M1064">
        <v>19.316981053743898</v>
      </c>
      <c r="N1064">
        <v>0.73388089684022595</v>
      </c>
      <c r="O1064">
        <v>55.529773290269901</v>
      </c>
      <c r="P1064">
        <v>29.233699396198801</v>
      </c>
      <c r="Q1064">
        <v>8.7586049621349998E-2</v>
      </c>
    </row>
    <row r="1065" spans="1:17" x14ac:dyDescent="0.3">
      <c r="A1065" t="s">
        <v>2289</v>
      </c>
      <c r="B1065" t="s">
        <v>2290</v>
      </c>
      <c r="C1065" t="s">
        <v>3107</v>
      </c>
      <c r="D1065" t="s">
        <v>461</v>
      </c>
      <c r="E1065">
        <v>2305.3198852365399</v>
      </c>
      <c r="F1065">
        <v>69.349999999999994</v>
      </c>
      <c r="G1065">
        <v>-40.903787541050299</v>
      </c>
      <c r="H1065">
        <v>-12.312059341001101</v>
      </c>
      <c r="I1065">
        <v>-23.749742918909799</v>
      </c>
      <c r="J1065">
        <v>-7.7035341730303903</v>
      </c>
      <c r="K1065">
        <v>80.713627463236804</v>
      </c>
      <c r="L1065">
        <v>84.447376336524499</v>
      </c>
      <c r="M1065">
        <v>14.296629001788901</v>
      </c>
      <c r="N1065">
        <v>0.32904931921812502</v>
      </c>
      <c r="O1065">
        <v>73.035328046142695</v>
      </c>
      <c r="P1065">
        <v>10.871302957633899</v>
      </c>
      <c r="Q1065">
        <v>-2.9809512424295002E-2</v>
      </c>
    </row>
    <row r="1066" spans="1:17" hidden="1" x14ac:dyDescent="0.3">
      <c r="A1066" t="s">
        <v>2291</v>
      </c>
      <c r="B1066" t="s">
        <v>2292</v>
      </c>
      <c r="C1066" t="s">
        <v>3124</v>
      </c>
      <c r="D1066" t="s">
        <v>502</v>
      </c>
      <c r="E1066">
        <v>2297.8482712281998</v>
      </c>
      <c r="F1066">
        <v>130.49</v>
      </c>
      <c r="G1066">
        <v>72.144543904385998</v>
      </c>
      <c r="H1066">
        <v>-4.88278418266197</v>
      </c>
      <c r="I1066">
        <v>-15.3942293921563</v>
      </c>
      <c r="J1066">
        <v>-5.1497543626704996</v>
      </c>
      <c r="K1066">
        <v>140.93735993265</v>
      </c>
      <c r="L1066">
        <v>124.986400659466</v>
      </c>
      <c r="M1066">
        <v>43.106429192453298</v>
      </c>
      <c r="N1066">
        <v>0.7014432661601</v>
      </c>
      <c r="O1066">
        <v>42.922829335581199</v>
      </c>
      <c r="P1066">
        <v>120.236286919831</v>
      </c>
      <c r="Q1066">
        <v>4.4237653448389001E-2</v>
      </c>
    </row>
    <row r="1067" spans="1:17" hidden="1" x14ac:dyDescent="0.3">
      <c r="A1067" t="s">
        <v>2293</v>
      </c>
      <c r="B1067" t="s">
        <v>2294</v>
      </c>
      <c r="C1067" t="s">
        <v>3124</v>
      </c>
      <c r="D1067" t="s">
        <v>227</v>
      </c>
      <c r="E1067">
        <v>2293.0357244900702</v>
      </c>
      <c r="F1067">
        <v>376.1</v>
      </c>
      <c r="G1067">
        <v>51.670300706768202</v>
      </c>
      <c r="H1067">
        <v>1.26333483276754</v>
      </c>
      <c r="I1067">
        <v>-6.4206348670529501</v>
      </c>
      <c r="J1067">
        <v>-2.0179299856913602</v>
      </c>
      <c r="K1067">
        <v>388.010953262599</v>
      </c>
      <c r="L1067">
        <v>377.952577149364</v>
      </c>
      <c r="M1067">
        <v>48.870237369964002</v>
      </c>
      <c r="N1067">
        <v>0.86970325137513804</v>
      </c>
      <c r="O1067">
        <v>44.629088008508297</v>
      </c>
      <c r="P1067">
        <v>75.7476635514018</v>
      </c>
      <c r="Q1067">
        <v>7.7612130995022996E-2</v>
      </c>
    </row>
    <row r="1068" spans="1:17" hidden="1" x14ac:dyDescent="0.3">
      <c r="A1068" t="s">
        <v>2295</v>
      </c>
      <c r="B1068" t="s">
        <v>2296</v>
      </c>
      <c r="C1068" t="s">
        <v>3124</v>
      </c>
      <c r="D1068" t="s">
        <v>120</v>
      </c>
      <c r="E1068">
        <v>2288.8968472965198</v>
      </c>
      <c r="F1068">
        <v>176.9</v>
      </c>
      <c r="G1068">
        <v>-11.1551053087572</v>
      </c>
      <c r="H1068">
        <v>-9.2163811697361204</v>
      </c>
      <c r="I1068">
        <v>21.1653439689258</v>
      </c>
      <c r="J1068">
        <v>-7.4482196259015598</v>
      </c>
      <c r="K1068">
        <v>185.25061002936701</v>
      </c>
      <c r="L1068">
        <v>167.92770518036201</v>
      </c>
      <c r="M1068">
        <v>33.5318368757207</v>
      </c>
      <c r="N1068">
        <v>0.50436549588531399</v>
      </c>
      <c r="O1068">
        <v>20.972300734878399</v>
      </c>
      <c r="P1068">
        <v>53.826086956521699</v>
      </c>
    </row>
    <row r="1069" spans="1:17" hidden="1" x14ac:dyDescent="0.3">
      <c r="A1069" t="s">
        <v>2297</v>
      </c>
      <c r="B1069" t="s">
        <v>2298</v>
      </c>
      <c r="C1069" t="s">
        <v>3124</v>
      </c>
      <c r="D1069" t="s">
        <v>2299</v>
      </c>
      <c r="E1069">
        <v>2287.2762025327402</v>
      </c>
      <c r="F1069">
        <v>925.05</v>
      </c>
      <c r="G1069">
        <v>597.733687058295</v>
      </c>
      <c r="H1069">
        <v>-5.5598813428287697</v>
      </c>
      <c r="I1069">
        <v>42.291575644003899</v>
      </c>
      <c r="J1069">
        <v>5.1399948474241004</v>
      </c>
      <c r="K1069">
        <v>930.68506004184303</v>
      </c>
      <c r="L1069">
        <v>684.38059561572902</v>
      </c>
      <c r="M1069">
        <v>41.547208010839199</v>
      </c>
      <c r="N1069">
        <v>0.48621584122579398</v>
      </c>
      <c r="O1069">
        <v>23.587914166801699</v>
      </c>
      <c r="P1069">
        <v>694.42399705557602</v>
      </c>
      <c r="Q1069">
        <v>0.29563675751822699</v>
      </c>
    </row>
    <row r="1070" spans="1:17" hidden="1" x14ac:dyDescent="0.3">
      <c r="A1070" t="s">
        <v>2300</v>
      </c>
      <c r="B1070" t="s">
        <v>2301</v>
      </c>
      <c r="C1070" t="s">
        <v>3124</v>
      </c>
      <c r="D1070" t="s">
        <v>637</v>
      </c>
      <c r="E1070">
        <v>2280.4322185996102</v>
      </c>
      <c r="F1070">
        <v>1923.25</v>
      </c>
      <c r="G1070">
        <v>-40.0178235765339</v>
      </c>
      <c r="H1070">
        <v>-3.8534293334502001</v>
      </c>
      <c r="I1070">
        <v>-26.443206827578098</v>
      </c>
      <c r="J1070">
        <v>-7.2095950819547099</v>
      </c>
      <c r="K1070">
        <v>2164.7737677592499</v>
      </c>
      <c r="L1070">
        <v>2317.7509652182498</v>
      </c>
      <c r="M1070">
        <v>32.471974017255299</v>
      </c>
      <c r="N1070">
        <v>0.47816030001057203</v>
      </c>
      <c r="O1070">
        <v>67.944884960353505</v>
      </c>
      <c r="P1070">
        <v>3.9650791934699101</v>
      </c>
      <c r="Q1070">
        <v>6.5896741128403005E-2</v>
      </c>
    </row>
    <row r="1071" spans="1:17" x14ac:dyDescent="0.3">
      <c r="A1071" t="s">
        <v>2302</v>
      </c>
      <c r="B1071" t="s">
        <v>2303</v>
      </c>
      <c r="C1071" t="s">
        <v>3120</v>
      </c>
      <c r="D1071" t="s">
        <v>456</v>
      </c>
      <c r="E1071">
        <v>2275.1918089752899</v>
      </c>
      <c r="F1071">
        <v>428.45</v>
      </c>
      <c r="G1071">
        <v>-36.632181814615102</v>
      </c>
      <c r="H1071">
        <v>-1.17361555946049</v>
      </c>
      <c r="I1071">
        <v>-21.9164208907284</v>
      </c>
      <c r="J1071">
        <v>-5.1053889943858204</v>
      </c>
      <c r="K1071">
        <v>457.46925809624202</v>
      </c>
      <c r="L1071">
        <v>481.33463043968601</v>
      </c>
      <c r="M1071">
        <v>36.909841014638999</v>
      </c>
      <c r="N1071">
        <v>0.37650812063181699</v>
      </c>
      <c r="O1071">
        <v>35.838487571478503</v>
      </c>
      <c r="P1071">
        <v>5.4256889763779599</v>
      </c>
      <c r="Q1071">
        <v>-1.5703560629641001E-2</v>
      </c>
    </row>
    <row r="1072" spans="1:17" hidden="1" x14ac:dyDescent="0.3">
      <c r="A1072" t="s">
        <v>2304</v>
      </c>
      <c r="B1072" t="s">
        <v>2305</v>
      </c>
      <c r="C1072" t="s">
        <v>3124</v>
      </c>
      <c r="D1072" t="s">
        <v>280</v>
      </c>
      <c r="E1072">
        <v>2271.8046452573799</v>
      </c>
      <c r="F1072">
        <v>413.4</v>
      </c>
      <c r="G1072">
        <v>65.858810879622297</v>
      </c>
      <c r="H1072">
        <v>12.1992316732258</v>
      </c>
      <c r="I1072">
        <v>79.754590918547805</v>
      </c>
      <c r="J1072">
        <v>-7.6968147940827896</v>
      </c>
      <c r="K1072">
        <v>406.949950989944</v>
      </c>
      <c r="M1072">
        <v>38.212230859610798</v>
      </c>
      <c r="N1072">
        <v>0.60719921644435804</v>
      </c>
      <c r="O1072">
        <v>17.271407837445501</v>
      </c>
      <c r="P1072">
        <v>147.91604197901</v>
      </c>
    </row>
    <row r="1073" spans="1:17" hidden="1" x14ac:dyDescent="0.3">
      <c r="A1073" t="s">
        <v>2306</v>
      </c>
      <c r="B1073" t="s">
        <v>2307</v>
      </c>
      <c r="C1073" t="s">
        <v>3124</v>
      </c>
      <c r="D1073" t="s">
        <v>131</v>
      </c>
      <c r="E1073">
        <v>2264.9262394145899</v>
      </c>
      <c r="F1073">
        <v>905.75</v>
      </c>
      <c r="G1073">
        <v>39.406634899873701</v>
      </c>
      <c r="H1073">
        <v>20.394088792667599</v>
      </c>
      <c r="I1073">
        <v>54.519527241738999</v>
      </c>
      <c r="J1073">
        <v>2.2877930923446499</v>
      </c>
      <c r="M1073">
        <v>60.136288699492901</v>
      </c>
      <c r="O1073">
        <v>11.8410157328181</v>
      </c>
      <c r="P1073">
        <v>68.448949228194095</v>
      </c>
    </row>
    <row r="1074" spans="1:17" hidden="1" x14ac:dyDescent="0.3">
      <c r="A1074" t="s">
        <v>2308</v>
      </c>
      <c r="B1074" t="s">
        <v>2309</v>
      </c>
      <c r="C1074" t="s">
        <v>3124</v>
      </c>
      <c r="D1074" t="s">
        <v>206</v>
      </c>
      <c r="E1074">
        <v>2255.3834783992502</v>
      </c>
      <c r="F1074">
        <v>84</v>
      </c>
      <c r="G1074">
        <v>69.856517452913593</v>
      </c>
      <c r="H1074">
        <v>13.9029257479171</v>
      </c>
      <c r="I1074">
        <v>-19.7199390822114</v>
      </c>
      <c r="J1074">
        <v>1.91667235851586</v>
      </c>
      <c r="K1074">
        <v>82.805633592695301</v>
      </c>
      <c r="L1074">
        <v>82.750273488813903</v>
      </c>
      <c r="M1074">
        <v>61.977725619128897</v>
      </c>
      <c r="N1074">
        <v>0.64960702771290202</v>
      </c>
      <c r="O1074">
        <v>66.6666666666666</v>
      </c>
      <c r="P1074">
        <v>108.43672456575599</v>
      </c>
      <c r="Q1074">
        <v>0.191925582245601</v>
      </c>
    </row>
    <row r="1075" spans="1:17" hidden="1" x14ac:dyDescent="0.3">
      <c r="A1075" t="s">
        <v>2310</v>
      </c>
      <c r="B1075" t="s">
        <v>2311</v>
      </c>
      <c r="C1075" t="s">
        <v>3124</v>
      </c>
      <c r="D1075" t="s">
        <v>75</v>
      </c>
      <c r="E1075">
        <v>2255.01748196992</v>
      </c>
      <c r="F1075">
        <v>819.65</v>
      </c>
      <c r="G1075">
        <v>72.579606069798999</v>
      </c>
      <c r="H1075">
        <v>1.2538519341827099</v>
      </c>
      <c r="I1075">
        <v>-10.554405885640699</v>
      </c>
      <c r="J1075">
        <v>-3.4690741751627301</v>
      </c>
      <c r="K1075">
        <v>865.14171579632205</v>
      </c>
      <c r="L1075">
        <v>813.88653928454596</v>
      </c>
      <c r="M1075">
        <v>36.243769899439101</v>
      </c>
      <c r="N1075">
        <v>0.55704623303042</v>
      </c>
      <c r="O1075">
        <v>33.435002745074101</v>
      </c>
      <c r="P1075">
        <v>99.306990881458901</v>
      </c>
      <c r="Q1075">
        <v>9.1370760890600006E-2</v>
      </c>
    </row>
    <row r="1076" spans="1:17" hidden="1" x14ac:dyDescent="0.3">
      <c r="A1076" t="s">
        <v>2312</v>
      </c>
      <c r="B1076" t="s">
        <v>2313</v>
      </c>
      <c r="C1076" t="s">
        <v>3124</v>
      </c>
      <c r="D1076" t="s">
        <v>211</v>
      </c>
      <c r="E1076">
        <v>2252.7678114773398</v>
      </c>
      <c r="F1076">
        <v>715.35</v>
      </c>
      <c r="G1076">
        <v>13.915354852867001</v>
      </c>
      <c r="H1076">
        <v>15.1800920860563</v>
      </c>
      <c r="I1076">
        <v>31.6890126554059</v>
      </c>
      <c r="J1076">
        <v>-6.6773446059385799</v>
      </c>
      <c r="K1076">
        <v>688.52404775989396</v>
      </c>
      <c r="L1076">
        <v>598.62643754274904</v>
      </c>
      <c r="M1076">
        <v>48.066641493218803</v>
      </c>
      <c r="N1076">
        <v>1.1767963748502701</v>
      </c>
      <c r="O1076">
        <v>14.2098273572377</v>
      </c>
      <c r="P1076">
        <v>77.947761194029795</v>
      </c>
      <c r="Q1076">
        <v>4.2212974603511998E-2</v>
      </c>
    </row>
    <row r="1077" spans="1:17" hidden="1" x14ac:dyDescent="0.3">
      <c r="A1077" t="s">
        <v>2314</v>
      </c>
      <c r="B1077" t="s">
        <v>2315</v>
      </c>
      <c r="C1077" t="s">
        <v>3124</v>
      </c>
      <c r="D1077" t="s">
        <v>416</v>
      </c>
      <c r="E1077">
        <v>2244.6465408632798</v>
      </c>
      <c r="F1077">
        <v>1309.7</v>
      </c>
      <c r="G1077">
        <v>131.953472166626</v>
      </c>
      <c r="H1077">
        <v>-15.413737782739901</v>
      </c>
      <c r="I1077">
        <v>22.970462143736</v>
      </c>
      <c r="J1077">
        <v>-13.9600637692446</v>
      </c>
      <c r="K1077">
        <v>1557.44139271373</v>
      </c>
      <c r="L1077">
        <v>1328.2515208514201</v>
      </c>
      <c r="M1077">
        <v>22.8762453710778</v>
      </c>
      <c r="N1077">
        <v>0.83703115853932997</v>
      </c>
      <c r="O1077">
        <v>66.389249446438001</v>
      </c>
      <c r="P1077">
        <v>177.94991511035599</v>
      </c>
      <c r="Q1077">
        <v>0.245651052299204</v>
      </c>
    </row>
    <row r="1078" spans="1:17" hidden="1" x14ac:dyDescent="0.3">
      <c r="A1078" t="s">
        <v>2316</v>
      </c>
      <c r="B1078" t="s">
        <v>2317</v>
      </c>
      <c r="C1078" t="s">
        <v>3124</v>
      </c>
      <c r="D1078" t="s">
        <v>51</v>
      </c>
      <c r="E1078">
        <v>2229.22914122258</v>
      </c>
      <c r="F1078">
        <v>263.2</v>
      </c>
      <c r="G1078">
        <v>100.424734616823</v>
      </c>
      <c r="H1078">
        <v>-18.900000611977202</v>
      </c>
      <c r="I1078">
        <v>22.5035768712597</v>
      </c>
      <c r="J1078">
        <v>-10.8651279937894</v>
      </c>
      <c r="K1078">
        <v>309.70426337010701</v>
      </c>
      <c r="L1078">
        <v>256.20308229278402</v>
      </c>
      <c r="M1078">
        <v>24.700319453970401</v>
      </c>
      <c r="N1078">
        <v>0.38871501055089402</v>
      </c>
      <c r="O1078">
        <v>51.215805471124597</v>
      </c>
      <c r="P1078">
        <v>132.30361871138501</v>
      </c>
      <c r="Q1078">
        <v>7.3562282466474005E-2</v>
      </c>
    </row>
    <row r="1079" spans="1:17" hidden="1" x14ac:dyDescent="0.3">
      <c r="A1079" t="s">
        <v>2318</v>
      </c>
      <c r="B1079" t="s">
        <v>2319</v>
      </c>
      <c r="C1079" t="s">
        <v>3124</v>
      </c>
      <c r="D1079" t="s">
        <v>239</v>
      </c>
      <c r="E1079">
        <v>2211.6083149075598</v>
      </c>
      <c r="F1079">
        <v>1480.9</v>
      </c>
      <c r="G1079">
        <v>-12.734417484546199</v>
      </c>
      <c r="H1079">
        <v>-9.6025685974636801</v>
      </c>
      <c r="I1079">
        <v>-18.254460091927701</v>
      </c>
      <c r="J1079">
        <v>-6.3924132044260498</v>
      </c>
      <c r="K1079">
        <v>1670.5208496154301</v>
      </c>
      <c r="L1079">
        <v>1693.1052936921301</v>
      </c>
      <c r="M1079">
        <v>18.087654018243501</v>
      </c>
      <c r="N1079">
        <v>0.62032536704091201</v>
      </c>
      <c r="O1079">
        <v>43.655884934836898</v>
      </c>
      <c r="P1079">
        <v>13.045801526717501</v>
      </c>
      <c r="Q1079">
        <v>2.3982647816294E-2</v>
      </c>
    </row>
    <row r="1080" spans="1:17" hidden="1" x14ac:dyDescent="0.3">
      <c r="A1080" t="s">
        <v>2320</v>
      </c>
      <c r="B1080" t="s">
        <v>2321</v>
      </c>
      <c r="C1080" t="s">
        <v>3124</v>
      </c>
      <c r="D1080" t="s">
        <v>239</v>
      </c>
      <c r="E1080">
        <v>2204.60946950075</v>
      </c>
      <c r="F1080">
        <v>3511.45</v>
      </c>
      <c r="G1080">
        <v>1471.4634493594799</v>
      </c>
      <c r="H1080">
        <v>-2.7060234640001899</v>
      </c>
      <c r="I1080">
        <v>64.997075128169797</v>
      </c>
      <c r="J1080">
        <v>-8.3477055861919993</v>
      </c>
      <c r="K1080">
        <v>3719.9876854713102</v>
      </c>
      <c r="L1080">
        <v>2808.45689411371</v>
      </c>
      <c r="M1080">
        <v>34.089592587187497</v>
      </c>
      <c r="N1080">
        <v>0.53349617401572003</v>
      </c>
      <c r="O1080">
        <v>36.664340941776103</v>
      </c>
      <c r="P1080">
        <v>1492.49433106575</v>
      </c>
      <c r="Q1080">
        <v>0.23709802715971401</v>
      </c>
    </row>
    <row r="1081" spans="1:17" hidden="1" x14ac:dyDescent="0.3">
      <c r="A1081" t="s">
        <v>2322</v>
      </c>
      <c r="B1081" t="s">
        <v>2323</v>
      </c>
      <c r="C1081" t="s">
        <v>3124</v>
      </c>
      <c r="D1081" t="s">
        <v>389</v>
      </c>
      <c r="E1081">
        <v>2203.4202362388201</v>
      </c>
      <c r="F1081">
        <v>662.75</v>
      </c>
      <c r="G1081">
        <v>-45.572610045109101</v>
      </c>
      <c r="H1081">
        <v>-4.0906808548443596</v>
      </c>
      <c r="I1081">
        <v>-22.652708881965001</v>
      </c>
      <c r="J1081">
        <v>-6.4575027077456602</v>
      </c>
      <c r="K1081">
        <v>733.07382580338697</v>
      </c>
      <c r="L1081">
        <v>792.42813495985399</v>
      </c>
      <c r="M1081">
        <v>27.152284517556001</v>
      </c>
      <c r="N1081">
        <v>1.40261068672073</v>
      </c>
      <c r="O1081">
        <v>41.788004526593703</v>
      </c>
      <c r="P1081">
        <v>0.87519025875191203</v>
      </c>
      <c r="Q1081">
        <v>-4.2282281480871001E-2</v>
      </c>
    </row>
    <row r="1082" spans="1:17" hidden="1" x14ac:dyDescent="0.3">
      <c r="A1082" t="s">
        <v>2324</v>
      </c>
      <c r="B1082" t="s">
        <v>2325</v>
      </c>
      <c r="C1082" t="s">
        <v>3124</v>
      </c>
      <c r="D1082" t="s">
        <v>1281</v>
      </c>
      <c r="E1082">
        <v>2196.84433293144</v>
      </c>
      <c r="F1082">
        <v>772.7</v>
      </c>
      <c r="G1082">
        <v>-32.133044614694299</v>
      </c>
      <c r="H1082">
        <v>2.9420454304133199</v>
      </c>
      <c r="I1082">
        <v>-23.523022420496101</v>
      </c>
      <c r="J1082">
        <v>0.87546098001254502</v>
      </c>
      <c r="K1082">
        <v>803.06562755286598</v>
      </c>
      <c r="L1082">
        <v>825.367526974832</v>
      </c>
      <c r="M1082">
        <v>43.5949329603297</v>
      </c>
      <c r="N1082">
        <v>0.81005365682474695</v>
      </c>
      <c r="O1082">
        <v>48.951727708036699</v>
      </c>
      <c r="P1082">
        <v>7.23752688918188</v>
      </c>
      <c r="Q1082">
        <v>-2.0654297631062E-2</v>
      </c>
    </row>
    <row r="1083" spans="1:17" hidden="1" x14ac:dyDescent="0.3">
      <c r="A1083" t="s">
        <v>2326</v>
      </c>
      <c r="B1083" t="s">
        <v>2327</v>
      </c>
      <c r="C1083" t="s">
        <v>3124</v>
      </c>
      <c r="D1083" t="s">
        <v>21</v>
      </c>
      <c r="E1083">
        <v>2195.87654859536</v>
      </c>
      <c r="F1083">
        <v>1258.3499999999999</v>
      </c>
      <c r="G1083">
        <v>231.053617454331</v>
      </c>
      <c r="H1083">
        <v>19.825828200879201</v>
      </c>
      <c r="I1083">
        <v>136.65550461149601</v>
      </c>
      <c r="J1083">
        <v>11.233274335239599</v>
      </c>
      <c r="K1083">
        <v>997.73898212262498</v>
      </c>
      <c r="L1083">
        <v>694.743805897328</v>
      </c>
      <c r="M1083">
        <v>67.977994124552097</v>
      </c>
      <c r="N1083">
        <v>0.69883891763370198</v>
      </c>
      <c r="O1083">
        <v>4.1840505423769301</v>
      </c>
      <c r="P1083">
        <v>277.88288288288197</v>
      </c>
      <c r="Q1083">
        <v>0.18072407712053101</v>
      </c>
    </row>
    <row r="1084" spans="1:17" hidden="1" x14ac:dyDescent="0.3">
      <c r="A1084" t="s">
        <v>2328</v>
      </c>
      <c r="B1084" t="s">
        <v>2329</v>
      </c>
      <c r="C1084" t="s">
        <v>3124</v>
      </c>
      <c r="D1084" t="s">
        <v>509</v>
      </c>
      <c r="E1084">
        <v>2192.10711778925</v>
      </c>
      <c r="F1084">
        <v>357.7</v>
      </c>
      <c r="G1084">
        <v>108.19052169007399</v>
      </c>
      <c r="H1084">
        <v>18.1297583343448</v>
      </c>
      <c r="I1084">
        <v>155.46308480439001</v>
      </c>
      <c r="J1084">
        <v>-0.29436759829957199</v>
      </c>
      <c r="K1084">
        <v>307.09949398234801</v>
      </c>
      <c r="L1084">
        <v>218.35433139381601</v>
      </c>
      <c r="M1084">
        <v>57.154688366539901</v>
      </c>
      <c r="N1084">
        <v>0.20699728818588201</v>
      </c>
      <c r="O1084">
        <v>10.693318423259701</v>
      </c>
      <c r="P1084">
        <v>218.38006230529501</v>
      </c>
      <c r="Q1084">
        <v>6.9454564030916002E-2</v>
      </c>
    </row>
    <row r="1085" spans="1:17" hidden="1" x14ac:dyDescent="0.3">
      <c r="A1085" t="s">
        <v>2330</v>
      </c>
      <c r="B1085" t="s">
        <v>2331</v>
      </c>
      <c r="C1085" t="s">
        <v>3124</v>
      </c>
      <c r="D1085" t="s">
        <v>151</v>
      </c>
      <c r="E1085">
        <v>2189.8729022509301</v>
      </c>
      <c r="F1085">
        <v>1203.75</v>
      </c>
      <c r="G1085">
        <v>337.54054686515502</v>
      </c>
      <c r="H1085">
        <v>1.20666436271361</v>
      </c>
      <c r="I1085">
        <v>10.296530813233</v>
      </c>
      <c r="J1085">
        <v>-11.2630310834795</v>
      </c>
      <c r="K1085">
        <v>1305.7033390890399</v>
      </c>
      <c r="M1085">
        <v>27.676201301409002</v>
      </c>
      <c r="N1085">
        <v>1.8070024867410399</v>
      </c>
      <c r="O1085">
        <v>30.342679127725798</v>
      </c>
      <c r="P1085">
        <v>420.31553922628001</v>
      </c>
    </row>
    <row r="1086" spans="1:17" hidden="1" x14ac:dyDescent="0.3">
      <c r="A1086" t="s">
        <v>2332</v>
      </c>
      <c r="B1086" t="s">
        <v>2333</v>
      </c>
      <c r="C1086" t="s">
        <v>3124</v>
      </c>
      <c r="D1086" t="s">
        <v>582</v>
      </c>
      <c r="E1086">
        <v>2186.9988117134199</v>
      </c>
      <c r="F1086">
        <v>388.8</v>
      </c>
      <c r="G1086">
        <v>4.2874099939689598</v>
      </c>
      <c r="H1086">
        <v>0.92403740269801904</v>
      </c>
      <c r="I1086">
        <v>6.8757443170546804</v>
      </c>
      <c r="J1086">
        <v>-2.06769536045101</v>
      </c>
      <c r="K1086">
        <v>402.937641052137</v>
      </c>
      <c r="L1086">
        <v>375.74276829058198</v>
      </c>
      <c r="M1086">
        <v>37.322154248751502</v>
      </c>
      <c r="N1086">
        <v>1.58426831199116</v>
      </c>
      <c r="O1086">
        <v>21.913580246913501</v>
      </c>
      <c r="P1086">
        <v>32.696245733788402</v>
      </c>
      <c r="Q1086">
        <v>4.2113369639756003E-2</v>
      </c>
    </row>
    <row r="1087" spans="1:17" hidden="1" x14ac:dyDescent="0.3">
      <c r="A1087" t="s">
        <v>2334</v>
      </c>
      <c r="B1087" t="s">
        <v>2335</v>
      </c>
      <c r="C1087" t="s">
        <v>3124</v>
      </c>
      <c r="D1087" t="s">
        <v>280</v>
      </c>
      <c r="E1087">
        <v>2182.3656700305601</v>
      </c>
      <c r="F1087">
        <v>371.55</v>
      </c>
      <c r="G1087">
        <v>-34.6640755695921</v>
      </c>
      <c r="H1087">
        <v>-7.0632837887034103</v>
      </c>
      <c r="I1087">
        <v>-4.37385162185483</v>
      </c>
      <c r="J1087">
        <v>-5.6175537186741602</v>
      </c>
      <c r="K1087">
        <v>418.47645001142502</v>
      </c>
      <c r="L1087">
        <v>420.073963046149</v>
      </c>
      <c r="M1087">
        <v>26.2848564608373</v>
      </c>
      <c r="N1087">
        <v>0.17115283922732499</v>
      </c>
      <c r="O1087">
        <v>44.7180729376934</v>
      </c>
      <c r="P1087">
        <v>12.3016472721777</v>
      </c>
      <c r="Q1087">
        <v>-2.9403983148759E-2</v>
      </c>
    </row>
    <row r="1088" spans="1:17" hidden="1" x14ac:dyDescent="0.3">
      <c r="A1088" t="s">
        <v>2336</v>
      </c>
      <c r="B1088" t="s">
        <v>2337</v>
      </c>
      <c r="C1088" t="s">
        <v>3124</v>
      </c>
      <c r="D1088" t="s">
        <v>734</v>
      </c>
      <c r="E1088">
        <v>2180.653534008</v>
      </c>
      <c r="F1088">
        <v>261.97000000000003</v>
      </c>
      <c r="G1088">
        <v>0.34143111804154103</v>
      </c>
      <c r="H1088">
        <v>-5.4006939512749597E-2</v>
      </c>
      <c r="I1088">
        <v>0.98236157005757996</v>
      </c>
      <c r="J1088">
        <v>0.29373439209042101</v>
      </c>
      <c r="K1088">
        <v>272.995203216493</v>
      </c>
      <c r="L1088">
        <v>260.552602750061</v>
      </c>
      <c r="M1088">
        <v>58.290846172297002</v>
      </c>
      <c r="N1088">
        <v>1.1363257016734201</v>
      </c>
      <c r="O1088">
        <v>12.7228308584952</v>
      </c>
      <c r="P1088">
        <v>23.483384397831699</v>
      </c>
      <c r="Q1088">
        <v>3.2968413234804997E-2</v>
      </c>
    </row>
    <row r="1089" spans="1:17" hidden="1" x14ac:dyDescent="0.3">
      <c r="A1089" t="s">
        <v>2338</v>
      </c>
      <c r="B1089" t="s">
        <v>2339</v>
      </c>
      <c r="C1089" t="s">
        <v>3124</v>
      </c>
      <c r="E1089">
        <v>2174.0252799999998</v>
      </c>
      <c r="F1089">
        <v>2111.4499999999998</v>
      </c>
      <c r="G1089">
        <v>49.329776676815698</v>
      </c>
      <c r="H1089">
        <v>31.286378156830001</v>
      </c>
      <c r="I1089">
        <v>57.798378783223697</v>
      </c>
      <c r="J1089">
        <v>13.5920964005849</v>
      </c>
      <c r="K1089">
        <v>1747.6641525103601</v>
      </c>
      <c r="L1089">
        <v>1509.47123710909</v>
      </c>
      <c r="M1089">
        <v>73.408791842870599</v>
      </c>
      <c r="N1089">
        <v>1.19466466368868</v>
      </c>
      <c r="O1089">
        <v>3.6751995074475001</v>
      </c>
      <c r="P1089">
        <v>110.094527363184</v>
      </c>
      <c r="Q1089">
        <v>0.22620190466878301</v>
      </c>
    </row>
    <row r="1090" spans="1:17" hidden="1" x14ac:dyDescent="0.3">
      <c r="A1090" t="s">
        <v>2340</v>
      </c>
      <c r="B1090" t="s">
        <v>2341</v>
      </c>
      <c r="C1090" t="s">
        <v>3124</v>
      </c>
      <c r="D1090" t="s">
        <v>48</v>
      </c>
      <c r="E1090">
        <v>2173.4724890951802</v>
      </c>
      <c r="F1090">
        <v>2003.25</v>
      </c>
      <c r="G1090">
        <v>-27.761024177638799</v>
      </c>
      <c r="H1090">
        <v>-11.6451874246203</v>
      </c>
      <c r="I1090">
        <v>-35.923230454554201</v>
      </c>
      <c r="J1090">
        <v>-13.1756773294215</v>
      </c>
      <c r="K1090">
        <v>2426.82704880956</v>
      </c>
      <c r="L1090">
        <v>2514.30855929985</v>
      </c>
      <c r="M1090">
        <v>23.4149551127399</v>
      </c>
      <c r="N1090">
        <v>0.659681653416611</v>
      </c>
      <c r="O1090">
        <v>85.094221889429605</v>
      </c>
      <c r="P1090">
        <v>12.5452962161858</v>
      </c>
      <c r="Q1090">
        <v>8.0342539411743005E-2</v>
      </c>
    </row>
    <row r="1091" spans="1:17" hidden="1" x14ac:dyDescent="0.3">
      <c r="A1091" t="s">
        <v>2342</v>
      </c>
      <c r="B1091" t="s">
        <v>2343</v>
      </c>
      <c r="C1091" t="s">
        <v>3124</v>
      </c>
      <c r="D1091" t="s">
        <v>266</v>
      </c>
      <c r="E1091">
        <v>2164.1707543863199</v>
      </c>
      <c r="F1091">
        <v>477.8</v>
      </c>
      <c r="G1091">
        <v>67.636443071614593</v>
      </c>
      <c r="H1091">
        <v>18.8117306481026</v>
      </c>
      <c r="I1091">
        <v>17.736254942010699</v>
      </c>
      <c r="J1091">
        <v>2.4418696646352802</v>
      </c>
      <c r="K1091">
        <v>437.38967376578802</v>
      </c>
      <c r="L1091">
        <v>385.679109678911</v>
      </c>
      <c r="M1091">
        <v>65.581711397494303</v>
      </c>
      <c r="N1091">
        <v>1.5347991601998601</v>
      </c>
      <c r="O1091">
        <v>4.65676015069067</v>
      </c>
      <c r="P1091">
        <v>95.819672131147499</v>
      </c>
      <c r="Q1091">
        <v>0.27578915409810301</v>
      </c>
    </row>
    <row r="1092" spans="1:17" hidden="1" x14ac:dyDescent="0.3">
      <c r="A1092" t="s">
        <v>2344</v>
      </c>
      <c r="B1092" t="s">
        <v>2345</v>
      </c>
      <c r="C1092" t="s">
        <v>3124</v>
      </c>
      <c r="D1092" t="s">
        <v>211</v>
      </c>
      <c r="E1092">
        <v>2163.01700624052</v>
      </c>
      <c r="F1092">
        <v>388.6</v>
      </c>
      <c r="G1092">
        <v>-15.130895332107301</v>
      </c>
      <c r="H1092">
        <v>0.41774096566895702</v>
      </c>
      <c r="I1092">
        <v>0.34397399353622099</v>
      </c>
      <c r="J1092">
        <v>-4.4119202378034599</v>
      </c>
      <c r="K1092">
        <v>414.91532909623902</v>
      </c>
      <c r="L1092">
        <v>404.993633148296</v>
      </c>
      <c r="M1092">
        <v>36.047613686099197</v>
      </c>
      <c r="N1092">
        <v>0.48928733148806602</v>
      </c>
      <c r="O1092">
        <v>25.836335563561398</v>
      </c>
      <c r="P1092">
        <v>24.133524996007001</v>
      </c>
      <c r="Q1092">
        <v>3.8402233320078E-2</v>
      </c>
    </row>
    <row r="1093" spans="1:17" hidden="1" x14ac:dyDescent="0.3">
      <c r="A1093" t="s">
        <v>2346</v>
      </c>
      <c r="B1093" t="s">
        <v>2347</v>
      </c>
      <c r="C1093" t="s">
        <v>3124</v>
      </c>
      <c r="D1093" t="s">
        <v>48</v>
      </c>
      <c r="E1093">
        <v>2157.4603424040201</v>
      </c>
      <c r="F1093">
        <v>509.1</v>
      </c>
      <c r="G1093">
        <v>-32.050719161485503</v>
      </c>
      <c r="H1093">
        <v>2.6413019791339201</v>
      </c>
      <c r="I1093">
        <v>-22.260114087108899</v>
      </c>
      <c r="J1093">
        <v>2.57835547114232</v>
      </c>
      <c r="K1093">
        <v>524.29306731720601</v>
      </c>
      <c r="L1093">
        <v>554.504950407411</v>
      </c>
      <c r="M1093">
        <v>54.118282487327697</v>
      </c>
      <c r="N1093">
        <v>0.54590180736697302</v>
      </c>
      <c r="O1093">
        <v>66.961304262423795</v>
      </c>
      <c r="P1093">
        <v>17.6973760258929</v>
      </c>
      <c r="Q1093">
        <v>0.16760418388757101</v>
      </c>
    </row>
    <row r="1094" spans="1:17" hidden="1" x14ac:dyDescent="0.3">
      <c r="A1094" t="s">
        <v>2348</v>
      </c>
      <c r="B1094" t="s">
        <v>2349</v>
      </c>
      <c r="C1094" t="s">
        <v>3124</v>
      </c>
      <c r="D1094" t="s">
        <v>753</v>
      </c>
      <c r="E1094">
        <v>2153.3575040516298</v>
      </c>
      <c r="F1094">
        <v>19</v>
      </c>
      <c r="G1094">
        <v>-33.634377566438303</v>
      </c>
      <c r="H1094">
        <v>-0.51423676369438598</v>
      </c>
      <c r="I1094">
        <v>-0.47958758860279399</v>
      </c>
      <c r="J1094">
        <v>-10.6848094759298</v>
      </c>
      <c r="K1094">
        <v>19.9875282298547</v>
      </c>
      <c r="L1094">
        <v>18.886596195733102</v>
      </c>
      <c r="M1094">
        <v>31.9440427774224</v>
      </c>
      <c r="N1094">
        <v>8.0547548435205604E-2</v>
      </c>
      <c r="O1094">
        <v>44.736842105263101</v>
      </c>
      <c r="P1094">
        <v>34.656272147413098</v>
      </c>
      <c r="Q1094">
        <v>7.5938493073729005E-2</v>
      </c>
    </row>
    <row r="1095" spans="1:17" hidden="1" x14ac:dyDescent="0.3">
      <c r="A1095" t="s">
        <v>2350</v>
      </c>
      <c r="B1095" t="s">
        <v>2351</v>
      </c>
      <c r="C1095" t="s">
        <v>3124</v>
      </c>
      <c r="D1095" t="s">
        <v>51</v>
      </c>
      <c r="E1095">
        <v>2142.3863790549999</v>
      </c>
      <c r="F1095">
        <v>1025.05</v>
      </c>
      <c r="G1095">
        <v>124.607747577216</v>
      </c>
      <c r="H1095">
        <v>11.1539886267634</v>
      </c>
      <c r="I1095">
        <v>84.842222787821001</v>
      </c>
      <c r="J1095">
        <v>-4.0461013398131698</v>
      </c>
      <c r="K1095">
        <v>953.89372242182503</v>
      </c>
      <c r="L1095">
        <v>743.83410609956502</v>
      </c>
      <c r="M1095">
        <v>49.525887357381201</v>
      </c>
      <c r="N1095">
        <v>1.3937187210887401</v>
      </c>
      <c r="O1095">
        <v>16.896736744548999</v>
      </c>
      <c r="P1095">
        <v>156.198450387403</v>
      </c>
      <c r="Q1095">
        <v>0.141753406365872</v>
      </c>
    </row>
    <row r="1096" spans="1:17" hidden="1" x14ac:dyDescent="0.3">
      <c r="A1096" t="s">
        <v>2352</v>
      </c>
      <c r="B1096" t="s">
        <v>2353</v>
      </c>
      <c r="C1096" t="s">
        <v>3124</v>
      </c>
      <c r="D1096" t="s">
        <v>211</v>
      </c>
      <c r="E1096">
        <v>2137.1421492281602</v>
      </c>
      <c r="F1096">
        <v>2285.0500000000002</v>
      </c>
      <c r="G1096">
        <v>-26.617081479023501</v>
      </c>
      <c r="H1096">
        <v>-4.0838372285275302</v>
      </c>
      <c r="I1096">
        <v>-15.008717617276901</v>
      </c>
      <c r="J1096">
        <v>-7.4310869977719598</v>
      </c>
      <c r="K1096">
        <v>2564.33679665523</v>
      </c>
      <c r="L1096">
        <v>2584.4270953642199</v>
      </c>
      <c r="M1096">
        <v>21.1646759923341</v>
      </c>
      <c r="N1096">
        <v>1.08773067966631</v>
      </c>
      <c r="O1096">
        <v>32.767335506881601</v>
      </c>
      <c r="P1096">
        <v>7.2793427230047003</v>
      </c>
      <c r="Q1096">
        <v>4.4295333069632001E-2</v>
      </c>
    </row>
    <row r="1097" spans="1:17" hidden="1" x14ac:dyDescent="0.3">
      <c r="A1097" t="s">
        <v>2354</v>
      </c>
      <c r="B1097" t="s">
        <v>2355</v>
      </c>
      <c r="C1097" t="s">
        <v>3124</v>
      </c>
      <c r="D1097" t="s">
        <v>2056</v>
      </c>
      <c r="E1097">
        <v>2135.1819242793599</v>
      </c>
      <c r="F1097">
        <v>533.45000000000005</v>
      </c>
      <c r="G1097">
        <v>631.04863330853004</v>
      </c>
      <c r="H1097">
        <v>0.76443753788465396</v>
      </c>
      <c r="I1097">
        <v>-34.1646771039999</v>
      </c>
      <c r="J1097">
        <v>-4.7607772693324897</v>
      </c>
      <c r="K1097">
        <v>571.974167872929</v>
      </c>
      <c r="L1097">
        <v>484.75007676889498</v>
      </c>
      <c r="M1097">
        <v>42.716036566763101</v>
      </c>
      <c r="N1097">
        <v>1.21829308191131</v>
      </c>
      <c r="O1097">
        <v>77.842346986596596</v>
      </c>
    </row>
    <row r="1098" spans="1:17" hidden="1" x14ac:dyDescent="0.3">
      <c r="A1098" t="s">
        <v>2356</v>
      </c>
      <c r="B1098" t="s">
        <v>2357</v>
      </c>
      <c r="C1098" t="s">
        <v>3124</v>
      </c>
      <c r="D1098" t="s">
        <v>556</v>
      </c>
      <c r="E1098">
        <v>2126.2249182235701</v>
      </c>
      <c r="F1098">
        <v>612.5</v>
      </c>
      <c r="G1098">
        <v>1.44462319274741</v>
      </c>
      <c r="H1098">
        <v>-1.8980649560453999</v>
      </c>
      <c r="I1098">
        <v>-3.29589000946065</v>
      </c>
      <c r="J1098">
        <v>-5.6700823655308001</v>
      </c>
      <c r="K1098">
        <v>663.171122136294</v>
      </c>
      <c r="L1098">
        <v>631.87921925807495</v>
      </c>
      <c r="M1098">
        <v>32.045770808424699</v>
      </c>
      <c r="N1098">
        <v>0.36088230880912697</v>
      </c>
      <c r="O1098">
        <v>53.142857142857103</v>
      </c>
      <c r="P1098">
        <v>59.090909090909001</v>
      </c>
      <c r="Q1098">
        <v>0.154604620529083</v>
      </c>
    </row>
    <row r="1099" spans="1:17" x14ac:dyDescent="0.3">
      <c r="A1099" t="s">
        <v>2358</v>
      </c>
      <c r="B1099" t="s">
        <v>2359</v>
      </c>
      <c r="C1099" t="s">
        <v>3118</v>
      </c>
      <c r="D1099" t="s">
        <v>1281</v>
      </c>
      <c r="E1099">
        <v>2126.1685015002899</v>
      </c>
      <c r="F1099">
        <v>254.05</v>
      </c>
      <c r="G1099">
        <v>-71.146454281337299</v>
      </c>
      <c r="H1099">
        <v>-8.5929647752779896</v>
      </c>
      <c r="I1099">
        <v>-33.972795696827198</v>
      </c>
      <c r="J1099">
        <v>-10.390473085921499</v>
      </c>
      <c r="K1099">
        <v>309.63205149355701</v>
      </c>
      <c r="L1099">
        <v>365.2366786362</v>
      </c>
      <c r="M1099">
        <v>18.8002360442763</v>
      </c>
      <c r="N1099">
        <v>0.56621246752046395</v>
      </c>
      <c r="O1099">
        <v>108.238500141502</v>
      </c>
      <c r="P1099">
        <v>0.57403008709422298</v>
      </c>
      <c r="Q1099">
        <v>-5.4289769308654E-2</v>
      </c>
    </row>
    <row r="1100" spans="1:17" hidden="1" x14ac:dyDescent="0.3">
      <c r="A1100" t="s">
        <v>2360</v>
      </c>
      <c r="B1100" t="s">
        <v>2361</v>
      </c>
      <c r="C1100" t="s">
        <v>3124</v>
      </c>
      <c r="D1100" t="s">
        <v>652</v>
      </c>
      <c r="E1100">
        <v>2125.12698452517</v>
      </c>
      <c r="F1100">
        <v>399.2</v>
      </c>
      <c r="G1100">
        <v>-40.040822870809102</v>
      </c>
      <c r="H1100">
        <v>1.06911576108583</v>
      </c>
      <c r="I1100">
        <v>-13.8621839914108</v>
      </c>
      <c r="J1100">
        <v>-5.5277701496976199</v>
      </c>
      <c r="K1100">
        <v>428.97246809928703</v>
      </c>
      <c r="L1100">
        <v>461.95383663981499</v>
      </c>
      <c r="M1100">
        <v>34.279458208175697</v>
      </c>
      <c r="N1100">
        <v>0.69768740999355905</v>
      </c>
      <c r="O1100">
        <v>43.887775551102102</v>
      </c>
      <c r="P1100">
        <v>2.5957337445386699</v>
      </c>
      <c r="Q1100">
        <v>-0.10624815608070901</v>
      </c>
    </row>
    <row r="1101" spans="1:17" hidden="1" x14ac:dyDescent="0.3">
      <c r="A1101" t="s">
        <v>2362</v>
      </c>
      <c r="B1101" t="s">
        <v>2363</v>
      </c>
      <c r="C1101" t="s">
        <v>3124</v>
      </c>
      <c r="D1101" t="s">
        <v>120</v>
      </c>
      <c r="E1101">
        <v>2125.0397845458601</v>
      </c>
      <c r="F1101">
        <v>439.9</v>
      </c>
      <c r="G1101">
        <v>-27.519695013388599</v>
      </c>
      <c r="H1101">
        <v>-16.482822250691498</v>
      </c>
      <c r="I1101">
        <v>-28.6747935786304</v>
      </c>
      <c r="J1101">
        <v>-5.3024422027187299</v>
      </c>
      <c r="K1101">
        <v>527.01189770663996</v>
      </c>
      <c r="L1101">
        <v>539.95825985479405</v>
      </c>
      <c r="M1101">
        <v>19.062173054117199</v>
      </c>
      <c r="N1101">
        <v>0.64771298362204399</v>
      </c>
      <c r="O1101">
        <v>65.901341213912204</v>
      </c>
      <c r="P1101">
        <v>4.4211026051866398</v>
      </c>
      <c r="Q1101">
        <v>-9.2276923970450002E-3</v>
      </c>
    </row>
    <row r="1102" spans="1:17" hidden="1" x14ac:dyDescent="0.3">
      <c r="A1102" t="s">
        <v>2364</v>
      </c>
      <c r="B1102" t="s">
        <v>2365</v>
      </c>
      <c r="C1102" t="s">
        <v>3124</v>
      </c>
      <c r="D1102" t="s">
        <v>413</v>
      </c>
      <c r="E1102">
        <v>2122.3630917299502</v>
      </c>
      <c r="F1102">
        <v>729</v>
      </c>
      <c r="G1102">
        <v>19.594118293727199</v>
      </c>
      <c r="H1102">
        <v>-4.69481076266554</v>
      </c>
      <c r="I1102">
        <v>24.762301036237801</v>
      </c>
      <c r="J1102">
        <v>-16.594659503184602</v>
      </c>
      <c r="K1102">
        <v>836.71174880650301</v>
      </c>
      <c r="L1102">
        <v>740.075314452557</v>
      </c>
      <c r="M1102">
        <v>23.819134954252799</v>
      </c>
      <c r="N1102">
        <v>0.69988116598146799</v>
      </c>
      <c r="O1102">
        <v>48.7311385459533</v>
      </c>
      <c r="P1102">
        <v>56.572164948453597</v>
      </c>
      <c r="Q1102">
        <v>5.2621640938920002E-2</v>
      </c>
    </row>
    <row r="1103" spans="1:17" hidden="1" x14ac:dyDescent="0.3">
      <c r="A1103" t="s">
        <v>2366</v>
      </c>
      <c r="B1103" t="s">
        <v>2367</v>
      </c>
      <c r="C1103" t="s">
        <v>3124</v>
      </c>
      <c r="D1103" t="s">
        <v>464</v>
      </c>
      <c r="E1103">
        <v>2120.2155152420701</v>
      </c>
      <c r="F1103">
        <v>482.95</v>
      </c>
      <c r="G1103">
        <v>-51.591629369824098</v>
      </c>
      <c r="H1103">
        <v>-7.9840859006884299</v>
      </c>
      <c r="I1103">
        <v>-26.7912587999772</v>
      </c>
      <c r="J1103">
        <v>-5.2108718920278099</v>
      </c>
      <c r="K1103">
        <v>547.02616480134895</v>
      </c>
      <c r="L1103">
        <v>607.11560893139597</v>
      </c>
      <c r="M1103">
        <v>20.9850591645225</v>
      </c>
      <c r="N1103">
        <v>0.33232832308187399</v>
      </c>
      <c r="O1103">
        <v>65.369085826690096</v>
      </c>
      <c r="P1103">
        <v>2.2440986556578602</v>
      </c>
      <c r="Q1103">
        <v>-4.3421592962025003E-2</v>
      </c>
    </row>
    <row r="1104" spans="1:17" hidden="1" x14ac:dyDescent="0.3">
      <c r="A1104" t="s">
        <v>2368</v>
      </c>
      <c r="B1104" t="s">
        <v>2369</v>
      </c>
      <c r="C1104" t="s">
        <v>3124</v>
      </c>
      <c r="D1104" t="s">
        <v>502</v>
      </c>
      <c r="E1104">
        <v>2118.3971846081699</v>
      </c>
      <c r="F1104">
        <v>230.75</v>
      </c>
      <c r="G1104">
        <v>-40.037550712941702</v>
      </c>
      <c r="H1104">
        <v>-3.9527550281430202</v>
      </c>
      <c r="I1104">
        <v>-18.677913750040702</v>
      </c>
      <c r="J1104">
        <v>-4.9451739406223796</v>
      </c>
      <c r="K1104">
        <v>245.96710417464499</v>
      </c>
      <c r="L1104">
        <v>253.61609111947101</v>
      </c>
      <c r="M1104">
        <v>36.187781722616201</v>
      </c>
      <c r="N1104">
        <v>0.39167084867338098</v>
      </c>
      <c r="O1104">
        <v>37.3781148429035</v>
      </c>
      <c r="P1104">
        <v>8.3333333333333197</v>
      </c>
      <c r="Q1104">
        <v>1.546289240702E-3</v>
      </c>
    </row>
    <row r="1105" spans="1:17" hidden="1" x14ac:dyDescent="0.3">
      <c r="A1105" t="s">
        <v>2370</v>
      </c>
      <c r="B1105" t="s">
        <v>2371</v>
      </c>
      <c r="C1105" t="s">
        <v>3124</v>
      </c>
      <c r="D1105" t="s">
        <v>242</v>
      </c>
      <c r="E1105">
        <v>2113.5491785310001</v>
      </c>
      <c r="F1105">
        <v>112.45</v>
      </c>
      <c r="G1105">
        <v>63.404086310784699</v>
      </c>
      <c r="H1105">
        <v>-2.5250735133050899</v>
      </c>
      <c r="I1105">
        <v>66.498447311458804</v>
      </c>
      <c r="J1105">
        <v>-14.5552702712349</v>
      </c>
      <c r="K1105">
        <v>122.34732411648601</v>
      </c>
      <c r="L1105">
        <v>93.418012931966501</v>
      </c>
      <c r="M1105">
        <v>27.9416379326317</v>
      </c>
      <c r="N1105">
        <v>0.26751256750571001</v>
      </c>
      <c r="O1105">
        <v>47.967985771453897</v>
      </c>
      <c r="P1105">
        <v>117.673248161053</v>
      </c>
    </row>
    <row r="1106" spans="1:17" x14ac:dyDescent="0.3">
      <c r="A1106" t="s">
        <v>2372</v>
      </c>
      <c r="B1106" t="s">
        <v>2373</v>
      </c>
      <c r="C1106" t="s">
        <v>3123</v>
      </c>
      <c r="D1106" t="s">
        <v>413</v>
      </c>
      <c r="E1106">
        <v>2111.95716838712</v>
      </c>
      <c r="F1106">
        <v>183.29</v>
      </c>
      <c r="G1106">
        <v>-55.1939564189164</v>
      </c>
      <c r="H1106">
        <v>-3.3564032376538</v>
      </c>
      <c r="I1106">
        <v>-31.3947122755682</v>
      </c>
      <c r="J1106">
        <v>-9.1249816329300693</v>
      </c>
      <c r="K1106">
        <v>200.2429364031</v>
      </c>
      <c r="L1106">
        <v>231.697825499739</v>
      </c>
      <c r="M1106">
        <v>32.380437424597197</v>
      </c>
      <c r="N1106">
        <v>0.99578443640611003</v>
      </c>
      <c r="O1106">
        <v>135.55567679633299</v>
      </c>
      <c r="P1106">
        <v>5.6426512968299702</v>
      </c>
      <c r="Q1106">
        <v>-4.5615177631138003E-2</v>
      </c>
    </row>
    <row r="1107" spans="1:17" hidden="1" x14ac:dyDescent="0.3">
      <c r="A1107" t="s">
        <v>2374</v>
      </c>
      <c r="B1107" t="s">
        <v>2375</v>
      </c>
      <c r="C1107" t="s">
        <v>3124</v>
      </c>
      <c r="D1107" t="s">
        <v>131</v>
      </c>
      <c r="E1107">
        <v>2111.17140487796</v>
      </c>
      <c r="F1107">
        <v>1636.1</v>
      </c>
      <c r="G1107">
        <v>-6.77409899737932</v>
      </c>
      <c r="H1107">
        <v>-1.24778670688413</v>
      </c>
      <c r="I1107">
        <v>-16.101344656458402</v>
      </c>
      <c r="J1107">
        <v>-6.7554197855934799</v>
      </c>
      <c r="K1107">
        <v>1751.4336018731599</v>
      </c>
      <c r="L1107">
        <v>1670.27809045156</v>
      </c>
      <c r="M1107">
        <v>26.628763395711399</v>
      </c>
      <c r="N1107">
        <v>0.60731009479519604</v>
      </c>
      <c r="O1107">
        <v>28.292891632540801</v>
      </c>
      <c r="P1107">
        <v>21.992320023860099</v>
      </c>
      <c r="Q1107">
        <v>0.111391268801956</v>
      </c>
    </row>
    <row r="1108" spans="1:17" hidden="1" x14ac:dyDescent="0.3">
      <c r="A1108" t="s">
        <v>2376</v>
      </c>
      <c r="B1108" t="s">
        <v>2377</v>
      </c>
      <c r="C1108" t="s">
        <v>3124</v>
      </c>
      <c r="D1108" t="s">
        <v>880</v>
      </c>
      <c r="E1108">
        <v>2104.7213750947699</v>
      </c>
      <c r="F1108">
        <v>350.6</v>
      </c>
      <c r="G1108">
        <v>-41.915458034829697</v>
      </c>
      <c r="H1108">
        <v>-18.5765451988457</v>
      </c>
      <c r="I1108">
        <v>-26.802565692964301</v>
      </c>
      <c r="J1108">
        <v>-13.369575854497899</v>
      </c>
      <c r="K1108">
        <v>447.25298039215602</v>
      </c>
      <c r="M1108">
        <v>27.106549436023101</v>
      </c>
      <c r="O1108">
        <v>69.338277239018794</v>
      </c>
      <c r="P1108">
        <v>0.60258249641320605</v>
      </c>
    </row>
    <row r="1109" spans="1:17" hidden="1" x14ac:dyDescent="0.3">
      <c r="A1109" t="s">
        <v>2378</v>
      </c>
      <c r="B1109" t="s">
        <v>2379</v>
      </c>
      <c r="C1109" t="s">
        <v>3124</v>
      </c>
      <c r="D1109" t="s">
        <v>111</v>
      </c>
      <c r="E1109">
        <v>2099.6723408593998</v>
      </c>
      <c r="F1109">
        <v>17.89</v>
      </c>
      <c r="G1109">
        <v>-24.625029840792099</v>
      </c>
      <c r="H1109">
        <v>-6.2979760406551701</v>
      </c>
      <c r="I1109">
        <v>-9.9905784511128193</v>
      </c>
      <c r="J1109">
        <v>-3.8735664249647499</v>
      </c>
      <c r="K1109">
        <v>19.4306030100994</v>
      </c>
      <c r="L1109">
        <v>19.211635601183499</v>
      </c>
      <c r="M1109">
        <v>35.603420561109601</v>
      </c>
      <c r="N1109">
        <v>0.573934333953247</v>
      </c>
      <c r="O1109">
        <v>78.226161123034501</v>
      </c>
      <c r="P1109">
        <v>7.9853256928987104</v>
      </c>
      <c r="Q1109">
        <v>0.101641880013063</v>
      </c>
    </row>
    <row r="1110" spans="1:17" x14ac:dyDescent="0.3">
      <c r="A1110" t="s">
        <v>2380</v>
      </c>
      <c r="B1110" t="s">
        <v>2381</v>
      </c>
      <c r="C1110" t="s">
        <v>3117</v>
      </c>
      <c r="D1110" t="s">
        <v>75</v>
      </c>
      <c r="E1110">
        <v>2092.0052440637301</v>
      </c>
      <c r="F1110">
        <v>80.94</v>
      </c>
      <c r="G1110">
        <v>-49.874837750228799</v>
      </c>
      <c r="H1110">
        <v>5.2971635910685304</v>
      </c>
      <c r="I1110">
        <v>-18.130570709309801</v>
      </c>
      <c r="J1110">
        <v>-5.2992464159148902</v>
      </c>
      <c r="K1110">
        <v>84.571828304727305</v>
      </c>
      <c r="L1110">
        <v>92.477559919137704</v>
      </c>
      <c r="M1110">
        <v>37.195531767271603</v>
      </c>
      <c r="N1110">
        <v>1.4576229650572201</v>
      </c>
      <c r="O1110">
        <v>92.735359525574495</v>
      </c>
      <c r="P1110">
        <v>11.089761185835799</v>
      </c>
      <c r="Q1110">
        <v>3.1056161179126001E-2</v>
      </c>
    </row>
    <row r="1111" spans="1:17" hidden="1" x14ac:dyDescent="0.3">
      <c r="A1111" t="s">
        <v>1771</v>
      </c>
      <c r="B1111" t="s">
        <v>2382</v>
      </c>
      <c r="C1111" t="s">
        <v>3124</v>
      </c>
      <c r="D1111" t="s">
        <v>1773</v>
      </c>
      <c r="E1111">
        <v>2091.9342556299998</v>
      </c>
      <c r="F1111">
        <v>31.52</v>
      </c>
      <c r="G1111">
        <v>-28.188466389630602</v>
      </c>
      <c r="H1111">
        <v>-2.78957180402357</v>
      </c>
      <c r="I1111">
        <v>-14.6878880619472</v>
      </c>
      <c r="J1111">
        <v>-9.0773417727902093</v>
      </c>
      <c r="K1111">
        <v>33.7695815076586</v>
      </c>
      <c r="L1111">
        <v>34.726784867297098</v>
      </c>
      <c r="M1111">
        <v>49.333103027404697</v>
      </c>
      <c r="N1111">
        <v>0.94690732309192804</v>
      </c>
      <c r="O1111">
        <v>45.780456852791801</v>
      </c>
      <c r="P1111">
        <v>16.095764272559801</v>
      </c>
      <c r="Q1111">
        <v>7.0291434656782004E-2</v>
      </c>
    </row>
    <row r="1112" spans="1:17" hidden="1" x14ac:dyDescent="0.3">
      <c r="A1112" t="s">
        <v>2383</v>
      </c>
      <c r="B1112" t="s">
        <v>2384</v>
      </c>
      <c r="C1112" t="s">
        <v>3124</v>
      </c>
      <c r="D1112" t="s">
        <v>509</v>
      </c>
      <c r="E1112">
        <v>2090.9955866780801</v>
      </c>
      <c r="F1112">
        <v>2456.6999999999998</v>
      </c>
      <c r="G1112">
        <v>36.976579060385298</v>
      </c>
      <c r="H1112">
        <v>10.886709649210401</v>
      </c>
      <c r="I1112">
        <v>34.005120417736897</v>
      </c>
      <c r="J1112">
        <v>-1.65187446008774</v>
      </c>
      <c r="K1112">
        <v>2427.5174770631902</v>
      </c>
      <c r="L1112">
        <v>2185.3196246744601</v>
      </c>
      <c r="M1112">
        <v>47.652574791596599</v>
      </c>
      <c r="N1112">
        <v>1.43744329493607</v>
      </c>
      <c r="O1112">
        <v>37.542231448691297</v>
      </c>
      <c r="P1112">
        <v>90.022044320686803</v>
      </c>
      <c r="Q1112">
        <v>-2.821799377509E-3</v>
      </c>
    </row>
    <row r="1113" spans="1:17" hidden="1" x14ac:dyDescent="0.3">
      <c r="A1113" t="s">
        <v>2385</v>
      </c>
      <c r="B1113" t="s">
        <v>2386</v>
      </c>
      <c r="C1113" t="s">
        <v>3124</v>
      </c>
      <c r="D1113" t="s">
        <v>350</v>
      </c>
      <c r="E1113">
        <v>2085.8158549273498</v>
      </c>
      <c r="F1113">
        <v>41.63</v>
      </c>
      <c r="G1113">
        <v>-61.264892186496702</v>
      </c>
      <c r="H1113">
        <v>-2.9345598722361199</v>
      </c>
      <c r="I1113">
        <v>-29.038949659882899</v>
      </c>
      <c r="J1113">
        <v>-3.7576374483699602</v>
      </c>
      <c r="K1113">
        <v>45.944036551704301</v>
      </c>
      <c r="L1113">
        <v>53.840946134710897</v>
      </c>
      <c r="M1113">
        <v>41.683601801441597</v>
      </c>
      <c r="N1113">
        <v>2.0160336898250799</v>
      </c>
      <c r="O1113">
        <v>101.897669949555</v>
      </c>
      <c r="P1113">
        <v>6.4161554192229104</v>
      </c>
    </row>
    <row r="1114" spans="1:17" hidden="1" x14ac:dyDescent="0.3">
      <c r="A1114" t="s">
        <v>2387</v>
      </c>
      <c r="B1114" t="s">
        <v>2388</v>
      </c>
      <c r="C1114" t="s">
        <v>3124</v>
      </c>
      <c r="D1114" t="s">
        <v>413</v>
      </c>
      <c r="E1114">
        <v>2084.3255866569002</v>
      </c>
      <c r="F1114">
        <v>1657.2</v>
      </c>
      <c r="G1114">
        <v>75.786220431494399</v>
      </c>
      <c r="H1114">
        <v>10.414570063127501</v>
      </c>
      <c r="I1114">
        <v>57.546204756720897</v>
      </c>
      <c r="J1114">
        <v>4.0228146933108198</v>
      </c>
      <c r="K1114">
        <v>1531.2458643949601</v>
      </c>
      <c r="L1114">
        <v>1278.54055184087</v>
      </c>
      <c r="M1114">
        <v>65.379124429783005</v>
      </c>
      <c r="N1114">
        <v>1.4425235925045901</v>
      </c>
      <c r="O1114">
        <v>6.2032343712285796</v>
      </c>
      <c r="P1114">
        <v>136.81051729065399</v>
      </c>
      <c r="Q1114">
        <v>6.4478453781602996E-2</v>
      </c>
    </row>
    <row r="1115" spans="1:17" hidden="1" x14ac:dyDescent="0.3">
      <c r="A1115" t="s">
        <v>2389</v>
      </c>
      <c r="B1115" t="s">
        <v>2390</v>
      </c>
      <c r="C1115" t="s">
        <v>3124</v>
      </c>
      <c r="D1115" t="s">
        <v>43</v>
      </c>
      <c r="E1115">
        <v>2083.7674610529998</v>
      </c>
      <c r="F1115">
        <v>62.03</v>
      </c>
      <c r="G1115">
        <v>11.6252346324782</v>
      </c>
      <c r="H1115">
        <v>50.940582926419403</v>
      </c>
      <c r="I1115">
        <v>21.140593183728502</v>
      </c>
      <c r="J1115">
        <v>41.431329524613403</v>
      </c>
      <c r="K1115">
        <v>45.5223468415616</v>
      </c>
      <c r="L1115">
        <v>45.218491559980897</v>
      </c>
      <c r="M1115">
        <v>89.481775671651405</v>
      </c>
      <c r="N1115">
        <v>3.0886767626426201</v>
      </c>
      <c r="O1115">
        <v>27.9864581654038</v>
      </c>
      <c r="P1115">
        <v>71.353591160220901</v>
      </c>
      <c r="Q1115">
        <v>0.142508856958208</v>
      </c>
    </row>
    <row r="1116" spans="1:17" x14ac:dyDescent="0.3">
      <c r="A1116" t="s">
        <v>2391</v>
      </c>
      <c r="B1116" t="s">
        <v>2392</v>
      </c>
      <c r="C1116" t="s">
        <v>3126</v>
      </c>
      <c r="D1116" t="s">
        <v>1996</v>
      </c>
      <c r="E1116">
        <v>2079.8863410959998</v>
      </c>
      <c r="F1116">
        <v>11.29</v>
      </c>
      <c r="G1116">
        <v>-57.064876040550402</v>
      </c>
      <c r="H1116">
        <v>-13.9761211645966</v>
      </c>
      <c r="I1116">
        <v>-37.700466705797098</v>
      </c>
      <c r="J1116">
        <v>-8.1370445010012293</v>
      </c>
      <c r="K1116">
        <v>13.3859348997146</v>
      </c>
      <c r="L1116">
        <v>15.4738934981167</v>
      </c>
      <c r="M1116">
        <v>14.521111292257601</v>
      </c>
      <c r="N1116">
        <v>0.54978265146133798</v>
      </c>
      <c r="O1116">
        <v>130.73516386182399</v>
      </c>
      <c r="P1116">
        <v>0.71364852809989698</v>
      </c>
      <c r="Q1116">
        <v>-3.3168785335997999E-2</v>
      </c>
    </row>
    <row r="1117" spans="1:17" hidden="1" x14ac:dyDescent="0.3">
      <c r="A1117" t="s">
        <v>2393</v>
      </c>
      <c r="B1117" t="s">
        <v>2394</v>
      </c>
      <c r="C1117" t="s">
        <v>3124</v>
      </c>
      <c r="D1117" t="s">
        <v>413</v>
      </c>
      <c r="E1117">
        <v>2078.4418467924802</v>
      </c>
      <c r="F1117">
        <v>1059.25</v>
      </c>
      <c r="G1117">
        <v>-39.3364501159596</v>
      </c>
      <c r="H1117">
        <v>2.3211458264169398</v>
      </c>
      <c r="I1117">
        <v>-13.7211053884304</v>
      </c>
      <c r="J1117">
        <v>0.65676237806147197</v>
      </c>
      <c r="K1117">
        <v>1121.16974287415</v>
      </c>
      <c r="L1117">
        <v>1180.66340917043</v>
      </c>
      <c r="M1117">
        <v>39.903219903291301</v>
      </c>
      <c r="N1117">
        <v>1.0164793357211399</v>
      </c>
      <c r="O1117">
        <v>39.192825112107599</v>
      </c>
      <c r="P1117">
        <v>28.3861584146415</v>
      </c>
      <c r="Q1117">
        <v>-4.9415511221750003E-2</v>
      </c>
    </row>
    <row r="1118" spans="1:17" x14ac:dyDescent="0.3">
      <c r="A1118" t="s">
        <v>2395</v>
      </c>
      <c r="B1118" t="s">
        <v>2396</v>
      </c>
      <c r="C1118" t="s">
        <v>3126</v>
      </c>
      <c r="D1118" t="s">
        <v>1996</v>
      </c>
      <c r="E1118">
        <v>2075.0372856003601</v>
      </c>
      <c r="F1118">
        <v>43.5</v>
      </c>
      <c r="G1118">
        <v>-47.176891893029897</v>
      </c>
      <c r="H1118">
        <v>-9.1854722481794493</v>
      </c>
      <c r="I1118">
        <v>-22.264143210561301</v>
      </c>
      <c r="J1118">
        <v>-7.1457538909123501</v>
      </c>
      <c r="K1118">
        <v>48.918573513290902</v>
      </c>
      <c r="L1118">
        <v>50.922623546615803</v>
      </c>
      <c r="M1118">
        <v>29.0269403721591</v>
      </c>
      <c r="N1118">
        <v>0.53823150891128302</v>
      </c>
      <c r="O1118">
        <v>59.5402298850574</v>
      </c>
      <c r="P1118">
        <v>3.1783681214421402</v>
      </c>
      <c r="Q1118">
        <v>4.6558051909019998E-3</v>
      </c>
    </row>
    <row r="1119" spans="1:17" hidden="1" x14ac:dyDescent="0.3">
      <c r="A1119" t="s">
        <v>2397</v>
      </c>
      <c r="B1119" t="s">
        <v>2398</v>
      </c>
      <c r="C1119" t="s">
        <v>3124</v>
      </c>
      <c r="D1119" t="s">
        <v>475</v>
      </c>
      <c r="E1119">
        <v>2065.2674904484502</v>
      </c>
      <c r="F1119">
        <v>1810.8</v>
      </c>
      <c r="G1119">
        <v>-9.5833189293156096</v>
      </c>
      <c r="H1119">
        <v>-2.6565167912833099</v>
      </c>
      <c r="I1119">
        <v>-10.662860484870301</v>
      </c>
      <c r="J1119">
        <v>-0.923463256827603</v>
      </c>
      <c r="K1119">
        <v>1900.5887839383599</v>
      </c>
      <c r="L1119">
        <v>1861.37265281286</v>
      </c>
      <c r="M1119">
        <v>44.043850682243601</v>
      </c>
      <c r="N1119">
        <v>0.76008141658620598</v>
      </c>
      <c r="O1119">
        <v>34.009829909432298</v>
      </c>
      <c r="P1119">
        <v>19.524752475247499</v>
      </c>
    </row>
    <row r="1120" spans="1:17" hidden="1" x14ac:dyDescent="0.3">
      <c r="A1120" t="s">
        <v>2399</v>
      </c>
      <c r="B1120" t="s">
        <v>2400</v>
      </c>
      <c r="C1120" t="s">
        <v>3124</v>
      </c>
      <c r="D1120" t="s">
        <v>2056</v>
      </c>
      <c r="E1120">
        <v>2061.5099413428002</v>
      </c>
      <c r="F1120">
        <v>710.95</v>
      </c>
      <c r="G1120">
        <v>-18.285018565872399</v>
      </c>
      <c r="H1120">
        <v>22.327301156530801</v>
      </c>
      <c r="I1120">
        <v>-11.9577699763152</v>
      </c>
      <c r="J1120">
        <v>-2.6662195705279199</v>
      </c>
      <c r="K1120">
        <v>658.06018063989302</v>
      </c>
      <c r="L1120">
        <v>645.48531746737694</v>
      </c>
      <c r="M1120">
        <v>55.328345743694797</v>
      </c>
      <c r="N1120">
        <v>2.0659735625511</v>
      </c>
      <c r="O1120">
        <v>28.701033827976602</v>
      </c>
      <c r="P1120">
        <v>36.721153846153797</v>
      </c>
      <c r="Q1120">
        <v>0.16237020524215401</v>
      </c>
    </row>
    <row r="1121" spans="1:17" hidden="1" x14ac:dyDescent="0.3">
      <c r="A1121" t="s">
        <v>2401</v>
      </c>
      <c r="B1121" t="s">
        <v>2402</v>
      </c>
      <c r="C1121" t="s">
        <v>3124</v>
      </c>
      <c r="D1121" t="s">
        <v>303</v>
      </c>
      <c r="E1121">
        <v>2061.2690361108298</v>
      </c>
      <c r="F1121">
        <v>841.8</v>
      </c>
      <c r="G1121">
        <v>122.651272006276</v>
      </c>
      <c r="H1121">
        <v>-4.0983001762934697</v>
      </c>
      <c r="I1121">
        <v>18.177241710996</v>
      </c>
      <c r="J1121">
        <v>-8.1658088612573003</v>
      </c>
      <c r="K1121">
        <v>869.42936399217001</v>
      </c>
      <c r="M1121">
        <v>37.124416055887501</v>
      </c>
      <c r="N1121">
        <v>1.2818026683214301</v>
      </c>
      <c r="O1121">
        <v>34.438108814445201</v>
      </c>
      <c r="P1121">
        <v>258.21276595744598</v>
      </c>
    </row>
    <row r="1122" spans="1:17" hidden="1" x14ac:dyDescent="0.3">
      <c r="A1122" t="s">
        <v>2403</v>
      </c>
      <c r="B1122" t="s">
        <v>2404</v>
      </c>
      <c r="C1122" t="s">
        <v>3124</v>
      </c>
      <c r="D1122" t="s">
        <v>242</v>
      </c>
      <c r="E1122">
        <v>2059.6847917599998</v>
      </c>
      <c r="F1122">
        <v>85.46</v>
      </c>
      <c r="G1122">
        <v>102.979603221643</v>
      </c>
      <c r="H1122">
        <v>-6.2243816912306302</v>
      </c>
      <c r="I1122">
        <v>69.0257158556539</v>
      </c>
      <c r="J1122">
        <v>-7.6832372397211097</v>
      </c>
      <c r="K1122">
        <v>90.052338993057703</v>
      </c>
      <c r="L1122">
        <v>71.298063752476196</v>
      </c>
      <c r="M1122">
        <v>37.081317723617197</v>
      </c>
      <c r="N1122">
        <v>0.84752846666792603</v>
      </c>
      <c r="O1122">
        <v>34.320149777673699</v>
      </c>
      <c r="P1122">
        <v>167.480438184663</v>
      </c>
      <c r="Q1122">
        <v>0.135709570443595</v>
      </c>
    </row>
    <row r="1123" spans="1:17" hidden="1" x14ac:dyDescent="0.3">
      <c r="A1123" t="s">
        <v>2405</v>
      </c>
      <c r="B1123" t="s">
        <v>2406</v>
      </c>
      <c r="C1123" t="s">
        <v>3124</v>
      </c>
      <c r="D1123" t="s">
        <v>2407</v>
      </c>
      <c r="E1123">
        <v>2059.0970669067501</v>
      </c>
      <c r="F1123">
        <v>24.5</v>
      </c>
      <c r="G1123">
        <v>308.79367969723597</v>
      </c>
      <c r="H1123">
        <v>21.3809834888952</v>
      </c>
      <c r="I1123">
        <v>51.351722842717798</v>
      </c>
      <c r="J1123">
        <v>-2.09954287266121</v>
      </c>
      <c r="K1123">
        <v>20.547368347592201</v>
      </c>
      <c r="L1123">
        <v>15.237347633077</v>
      </c>
      <c r="M1123">
        <v>49.475695285762498</v>
      </c>
      <c r="N1123">
        <v>3.9348183884812702</v>
      </c>
      <c r="O1123">
        <v>28.4489795918367</v>
      </c>
      <c r="P1123">
        <v>352.30769230769198</v>
      </c>
    </row>
    <row r="1124" spans="1:17" hidden="1" x14ac:dyDescent="0.3">
      <c r="A1124" t="s">
        <v>2408</v>
      </c>
      <c r="B1124" t="s">
        <v>2409</v>
      </c>
      <c r="C1124" t="s">
        <v>3124</v>
      </c>
      <c r="D1124" t="s">
        <v>502</v>
      </c>
      <c r="E1124">
        <v>2058.97285261458</v>
      </c>
      <c r="F1124">
        <v>114.32</v>
      </c>
      <c r="G1124">
        <v>-6.7108817062727804</v>
      </c>
      <c r="H1124">
        <v>2.6991193752213398</v>
      </c>
      <c r="I1124">
        <v>4.5361169157857697</v>
      </c>
      <c r="J1124">
        <v>-1.9785072739557099</v>
      </c>
      <c r="K1124">
        <v>119.34190024111101</v>
      </c>
      <c r="L1124">
        <v>113.977953047909</v>
      </c>
      <c r="M1124">
        <v>43.2747101481648</v>
      </c>
      <c r="N1124">
        <v>1.23017367918864</v>
      </c>
      <c r="O1124">
        <v>30.335899230230901</v>
      </c>
      <c r="P1124">
        <v>27.7318435754189</v>
      </c>
      <c r="Q1124">
        <v>6.0559202046005997E-2</v>
      </c>
    </row>
    <row r="1125" spans="1:17" hidden="1" x14ac:dyDescent="0.3">
      <c r="A1125" t="s">
        <v>2410</v>
      </c>
      <c r="B1125" t="s">
        <v>2411</v>
      </c>
      <c r="C1125" t="s">
        <v>3124</v>
      </c>
      <c r="D1125" t="s">
        <v>427</v>
      </c>
      <c r="E1125">
        <v>2058.4714410000001</v>
      </c>
      <c r="F1125">
        <v>820.35</v>
      </c>
      <c r="G1125">
        <v>12.7072989262671</v>
      </c>
      <c r="H1125">
        <v>-1.37365139568892</v>
      </c>
      <c r="I1125">
        <v>33.313171531722801</v>
      </c>
      <c r="J1125">
        <v>-9.4508674337730607</v>
      </c>
      <c r="K1125">
        <v>899.12006800790004</v>
      </c>
      <c r="L1125">
        <v>776.25817016739995</v>
      </c>
      <c r="M1125">
        <v>24.675819778508401</v>
      </c>
      <c r="N1125">
        <v>0.32841121270484502</v>
      </c>
      <c r="O1125">
        <v>38.123971475589599</v>
      </c>
      <c r="P1125">
        <v>59.059621909839997</v>
      </c>
      <c r="Q1125">
        <v>7.5449994918231997E-2</v>
      </c>
    </row>
    <row r="1126" spans="1:17" hidden="1" x14ac:dyDescent="0.3">
      <c r="A1126" t="s">
        <v>2412</v>
      </c>
      <c r="B1126" t="s">
        <v>2413</v>
      </c>
      <c r="C1126" t="s">
        <v>3124</v>
      </c>
      <c r="D1126" t="s">
        <v>556</v>
      </c>
      <c r="E1126">
        <v>2055.13624093716</v>
      </c>
      <c r="F1126">
        <v>67.36</v>
      </c>
      <c r="G1126">
        <v>-18.269630752802101</v>
      </c>
      <c r="H1126">
        <v>-7.3035875507981096</v>
      </c>
      <c r="I1126">
        <v>-12.750631134808501</v>
      </c>
      <c r="J1126">
        <v>-5.41149977565986</v>
      </c>
      <c r="K1126">
        <v>76.412120668002999</v>
      </c>
      <c r="L1126">
        <v>76.584267707469394</v>
      </c>
      <c r="M1126">
        <v>33.080597760838003</v>
      </c>
      <c r="N1126">
        <v>0.28029971016608601</v>
      </c>
      <c r="O1126">
        <v>73.470902612826606</v>
      </c>
      <c r="P1126">
        <v>11.3388429752066</v>
      </c>
      <c r="Q1126">
        <v>0.146089350599683</v>
      </c>
    </row>
    <row r="1127" spans="1:17" hidden="1" x14ac:dyDescent="0.3">
      <c r="A1127" t="s">
        <v>2414</v>
      </c>
      <c r="B1127" t="s">
        <v>2415</v>
      </c>
      <c r="C1127" t="s">
        <v>3124</v>
      </c>
      <c r="D1127" t="s">
        <v>988</v>
      </c>
      <c r="E1127">
        <v>2054.8052335096199</v>
      </c>
      <c r="F1127">
        <v>112.69</v>
      </c>
      <c r="G1127">
        <v>-23.099187954643298</v>
      </c>
      <c r="H1127">
        <v>-5.5367055213123804</v>
      </c>
      <c r="I1127">
        <v>-7.9862956127780098</v>
      </c>
      <c r="J1127">
        <v>-4.2282527685216804</v>
      </c>
      <c r="K1127">
        <v>123.9701862886</v>
      </c>
      <c r="M1127">
        <v>24.366001614467201</v>
      </c>
      <c r="N1127">
        <v>0.22364448034548601</v>
      </c>
      <c r="O1127">
        <v>40.917561451770297</v>
      </c>
      <c r="P1127">
        <v>5.2194211017740404</v>
      </c>
    </row>
    <row r="1128" spans="1:17" hidden="1" x14ac:dyDescent="0.3">
      <c r="A1128" t="s">
        <v>2416</v>
      </c>
      <c r="B1128" t="s">
        <v>2417</v>
      </c>
      <c r="C1128" t="s">
        <v>3124</v>
      </c>
      <c r="D1128" t="s">
        <v>120</v>
      </c>
      <c r="E1128">
        <v>2045.34296392434</v>
      </c>
      <c r="F1128">
        <v>250.65</v>
      </c>
      <c r="G1128">
        <v>-2.5762503263105798</v>
      </c>
      <c r="H1128">
        <v>-8.6133237267238698</v>
      </c>
      <c r="I1128">
        <v>-24.1398490707696</v>
      </c>
      <c r="J1128">
        <v>-3.3687694462403499</v>
      </c>
      <c r="K1128">
        <v>274.70168077763498</v>
      </c>
      <c r="L1128">
        <v>265.50614963704697</v>
      </c>
      <c r="M1128">
        <v>23.0145869561489</v>
      </c>
      <c r="N1128">
        <v>0.79494299778381705</v>
      </c>
      <c r="O1128">
        <v>35.727109515260302</v>
      </c>
      <c r="P1128">
        <v>35.194174757281502</v>
      </c>
      <c r="Q1128">
        <v>7.7368808984122003E-2</v>
      </c>
    </row>
    <row r="1129" spans="1:17" hidden="1" x14ac:dyDescent="0.3">
      <c r="A1129" t="s">
        <v>2418</v>
      </c>
      <c r="B1129" t="s">
        <v>2419</v>
      </c>
      <c r="C1129" t="s">
        <v>3124</v>
      </c>
      <c r="D1129" t="s">
        <v>1146</v>
      </c>
      <c r="E1129">
        <v>2041.1890689494701</v>
      </c>
      <c r="F1129">
        <v>387.25</v>
      </c>
      <c r="G1129">
        <v>34.866863865385803</v>
      </c>
      <c r="H1129">
        <v>-10.0753613106319</v>
      </c>
      <c r="I1129">
        <v>37.640861423358899</v>
      </c>
      <c r="J1129">
        <v>-13.2430047432254</v>
      </c>
      <c r="K1129">
        <v>460.15820045565903</v>
      </c>
      <c r="L1129">
        <v>402.81855275520098</v>
      </c>
      <c r="M1129">
        <v>20.668883477161401</v>
      </c>
      <c r="N1129">
        <v>0.32899559712682402</v>
      </c>
      <c r="O1129">
        <v>58.476436410587397</v>
      </c>
      <c r="P1129">
        <v>67.604414628868199</v>
      </c>
      <c r="Q1129">
        <v>7.2372887258246005E-2</v>
      </c>
    </row>
    <row r="1130" spans="1:17" hidden="1" x14ac:dyDescent="0.3">
      <c r="A1130" t="s">
        <v>2420</v>
      </c>
      <c r="B1130" t="s">
        <v>2421</v>
      </c>
      <c r="C1130" t="s">
        <v>3124</v>
      </c>
      <c r="D1130" t="s">
        <v>18</v>
      </c>
      <c r="E1130">
        <v>2034.2315010028799</v>
      </c>
      <c r="F1130">
        <v>207.74</v>
      </c>
      <c r="G1130">
        <v>-52.105865117022603</v>
      </c>
      <c r="H1130">
        <v>-3.7246486718453702</v>
      </c>
      <c r="I1130">
        <v>-12.4466732789181</v>
      </c>
      <c r="J1130">
        <v>-1.73692144648417</v>
      </c>
      <c r="K1130">
        <v>218.82776942936499</v>
      </c>
      <c r="L1130">
        <v>227.27614901626001</v>
      </c>
      <c r="M1130">
        <v>33.313746364295902</v>
      </c>
      <c r="N1130">
        <v>0.76838851811245001</v>
      </c>
      <c r="O1130">
        <v>65.615673437951301</v>
      </c>
      <c r="P1130">
        <v>13.8613318717456</v>
      </c>
    </row>
    <row r="1131" spans="1:17" hidden="1" x14ac:dyDescent="0.3">
      <c r="A1131" t="s">
        <v>2422</v>
      </c>
      <c r="B1131" t="s">
        <v>2423</v>
      </c>
      <c r="C1131" t="s">
        <v>3124</v>
      </c>
      <c r="D1131" t="s">
        <v>1311</v>
      </c>
      <c r="E1131">
        <v>2029.60049866184</v>
      </c>
      <c r="F1131">
        <v>268.60000000000002</v>
      </c>
      <c r="G1131">
        <v>-32.893063822761697</v>
      </c>
      <c r="H1131">
        <v>-25.478902833167801</v>
      </c>
      <c r="I1131">
        <v>-17.139275102302001</v>
      </c>
      <c r="J1131">
        <v>-6.7160199129850202</v>
      </c>
      <c r="K1131">
        <v>339.04994669423797</v>
      </c>
      <c r="L1131">
        <v>344.99001398313698</v>
      </c>
      <c r="M1131">
        <v>23.6166744112294</v>
      </c>
      <c r="N1131">
        <v>0.63150928355136304</v>
      </c>
      <c r="O1131">
        <v>68.224125093075202</v>
      </c>
      <c r="P1131">
        <v>2.6562201414102899</v>
      </c>
      <c r="Q1131">
        <v>7.3063476687919996E-3</v>
      </c>
    </row>
    <row r="1132" spans="1:17" hidden="1" x14ac:dyDescent="0.3">
      <c r="A1132" t="s">
        <v>2424</v>
      </c>
      <c r="B1132" t="s">
        <v>2425</v>
      </c>
      <c r="C1132" t="s">
        <v>3124</v>
      </c>
      <c r="D1132" t="s">
        <v>51</v>
      </c>
      <c r="E1132">
        <v>2027.2706019205</v>
      </c>
      <c r="F1132">
        <v>701.15</v>
      </c>
      <c r="G1132">
        <v>-2.66336250309898</v>
      </c>
      <c r="H1132">
        <v>-1.7576515608059</v>
      </c>
      <c r="I1132">
        <v>-12.005586471292</v>
      </c>
      <c r="J1132">
        <v>0.13677050382205999</v>
      </c>
      <c r="K1132">
        <v>747.019622608183</v>
      </c>
      <c r="L1132">
        <v>725.29278401769204</v>
      </c>
      <c r="M1132">
        <v>41.905007096509998</v>
      </c>
      <c r="N1132">
        <v>0.38351448079556499</v>
      </c>
      <c r="O1132">
        <v>23.026456535691299</v>
      </c>
      <c r="P1132">
        <v>23.008771929824501</v>
      </c>
      <c r="Q1132">
        <v>-7.7923349110106996E-2</v>
      </c>
    </row>
    <row r="1133" spans="1:17" hidden="1" x14ac:dyDescent="0.3">
      <c r="A1133" t="s">
        <v>2426</v>
      </c>
      <c r="B1133" t="s">
        <v>2427</v>
      </c>
      <c r="C1133" t="s">
        <v>3124</v>
      </c>
      <c r="D1133" t="s">
        <v>1072</v>
      </c>
      <c r="E1133">
        <v>2023.5870315049799</v>
      </c>
      <c r="F1133">
        <v>886.35</v>
      </c>
      <c r="G1133">
        <v>-3.5167948650397598</v>
      </c>
      <c r="H1133">
        <v>-5.9808685202545799</v>
      </c>
      <c r="I1133">
        <v>15.516453709986299</v>
      </c>
      <c r="J1133">
        <v>-7.78716021434058</v>
      </c>
      <c r="K1133">
        <v>968.76923233174</v>
      </c>
      <c r="L1133">
        <v>896.86369382662895</v>
      </c>
      <c r="M1133">
        <v>38.396067532429399</v>
      </c>
      <c r="N1133">
        <v>0.39993140527078003</v>
      </c>
      <c r="O1133">
        <v>50.617701810797001</v>
      </c>
      <c r="P1133">
        <v>37.9425725624465</v>
      </c>
      <c r="Q1133">
        <v>2.6866685381973E-2</v>
      </c>
    </row>
    <row r="1134" spans="1:17" hidden="1" x14ac:dyDescent="0.3">
      <c r="A1134" t="s">
        <v>2428</v>
      </c>
      <c r="B1134" t="s">
        <v>2429</v>
      </c>
      <c r="C1134" t="s">
        <v>3124</v>
      </c>
      <c r="D1134" t="s">
        <v>1311</v>
      </c>
      <c r="E1134">
        <v>2020.34610046841</v>
      </c>
      <c r="F1134">
        <v>777.4</v>
      </c>
      <c r="G1134">
        <v>2.2094480337398998</v>
      </c>
      <c r="H1134">
        <v>8.3695057096729002</v>
      </c>
      <c r="I1134">
        <v>28.208994762576602</v>
      </c>
      <c r="J1134">
        <v>-1.72975435590681</v>
      </c>
      <c r="K1134">
        <v>773.27538021735995</v>
      </c>
      <c r="L1134">
        <v>731.476078361649</v>
      </c>
      <c r="M1134">
        <v>56.813579813691902</v>
      </c>
      <c r="N1134">
        <v>0.65202104030547103</v>
      </c>
      <c r="O1134">
        <v>28.4409570362747</v>
      </c>
      <c r="P1134">
        <v>72.181616832779596</v>
      </c>
      <c r="Q1134">
        <v>-2.7809207691524E-2</v>
      </c>
    </row>
    <row r="1135" spans="1:17" x14ac:dyDescent="0.3">
      <c r="A1135" t="s">
        <v>2430</v>
      </c>
      <c r="B1135" t="s">
        <v>2431</v>
      </c>
      <c r="C1135" t="s">
        <v>3109</v>
      </c>
      <c r="D1135" t="s">
        <v>24</v>
      </c>
      <c r="E1135">
        <v>2011.3635394592</v>
      </c>
      <c r="F1135">
        <v>39.04</v>
      </c>
      <c r="G1135">
        <v>-64.777279400797198</v>
      </c>
      <c r="H1135">
        <v>-7.4704762131165401</v>
      </c>
      <c r="I1135">
        <v>-34.546874190732801</v>
      </c>
      <c r="J1135">
        <v>-11.8184780981716</v>
      </c>
      <c r="K1135">
        <v>45.880844486911002</v>
      </c>
      <c r="L1135">
        <v>54.444279596852297</v>
      </c>
      <c r="M1135">
        <v>16.474324224263398</v>
      </c>
      <c r="N1135">
        <v>0.66445595454477502</v>
      </c>
      <c r="O1135">
        <v>111.065573770491</v>
      </c>
      <c r="P1135">
        <v>2.3328964613368299</v>
      </c>
    </row>
    <row r="1136" spans="1:17" hidden="1" x14ac:dyDescent="0.3">
      <c r="A1136" t="s">
        <v>2432</v>
      </c>
      <c r="B1136" t="s">
        <v>2433</v>
      </c>
      <c r="C1136" t="s">
        <v>3124</v>
      </c>
      <c r="D1136" t="s">
        <v>138</v>
      </c>
      <c r="E1136">
        <v>2010.4164627939599</v>
      </c>
      <c r="F1136">
        <v>109.86</v>
      </c>
      <c r="G1136">
        <v>19.365284427912499</v>
      </c>
      <c r="H1136">
        <v>-5.0547174721067796</v>
      </c>
      <c r="I1136">
        <v>12.4018813948817</v>
      </c>
      <c r="J1136">
        <v>-2.9447447560730202</v>
      </c>
      <c r="K1136">
        <v>117.653813932939</v>
      </c>
      <c r="L1136">
        <v>108.753748262852</v>
      </c>
      <c r="M1136">
        <v>29.2357039563345</v>
      </c>
      <c r="N1136">
        <v>0.42046525671544999</v>
      </c>
      <c r="O1136">
        <v>47.870016384489297</v>
      </c>
      <c r="P1136">
        <v>51.322314049586701</v>
      </c>
      <c r="Q1136">
        <v>4.9119756123935002E-2</v>
      </c>
    </row>
    <row r="1137" spans="1:17" hidden="1" x14ac:dyDescent="0.3">
      <c r="A1137" t="s">
        <v>2434</v>
      </c>
      <c r="B1137" t="s">
        <v>2435</v>
      </c>
      <c r="C1137" t="s">
        <v>3124</v>
      </c>
      <c r="D1137" t="s">
        <v>51</v>
      </c>
      <c r="E1137">
        <v>2007.0113888436499</v>
      </c>
      <c r="F1137">
        <v>1419.6</v>
      </c>
      <c r="G1137">
        <v>-13.252724321009101</v>
      </c>
      <c r="H1137">
        <v>-9.6514916656551808</v>
      </c>
      <c r="I1137">
        <v>-12.298442426035701</v>
      </c>
      <c r="J1137">
        <v>-6.0961803934780203</v>
      </c>
      <c r="K1137">
        <v>1575.27475010849</v>
      </c>
      <c r="L1137">
        <v>1520.8265900849999</v>
      </c>
      <c r="M1137">
        <v>17.477451597131999</v>
      </c>
      <c r="N1137">
        <v>0.487591621183736</v>
      </c>
      <c r="O1137">
        <v>33.414342068188198</v>
      </c>
      <c r="P1137">
        <v>11.6037735849056</v>
      </c>
      <c r="Q1137">
        <v>8.5026614758417995E-2</v>
      </c>
    </row>
    <row r="1138" spans="1:17" hidden="1" x14ac:dyDescent="0.3">
      <c r="A1138" t="s">
        <v>2436</v>
      </c>
      <c r="B1138" t="s">
        <v>2437</v>
      </c>
      <c r="C1138" t="s">
        <v>3124</v>
      </c>
      <c r="D1138" t="s">
        <v>160</v>
      </c>
      <c r="E1138">
        <v>2004.2473435071599</v>
      </c>
      <c r="F1138">
        <v>2008.2</v>
      </c>
      <c r="G1138">
        <v>-23.426993492421001</v>
      </c>
      <c r="H1138">
        <v>8.8076920078142091</v>
      </c>
      <c r="I1138">
        <v>-14.546876686108201</v>
      </c>
      <c r="J1138">
        <v>-8.4221388660945298</v>
      </c>
      <c r="K1138">
        <v>2070.1142373679399</v>
      </c>
      <c r="L1138">
        <v>2075.2734929524599</v>
      </c>
      <c r="M1138">
        <v>40.421936157248901</v>
      </c>
      <c r="N1138">
        <v>1.5273989543298301</v>
      </c>
      <c r="O1138">
        <v>38.367692460910199</v>
      </c>
      <c r="P1138">
        <v>18.828402366863902</v>
      </c>
      <c r="Q1138">
        <v>0.13519728822245</v>
      </c>
    </row>
    <row r="1139" spans="1:17" hidden="1" x14ac:dyDescent="0.3">
      <c r="A1139" t="s">
        <v>2438</v>
      </c>
      <c r="B1139" t="s">
        <v>2439</v>
      </c>
      <c r="C1139" t="s">
        <v>3124</v>
      </c>
      <c r="D1139" t="s">
        <v>512</v>
      </c>
      <c r="E1139">
        <v>2002.7813673993301</v>
      </c>
      <c r="F1139">
        <v>512.25</v>
      </c>
      <c r="G1139">
        <v>-37.432350494522403</v>
      </c>
      <c r="H1139">
        <v>-19.935849127160399</v>
      </c>
      <c r="I1139">
        <v>-6.1517024815561596</v>
      </c>
      <c r="J1139">
        <v>-7.4476456734648799</v>
      </c>
      <c r="K1139">
        <v>590.66239344915004</v>
      </c>
      <c r="L1139">
        <v>600.90876818173297</v>
      </c>
      <c r="M1139">
        <v>20.0706839699852</v>
      </c>
      <c r="N1139">
        <v>0.33767934425631901</v>
      </c>
      <c r="O1139">
        <v>40.556368960468497</v>
      </c>
      <c r="P1139">
        <v>11.1050862162455</v>
      </c>
      <c r="Q1139">
        <v>-0.16367182562802701</v>
      </c>
    </row>
    <row r="1140" spans="1:17" hidden="1" x14ac:dyDescent="0.3">
      <c r="A1140" t="s">
        <v>2440</v>
      </c>
      <c r="B1140" t="s">
        <v>2441</v>
      </c>
      <c r="C1140" t="s">
        <v>3124</v>
      </c>
      <c r="D1140" t="s">
        <v>464</v>
      </c>
      <c r="E1140">
        <v>1996.6965208022</v>
      </c>
      <c r="F1140">
        <v>12.84</v>
      </c>
      <c r="G1140">
        <v>-17.0632703702403</v>
      </c>
      <c r="H1140">
        <v>-2.9094421956905099</v>
      </c>
      <c r="I1140">
        <v>-3.1979893644074502</v>
      </c>
      <c r="J1140">
        <v>-5.2021631879342003</v>
      </c>
      <c r="K1140">
        <v>13.3068222899839</v>
      </c>
      <c r="L1140">
        <v>12.729694310099701</v>
      </c>
      <c r="M1140">
        <v>40.9515603009241</v>
      </c>
      <c r="N1140">
        <v>0.29342608968420603</v>
      </c>
      <c r="O1140">
        <v>36.682242990654203</v>
      </c>
      <c r="P1140">
        <v>29.6969696969696</v>
      </c>
      <c r="Q1140">
        <v>0.116250403932681</v>
      </c>
    </row>
    <row r="1141" spans="1:17" hidden="1" x14ac:dyDescent="0.3">
      <c r="A1141" t="s">
        <v>2442</v>
      </c>
      <c r="B1141" t="s">
        <v>2443</v>
      </c>
      <c r="C1141" t="s">
        <v>3124</v>
      </c>
      <c r="D1141" t="s">
        <v>1683</v>
      </c>
      <c r="E1141">
        <v>1984.1380216</v>
      </c>
      <c r="F1141">
        <v>62.33</v>
      </c>
      <c r="G1141">
        <v>-0.79554220009995102</v>
      </c>
      <c r="H1141">
        <v>3.4659904159901802</v>
      </c>
      <c r="I1141">
        <v>-5.77338782199101</v>
      </c>
      <c r="J1141">
        <v>-2.2733622691306801</v>
      </c>
      <c r="K1141">
        <v>64.187276091398601</v>
      </c>
      <c r="L1141">
        <v>60.437161589746196</v>
      </c>
      <c r="M1141">
        <v>58.880462682991599</v>
      </c>
      <c r="N1141">
        <v>0.66045618866212197</v>
      </c>
      <c r="O1141">
        <v>9.8187068827210098</v>
      </c>
      <c r="P1141">
        <v>21.005629974762101</v>
      </c>
      <c r="Q1141">
        <v>-2.8254867209200001E-2</v>
      </c>
    </row>
    <row r="1142" spans="1:17" hidden="1" x14ac:dyDescent="0.3">
      <c r="A1142" t="s">
        <v>2444</v>
      </c>
      <c r="B1142" t="s">
        <v>2445</v>
      </c>
      <c r="C1142" t="s">
        <v>3124</v>
      </c>
      <c r="D1142" t="s">
        <v>266</v>
      </c>
      <c r="E1142">
        <v>1980.27722240958</v>
      </c>
      <c r="F1142">
        <v>1137.3</v>
      </c>
      <c r="G1142">
        <v>-44.4037425067039</v>
      </c>
      <c r="H1142">
        <v>-10.0971442388469</v>
      </c>
      <c r="I1142">
        <v>-21.770159095456901</v>
      </c>
      <c r="J1142">
        <v>-10.1624786879424</v>
      </c>
      <c r="K1142">
        <v>1307.6227405274601</v>
      </c>
      <c r="L1142">
        <v>1338.9581030894101</v>
      </c>
      <c r="M1142">
        <v>11.8724176627692</v>
      </c>
      <c r="N1142">
        <v>0.69539010631117204</v>
      </c>
      <c r="O1142">
        <v>55.631759430229401</v>
      </c>
      <c r="P1142">
        <v>2.73248724086536</v>
      </c>
      <c r="Q1142">
        <v>5.1553730324738999E-2</v>
      </c>
    </row>
    <row r="1143" spans="1:17" hidden="1" x14ac:dyDescent="0.3">
      <c r="A1143" t="s">
        <v>2446</v>
      </c>
      <c r="B1143" t="s">
        <v>2447</v>
      </c>
      <c r="C1143" t="s">
        <v>3124</v>
      </c>
      <c r="D1143" t="s">
        <v>266</v>
      </c>
      <c r="E1143">
        <v>1974.45825074803</v>
      </c>
      <c r="F1143">
        <v>547.79999999999995</v>
      </c>
      <c r="G1143">
        <v>40.252792664402897</v>
      </c>
      <c r="H1143">
        <v>6.7149429257702504</v>
      </c>
      <c r="I1143">
        <v>42.196110946529302</v>
      </c>
      <c r="J1143">
        <v>0.15015008818016301</v>
      </c>
      <c r="K1143">
        <v>525.33602489784903</v>
      </c>
      <c r="L1143">
        <v>446.602871943987</v>
      </c>
      <c r="M1143">
        <v>56.091104106258697</v>
      </c>
      <c r="N1143">
        <v>0.64454715239042704</v>
      </c>
      <c r="O1143">
        <v>16.8035779481562</v>
      </c>
      <c r="P1143">
        <v>79.990142927550494</v>
      </c>
      <c r="Q1143">
        <v>0.109875061249294</v>
      </c>
    </row>
    <row r="1144" spans="1:17" hidden="1" x14ac:dyDescent="0.3">
      <c r="A1144" t="s">
        <v>2448</v>
      </c>
      <c r="B1144" t="s">
        <v>2449</v>
      </c>
      <c r="C1144" t="s">
        <v>3124</v>
      </c>
      <c r="D1144" t="s">
        <v>51</v>
      </c>
      <c r="E1144">
        <v>1968.7994944376501</v>
      </c>
      <c r="F1144">
        <v>2046.8</v>
      </c>
      <c r="G1144">
        <v>46.4307668926227</v>
      </c>
      <c r="H1144">
        <v>20.474912750414401</v>
      </c>
      <c r="I1144">
        <v>63.294973598555501</v>
      </c>
      <c r="J1144">
        <v>-3.5658293481925201</v>
      </c>
      <c r="K1144">
        <v>1817.9941342579</v>
      </c>
      <c r="L1144">
        <v>1485.09340362533</v>
      </c>
      <c r="M1144">
        <v>55.281554984868102</v>
      </c>
      <c r="N1144">
        <v>1.37189154227162</v>
      </c>
      <c r="O1144">
        <v>13.640805159273</v>
      </c>
      <c r="P1144">
        <v>93.085231828687299</v>
      </c>
      <c r="Q1144">
        <v>0.13608462487614001</v>
      </c>
    </row>
    <row r="1145" spans="1:17" hidden="1" x14ac:dyDescent="0.3">
      <c r="A1145" t="s">
        <v>2450</v>
      </c>
      <c r="B1145" t="s">
        <v>2451</v>
      </c>
      <c r="C1145" t="s">
        <v>3124</v>
      </c>
      <c r="D1145" t="s">
        <v>475</v>
      </c>
      <c r="E1145">
        <v>1968.56506433558</v>
      </c>
      <c r="F1145">
        <v>379.5</v>
      </c>
      <c r="G1145">
        <v>-47.8530953584131</v>
      </c>
      <c r="H1145">
        <v>-3.15429362106235</v>
      </c>
      <c r="I1145">
        <v>-14.3066435587345</v>
      </c>
      <c r="J1145">
        <v>-2.3227127100070701</v>
      </c>
      <c r="K1145">
        <v>411.234755569556</v>
      </c>
      <c r="L1145">
        <v>439.12447812054597</v>
      </c>
      <c r="M1145">
        <v>25.986984889915</v>
      </c>
      <c r="N1145">
        <v>0.34501800528631299</v>
      </c>
      <c r="O1145">
        <v>48.445322793148797</v>
      </c>
      <c r="P1145">
        <v>0.91743119266054496</v>
      </c>
      <c r="Q1145">
        <v>-1.9183411823281E-2</v>
      </c>
    </row>
    <row r="1146" spans="1:17" hidden="1" x14ac:dyDescent="0.3">
      <c r="A1146" t="s">
        <v>2452</v>
      </c>
      <c r="B1146" t="s">
        <v>2453</v>
      </c>
      <c r="C1146" t="s">
        <v>3124</v>
      </c>
      <c r="D1146" t="s">
        <v>211</v>
      </c>
      <c r="E1146">
        <v>1962.9555304304299</v>
      </c>
      <c r="F1146">
        <v>1206.45</v>
      </c>
      <c r="G1146">
        <v>23.289950879408099</v>
      </c>
      <c r="H1146">
        <v>-1.0790765495991601</v>
      </c>
      <c r="I1146">
        <v>33.009924039553802</v>
      </c>
      <c r="J1146">
        <v>-5.1638123164428604</v>
      </c>
      <c r="K1146">
        <v>1293.09689760743</v>
      </c>
      <c r="L1146">
        <v>1175.5512206824901</v>
      </c>
      <c r="M1146">
        <v>35.468584211709</v>
      </c>
      <c r="N1146">
        <v>0.39443990600173401</v>
      </c>
      <c r="O1146">
        <v>27.804716316465601</v>
      </c>
      <c r="P1146">
        <v>55.560569918122603</v>
      </c>
      <c r="Q1146">
        <v>4.6705879191067001E-2</v>
      </c>
    </row>
    <row r="1147" spans="1:17" hidden="1" x14ac:dyDescent="0.3">
      <c r="A1147" t="s">
        <v>2454</v>
      </c>
      <c r="B1147" t="s">
        <v>2455</v>
      </c>
      <c r="C1147" t="s">
        <v>3124</v>
      </c>
      <c r="D1147" t="s">
        <v>232</v>
      </c>
      <c r="E1147">
        <v>1960.67837198252</v>
      </c>
      <c r="F1147">
        <v>100.5</v>
      </c>
      <c r="G1147">
        <v>-36.349385245200899</v>
      </c>
      <c r="H1147">
        <v>-2.45366952409438</v>
      </c>
      <c r="I1147">
        <v>-23.716124486278801</v>
      </c>
      <c r="J1147">
        <v>-6.7127894707548004</v>
      </c>
      <c r="K1147">
        <v>108.04155704337199</v>
      </c>
      <c r="L1147">
        <v>111.628745301967</v>
      </c>
      <c r="M1147">
        <v>34.862282166990397</v>
      </c>
      <c r="N1147">
        <v>0.61540089945010001</v>
      </c>
      <c r="O1147">
        <v>48.159203980099498</v>
      </c>
      <c r="P1147">
        <v>16.238723108952101</v>
      </c>
      <c r="Q1147">
        <v>0.19247518211550099</v>
      </c>
    </row>
    <row r="1148" spans="1:17" hidden="1" x14ac:dyDescent="0.3">
      <c r="A1148" t="s">
        <v>2456</v>
      </c>
      <c r="B1148" t="s">
        <v>2457</v>
      </c>
      <c r="C1148" t="s">
        <v>3124</v>
      </c>
      <c r="D1148" t="s">
        <v>85</v>
      </c>
      <c r="E1148">
        <v>1955.9388552140599</v>
      </c>
      <c r="F1148">
        <v>193.65</v>
      </c>
      <c r="G1148">
        <v>-14.863118548378001</v>
      </c>
      <c r="H1148">
        <v>50.863433707479103</v>
      </c>
      <c r="I1148">
        <v>41.6810960014462</v>
      </c>
      <c r="J1148">
        <v>3.9303746487193099</v>
      </c>
      <c r="K1148">
        <v>157.26760749029</v>
      </c>
      <c r="L1148">
        <v>150.53652243418301</v>
      </c>
      <c r="M1148">
        <v>76.467000640176195</v>
      </c>
      <c r="N1148">
        <v>1.96896227245717</v>
      </c>
      <c r="O1148">
        <v>6.8938807126258599</v>
      </c>
      <c r="P1148">
        <v>70.691934773027697</v>
      </c>
      <c r="Q1148">
        <v>9.8717659329476001E-2</v>
      </c>
    </row>
    <row r="1149" spans="1:17" hidden="1" x14ac:dyDescent="0.3">
      <c r="A1149" t="s">
        <v>2458</v>
      </c>
      <c r="B1149" t="s">
        <v>2459</v>
      </c>
      <c r="C1149" t="s">
        <v>3124</v>
      </c>
      <c r="D1149" t="s">
        <v>51</v>
      </c>
      <c r="E1149">
        <v>1951.5397614196399</v>
      </c>
      <c r="F1149">
        <v>20.75</v>
      </c>
      <c r="G1149">
        <v>79.452210081166797</v>
      </c>
      <c r="H1149">
        <v>3.8579068305854101</v>
      </c>
      <c r="I1149">
        <v>46.655540047357199</v>
      </c>
      <c r="J1149">
        <v>-0.28255711819246698</v>
      </c>
      <c r="K1149">
        <v>20.333375846297699</v>
      </c>
      <c r="L1149">
        <v>16.7488533598573</v>
      </c>
      <c r="M1149">
        <v>52.837241769581503</v>
      </c>
      <c r="N1149">
        <v>0.27043813944163397</v>
      </c>
      <c r="O1149">
        <v>34.4578313253012</v>
      </c>
      <c r="P1149">
        <v>111.734693877551</v>
      </c>
      <c r="Q1149">
        <v>0.124640409907912</v>
      </c>
    </row>
    <row r="1150" spans="1:17" hidden="1" x14ac:dyDescent="0.3">
      <c r="A1150" t="s">
        <v>2460</v>
      </c>
      <c r="B1150" t="s">
        <v>2461</v>
      </c>
      <c r="C1150" t="s">
        <v>3124</v>
      </c>
      <c r="D1150" t="s">
        <v>227</v>
      </c>
      <c r="E1150">
        <v>1950.42864897972</v>
      </c>
      <c r="F1150">
        <v>310.89999999999998</v>
      </c>
      <c r="G1150">
        <v>17.701826905953901</v>
      </c>
      <c r="H1150">
        <v>9.8094068368406493</v>
      </c>
      <c r="I1150">
        <v>-21.1463465559548</v>
      </c>
      <c r="J1150">
        <v>-1.2883838171655899</v>
      </c>
      <c r="K1150">
        <v>312.81613132472597</v>
      </c>
      <c r="L1150">
        <v>312.67209111464803</v>
      </c>
      <c r="M1150">
        <v>45.474055406936699</v>
      </c>
      <c r="N1150">
        <v>3.21386852319965</v>
      </c>
      <c r="O1150">
        <v>35.944033451270499</v>
      </c>
      <c r="P1150">
        <v>43.205895900506597</v>
      </c>
      <c r="Q1150">
        <v>9.4545059269339995E-2</v>
      </c>
    </row>
    <row r="1151" spans="1:17" hidden="1" x14ac:dyDescent="0.3">
      <c r="A1151" t="s">
        <v>2462</v>
      </c>
      <c r="B1151" t="s">
        <v>2463</v>
      </c>
      <c r="C1151" t="s">
        <v>3124</v>
      </c>
      <c r="D1151" t="s">
        <v>475</v>
      </c>
      <c r="E1151">
        <v>1948.5437041744401</v>
      </c>
      <c r="F1151">
        <v>832.55</v>
      </c>
      <c r="G1151">
        <v>-66.069830742449099</v>
      </c>
      <c r="H1151">
        <v>-10.3964916656551</v>
      </c>
      <c r="I1151">
        <v>-30.303802906026799</v>
      </c>
      <c r="J1151">
        <v>-4.7396183850668301</v>
      </c>
      <c r="K1151">
        <v>938.02521470528598</v>
      </c>
      <c r="L1151">
        <v>1114.2206284015499</v>
      </c>
      <c r="M1151">
        <v>34.171930883729601</v>
      </c>
      <c r="N1151">
        <v>0.48112702991381301</v>
      </c>
      <c r="O1151">
        <v>98.288391087622301</v>
      </c>
      <c r="P1151">
        <v>5.5865567533291003</v>
      </c>
      <c r="Q1151">
        <v>-0.214870384082952</v>
      </c>
    </row>
    <row r="1152" spans="1:17" hidden="1" x14ac:dyDescent="0.3">
      <c r="A1152" t="s">
        <v>2464</v>
      </c>
      <c r="B1152" t="s">
        <v>2465</v>
      </c>
      <c r="C1152" t="s">
        <v>3124</v>
      </c>
      <c r="D1152" t="s">
        <v>280</v>
      </c>
      <c r="E1152">
        <v>1945.51747305292</v>
      </c>
      <c r="F1152">
        <v>392.25</v>
      </c>
      <c r="G1152">
        <v>-48.290965155507799</v>
      </c>
      <c r="H1152">
        <v>-0.54681566280685201</v>
      </c>
      <c r="I1152">
        <v>-12.0782764457471</v>
      </c>
      <c r="J1152">
        <v>-6.5829758590321701</v>
      </c>
      <c r="K1152">
        <v>419.64368024215003</v>
      </c>
      <c r="L1152">
        <v>435.59594397973098</v>
      </c>
      <c r="M1152">
        <v>39.439491850890398</v>
      </c>
      <c r="N1152">
        <v>0.50726031565542296</v>
      </c>
      <c r="O1152">
        <v>44.499681325685103</v>
      </c>
      <c r="P1152">
        <v>18.863636363636299</v>
      </c>
      <c r="Q1152">
        <v>2.3677083509855E-2</v>
      </c>
    </row>
    <row r="1153" spans="1:17" hidden="1" x14ac:dyDescent="0.3">
      <c r="A1153" t="s">
        <v>2466</v>
      </c>
      <c r="B1153" t="s">
        <v>2467</v>
      </c>
      <c r="C1153" t="s">
        <v>3124</v>
      </c>
      <c r="D1153" t="s">
        <v>120</v>
      </c>
      <c r="E1153">
        <v>1943.18125183695</v>
      </c>
      <c r="F1153">
        <v>281.25</v>
      </c>
      <c r="G1153">
        <v>-37.155777328365097</v>
      </c>
      <c r="H1153">
        <v>11.1751948792572</v>
      </c>
      <c r="I1153">
        <v>-22.042884986499701</v>
      </c>
      <c r="J1153">
        <v>6.3269122313533099</v>
      </c>
      <c r="K1153">
        <v>281.00650292091598</v>
      </c>
      <c r="M1153">
        <v>59.278894058141603</v>
      </c>
      <c r="N1153">
        <v>1.67786052043513</v>
      </c>
      <c r="O1153">
        <v>42.2222222222222</v>
      </c>
      <c r="P1153">
        <v>24.667553191489301</v>
      </c>
    </row>
    <row r="1154" spans="1:17" hidden="1" x14ac:dyDescent="0.3">
      <c r="A1154" t="s">
        <v>2468</v>
      </c>
      <c r="B1154" t="s">
        <v>2469</v>
      </c>
      <c r="C1154" t="s">
        <v>3124</v>
      </c>
      <c r="D1154" t="s">
        <v>427</v>
      </c>
      <c r="E1154">
        <v>1939.4444671644001</v>
      </c>
      <c r="F1154">
        <v>243.75</v>
      </c>
      <c r="G1154">
        <v>-31.4663033487493</v>
      </c>
      <c r="H1154">
        <v>-9.4109525262046905</v>
      </c>
      <c r="I1154">
        <v>-11.896774321013</v>
      </c>
      <c r="J1154">
        <v>-7.0175226357917202</v>
      </c>
      <c r="K1154">
        <v>277.26100909149801</v>
      </c>
      <c r="L1154">
        <v>281.094452363735</v>
      </c>
      <c r="M1154">
        <v>27.049045119516499</v>
      </c>
      <c r="N1154">
        <v>0.33840626918522998</v>
      </c>
      <c r="O1154">
        <v>48.512820512820497</v>
      </c>
      <c r="P1154">
        <v>7.44985673352436</v>
      </c>
      <c r="Q1154">
        <v>-8.0810776852089997E-2</v>
      </c>
    </row>
    <row r="1155" spans="1:17" hidden="1" x14ac:dyDescent="0.3">
      <c r="A1155" t="s">
        <v>2470</v>
      </c>
      <c r="B1155" t="s">
        <v>2471</v>
      </c>
      <c r="C1155" t="s">
        <v>3124</v>
      </c>
      <c r="D1155" t="s">
        <v>242</v>
      </c>
      <c r="E1155">
        <v>1936.5269192682299</v>
      </c>
      <c r="F1155">
        <v>250.45</v>
      </c>
      <c r="G1155">
        <v>-49.422590069389301</v>
      </c>
      <c r="H1155">
        <v>-5.3716185602621502</v>
      </c>
      <c r="I1155">
        <v>-19.391819041381002</v>
      </c>
      <c r="J1155">
        <v>-8.9808567600056399</v>
      </c>
      <c r="K1155">
        <v>278.60209350261403</v>
      </c>
      <c r="L1155">
        <v>301.53798115282501</v>
      </c>
      <c r="M1155">
        <v>22.9100990666538</v>
      </c>
      <c r="N1155">
        <v>0.65114564563325195</v>
      </c>
      <c r="O1155">
        <v>45.318426831702901</v>
      </c>
      <c r="P1155">
        <v>2.0370747606437201</v>
      </c>
    </row>
    <row r="1156" spans="1:17" hidden="1" x14ac:dyDescent="0.3">
      <c r="A1156" t="s">
        <v>2472</v>
      </c>
      <c r="B1156" t="s">
        <v>2473</v>
      </c>
      <c r="C1156" t="s">
        <v>3124</v>
      </c>
      <c r="D1156" t="s">
        <v>475</v>
      </c>
      <c r="E1156">
        <v>1934.2602342494799</v>
      </c>
      <c r="F1156">
        <v>115.42</v>
      </c>
      <c r="G1156">
        <v>-32.040904836573397</v>
      </c>
      <c r="H1156">
        <v>20.399891733554298</v>
      </c>
      <c r="I1156">
        <v>9.9073994966060805</v>
      </c>
      <c r="J1156">
        <v>5.4782151658211902</v>
      </c>
      <c r="K1156">
        <v>106.751672304998</v>
      </c>
      <c r="L1156">
        <v>111.832023614961</v>
      </c>
      <c r="M1156">
        <v>61.734581618961599</v>
      </c>
      <c r="N1156">
        <v>1.6447855938681299</v>
      </c>
      <c r="O1156">
        <v>24.241899150927001</v>
      </c>
      <c r="P1156">
        <v>44.365228267667199</v>
      </c>
      <c r="Q1156">
        <v>-3.7953781032102001E-2</v>
      </c>
    </row>
    <row r="1157" spans="1:17" hidden="1" x14ac:dyDescent="0.3">
      <c r="A1157" t="s">
        <v>2474</v>
      </c>
      <c r="B1157" t="s">
        <v>2475</v>
      </c>
      <c r="C1157" t="s">
        <v>3124</v>
      </c>
      <c r="D1157" t="s">
        <v>211</v>
      </c>
      <c r="E1157">
        <v>1932.81223782706</v>
      </c>
      <c r="F1157">
        <v>312.95</v>
      </c>
      <c r="G1157">
        <v>7.3588618834707997</v>
      </c>
      <c r="H1157">
        <v>5.0397729196491303</v>
      </c>
      <c r="I1157">
        <v>-0.58308529170467605</v>
      </c>
      <c r="J1157">
        <v>4.5437348250305698</v>
      </c>
      <c r="K1157">
        <v>316.31789104340402</v>
      </c>
      <c r="L1157">
        <v>304.85838448534702</v>
      </c>
      <c r="M1157">
        <v>58.042002565707001</v>
      </c>
      <c r="N1157">
        <v>0.67828398369143295</v>
      </c>
      <c r="O1157">
        <v>26.473877616232599</v>
      </c>
      <c r="P1157">
        <v>42.120799273387803</v>
      </c>
      <c r="Q1157">
        <v>0.157471218582485</v>
      </c>
    </row>
    <row r="1158" spans="1:17" hidden="1" x14ac:dyDescent="0.3">
      <c r="A1158" t="s">
        <v>2476</v>
      </c>
      <c r="B1158" t="s">
        <v>2477</v>
      </c>
      <c r="C1158" t="s">
        <v>3124</v>
      </c>
      <c r="D1158" t="s">
        <v>138</v>
      </c>
      <c r="E1158">
        <v>1927.51019065786</v>
      </c>
      <c r="F1158">
        <v>111.09</v>
      </c>
      <c r="G1158">
        <v>130.247109698386</v>
      </c>
      <c r="H1158">
        <v>-13.644289649090499</v>
      </c>
      <c r="I1158">
        <v>-16.473544919963</v>
      </c>
      <c r="J1158">
        <v>-3.1011061440122001</v>
      </c>
      <c r="K1158">
        <v>119.09319995279699</v>
      </c>
      <c r="L1158">
        <v>105.27611245321199</v>
      </c>
      <c r="M1158">
        <v>35.013719998426602</v>
      </c>
      <c r="N1158">
        <v>0.57282473070397699</v>
      </c>
      <c r="O1158">
        <v>28.220361868754999</v>
      </c>
      <c r="P1158">
        <v>157.45075318655799</v>
      </c>
    </row>
    <row r="1159" spans="1:17" hidden="1" x14ac:dyDescent="0.3">
      <c r="A1159" t="s">
        <v>2478</v>
      </c>
      <c r="B1159" t="s">
        <v>2479</v>
      </c>
      <c r="C1159" t="s">
        <v>3124</v>
      </c>
      <c r="D1159" t="s">
        <v>413</v>
      </c>
      <c r="E1159">
        <v>1924.4726990418401</v>
      </c>
      <c r="F1159">
        <v>480.7</v>
      </c>
      <c r="G1159">
        <v>12.7942853315891</v>
      </c>
      <c r="H1159">
        <v>8.3754636564290799</v>
      </c>
      <c r="I1159">
        <v>43.832789451791903</v>
      </c>
      <c r="J1159">
        <v>-8.5633180232715702</v>
      </c>
      <c r="K1159">
        <v>477.95466640991299</v>
      </c>
      <c r="L1159">
        <v>418.65112221920901</v>
      </c>
      <c r="M1159">
        <v>43.509108746063902</v>
      </c>
      <c r="N1159">
        <v>1.26536128067486</v>
      </c>
      <c r="O1159">
        <v>16.912835448304499</v>
      </c>
      <c r="P1159">
        <v>71.433666191155496</v>
      </c>
      <c r="Q1159">
        <v>-4.5216633372713998E-2</v>
      </c>
    </row>
    <row r="1160" spans="1:17" hidden="1" x14ac:dyDescent="0.3">
      <c r="A1160" t="s">
        <v>2480</v>
      </c>
      <c r="B1160" t="s">
        <v>2481</v>
      </c>
      <c r="C1160" t="s">
        <v>3124</v>
      </c>
      <c r="D1160" t="s">
        <v>475</v>
      </c>
      <c r="E1160">
        <v>1923.8140018343699</v>
      </c>
      <c r="F1160">
        <v>317.85000000000002</v>
      </c>
      <c r="G1160">
        <v>-19.221144358418801</v>
      </c>
      <c r="H1160">
        <v>-13.060720874580101</v>
      </c>
      <c r="I1160">
        <v>-10.0934491171961</v>
      </c>
      <c r="J1160">
        <v>-12.6430978160548</v>
      </c>
      <c r="K1160">
        <v>380.90504660473698</v>
      </c>
      <c r="L1160">
        <v>373.10181430535101</v>
      </c>
      <c r="M1160">
        <v>15.5230655140858</v>
      </c>
      <c r="N1160">
        <v>0.76916458268207599</v>
      </c>
      <c r="O1160">
        <v>42.362749724712899</v>
      </c>
      <c r="P1160">
        <v>8.29642248722317</v>
      </c>
      <c r="Q1160">
        <v>1.0251263600503E-2</v>
      </c>
    </row>
    <row r="1161" spans="1:17" hidden="1" x14ac:dyDescent="0.3">
      <c r="A1161" t="s">
        <v>2482</v>
      </c>
      <c r="B1161" t="s">
        <v>2483</v>
      </c>
      <c r="C1161" t="s">
        <v>3124</v>
      </c>
      <c r="D1161" t="s">
        <v>69</v>
      </c>
      <c r="E1161">
        <v>1919.7507103221401</v>
      </c>
      <c r="F1161">
        <v>101</v>
      </c>
      <c r="G1161">
        <v>34.641128158092201</v>
      </c>
      <c r="H1161">
        <v>-5.055000437585</v>
      </c>
      <c r="I1161">
        <v>28.587270989834099</v>
      </c>
      <c r="J1161">
        <v>-5.30161454144167</v>
      </c>
      <c r="K1161">
        <v>103.108273122744</v>
      </c>
      <c r="L1161">
        <v>85.975801138459005</v>
      </c>
      <c r="M1161">
        <v>38.561558147352699</v>
      </c>
      <c r="N1161">
        <v>0.29329433850810699</v>
      </c>
      <c r="O1161">
        <v>42.3762376237623</v>
      </c>
      <c r="P1161">
        <v>64.227642276422699</v>
      </c>
      <c r="Q1161">
        <v>0.33119569712360197</v>
      </c>
    </row>
    <row r="1162" spans="1:17" hidden="1" x14ac:dyDescent="0.3">
      <c r="A1162" t="s">
        <v>2484</v>
      </c>
      <c r="B1162" t="s">
        <v>2485</v>
      </c>
      <c r="C1162" t="s">
        <v>3124</v>
      </c>
      <c r="D1162" t="s">
        <v>456</v>
      </c>
      <c r="E1162">
        <v>1912.9138189548501</v>
      </c>
      <c r="F1162">
        <v>127.02</v>
      </c>
      <c r="G1162">
        <v>85.337924142630499</v>
      </c>
      <c r="H1162">
        <v>0.611959169224225</v>
      </c>
      <c r="I1162">
        <v>17.762633809886498</v>
      </c>
      <c r="J1162">
        <v>-6.8394799904444401</v>
      </c>
      <c r="K1162">
        <v>132.34702559895101</v>
      </c>
      <c r="L1162">
        <v>118.818366586618</v>
      </c>
      <c r="M1162">
        <v>39.2068424446962</v>
      </c>
      <c r="N1162">
        <v>0.71443752083931</v>
      </c>
      <c r="O1162">
        <v>29.428436466698098</v>
      </c>
      <c r="P1162">
        <v>116.388415672913</v>
      </c>
      <c r="Q1162">
        <v>0.107545240808032</v>
      </c>
    </row>
    <row r="1163" spans="1:17" hidden="1" x14ac:dyDescent="0.3">
      <c r="A1163" t="s">
        <v>2486</v>
      </c>
      <c r="B1163" t="s">
        <v>2487</v>
      </c>
      <c r="C1163" t="s">
        <v>3124</v>
      </c>
      <c r="D1163" t="s">
        <v>464</v>
      </c>
      <c r="E1163">
        <v>1912.0014455491701</v>
      </c>
      <c r="F1163">
        <v>295.2</v>
      </c>
      <c r="G1163">
        <v>-2.9744929840172301</v>
      </c>
      <c r="H1163">
        <v>-8.9091348406228903</v>
      </c>
      <c r="I1163">
        <v>-28.264431558278201</v>
      </c>
      <c r="J1163">
        <v>-6.4981711739454697</v>
      </c>
      <c r="K1163">
        <v>340.78261652823397</v>
      </c>
      <c r="L1163">
        <v>356.62163685438497</v>
      </c>
      <c r="M1163">
        <v>35.781853032615203</v>
      </c>
      <c r="N1163">
        <v>0.89742123729296497</v>
      </c>
      <c r="O1163">
        <v>74.017615176151693</v>
      </c>
      <c r="P1163">
        <v>23.7476420037727</v>
      </c>
      <c r="Q1163">
        <v>0.11472420212411601</v>
      </c>
    </row>
    <row r="1164" spans="1:17" hidden="1" x14ac:dyDescent="0.3">
      <c r="A1164" t="s">
        <v>2488</v>
      </c>
      <c r="B1164" t="s">
        <v>2489</v>
      </c>
      <c r="C1164" t="s">
        <v>3124</v>
      </c>
      <c r="D1164" t="s">
        <v>48</v>
      </c>
      <c r="E1164">
        <v>1909.1592072000001</v>
      </c>
      <c r="F1164">
        <v>1747.15</v>
      </c>
      <c r="G1164">
        <v>66.411452807191395</v>
      </c>
      <c r="H1164">
        <v>12.8820449197106</v>
      </c>
      <c r="I1164">
        <v>46.2727771861151</v>
      </c>
      <c r="J1164">
        <v>-6.6277107005611704</v>
      </c>
      <c r="K1164">
        <v>1627.1827850882601</v>
      </c>
      <c r="L1164">
        <v>1342.21013496007</v>
      </c>
      <c r="M1164">
        <v>64.322823772866201</v>
      </c>
      <c r="N1164">
        <v>1.4670461113413</v>
      </c>
      <c r="O1164">
        <v>11.3270182869244</v>
      </c>
      <c r="P1164">
        <v>108.98923444976</v>
      </c>
    </row>
    <row r="1165" spans="1:17" hidden="1" x14ac:dyDescent="0.3">
      <c r="A1165" t="s">
        <v>2490</v>
      </c>
      <c r="B1165" t="s">
        <v>2491</v>
      </c>
      <c r="C1165" t="s">
        <v>3124</v>
      </c>
      <c r="D1165" t="s">
        <v>964</v>
      </c>
      <c r="E1165">
        <v>1907.83333834216</v>
      </c>
      <c r="F1165">
        <v>286.3</v>
      </c>
      <c r="G1165">
        <v>195.66768476543601</v>
      </c>
      <c r="H1165">
        <v>-12.695744457963899</v>
      </c>
      <c r="I1165">
        <v>47.060904570938497</v>
      </c>
      <c r="J1165">
        <v>-10.579516304781601</v>
      </c>
      <c r="K1165">
        <v>332.58170389962498</v>
      </c>
      <c r="L1165">
        <v>274.33107738536802</v>
      </c>
      <c r="M1165">
        <v>26.2070145747428</v>
      </c>
      <c r="N1165">
        <v>0.60189217700035602</v>
      </c>
      <c r="O1165">
        <v>51.990918616835401</v>
      </c>
      <c r="Q1165">
        <v>0.16075910921936001</v>
      </c>
    </row>
    <row r="1166" spans="1:17" hidden="1" x14ac:dyDescent="0.3">
      <c r="A1166" t="s">
        <v>2492</v>
      </c>
      <c r="B1166" t="s">
        <v>2493</v>
      </c>
      <c r="C1166" t="s">
        <v>3124</v>
      </c>
      <c r="D1166" t="s">
        <v>1683</v>
      </c>
      <c r="E1166">
        <v>1906.0882018</v>
      </c>
      <c r="F1166">
        <v>63.73</v>
      </c>
      <c r="G1166">
        <v>-0.876281404613656</v>
      </c>
      <c r="H1166">
        <v>3.23205956572213</v>
      </c>
      <c r="I1166">
        <v>-5.5241645376903801</v>
      </c>
      <c r="J1166">
        <v>-1.8552622507556</v>
      </c>
      <c r="K1166">
        <v>65.712801678188399</v>
      </c>
      <c r="L1166">
        <v>61.937612844505601</v>
      </c>
      <c r="M1166">
        <v>59.453032016997597</v>
      </c>
      <c r="N1166">
        <v>1.0792229557925499</v>
      </c>
      <c r="O1166">
        <v>11.548721167425001</v>
      </c>
      <c r="P1166">
        <v>21.506196377502299</v>
      </c>
      <c r="Q1166">
        <v>-2.8326200589973E-2</v>
      </c>
    </row>
    <row r="1167" spans="1:17" hidden="1" x14ac:dyDescent="0.3">
      <c r="A1167" t="s">
        <v>2494</v>
      </c>
      <c r="B1167" t="s">
        <v>2495</v>
      </c>
      <c r="C1167" t="s">
        <v>3124</v>
      </c>
      <c r="D1167" t="s">
        <v>1683</v>
      </c>
      <c r="E1167">
        <v>1905.052968</v>
      </c>
      <c r="F1167">
        <v>63.66</v>
      </c>
      <c r="G1167">
        <v>-0.94033275324505095</v>
      </c>
      <c r="H1167">
        <v>2.9347623170485</v>
      </c>
      <c r="I1167">
        <v>-5.93369534838736</v>
      </c>
      <c r="J1167">
        <v>-2.0882232679766499</v>
      </c>
      <c r="K1167">
        <v>65.772480561980103</v>
      </c>
      <c r="L1167">
        <v>61.941661021415698</v>
      </c>
      <c r="M1167">
        <v>55.931821315525497</v>
      </c>
      <c r="N1167">
        <v>1.1451775585634401</v>
      </c>
      <c r="O1167">
        <v>10.1162425384857</v>
      </c>
      <c r="P1167">
        <v>23.252662149080301</v>
      </c>
      <c r="Q1167">
        <v>-2.9924776916618E-2</v>
      </c>
    </row>
    <row r="1168" spans="1:17" hidden="1" x14ac:dyDescent="0.3">
      <c r="A1168" t="s">
        <v>2496</v>
      </c>
      <c r="B1168" t="s">
        <v>2497</v>
      </c>
      <c r="C1168" t="s">
        <v>3124</v>
      </c>
      <c r="D1168" t="s">
        <v>734</v>
      </c>
      <c r="E1168">
        <v>1901.11000107</v>
      </c>
      <c r="F1168">
        <v>720.39</v>
      </c>
      <c r="G1168">
        <v>25.021749872674501</v>
      </c>
      <c r="H1168">
        <v>-4.7089643491541597</v>
      </c>
      <c r="I1168">
        <v>-2.8534801580037499</v>
      </c>
      <c r="J1168">
        <v>-1.3134084200748</v>
      </c>
      <c r="K1168">
        <v>769.44049958982498</v>
      </c>
      <c r="L1168">
        <v>719.032967899759</v>
      </c>
      <c r="M1168">
        <v>43.078312623575101</v>
      </c>
      <c r="N1168">
        <v>1.13514716651791</v>
      </c>
      <c r="O1168">
        <v>15.215369452657599</v>
      </c>
      <c r="P1168">
        <v>52.029123140234198</v>
      </c>
      <c r="Q1168">
        <v>-3.6227040049000002E-5</v>
      </c>
    </row>
    <row r="1169" spans="1:17" hidden="1" x14ac:dyDescent="0.3">
      <c r="A1169" t="s">
        <v>2498</v>
      </c>
      <c r="B1169" t="s">
        <v>2499</v>
      </c>
      <c r="C1169" t="s">
        <v>3124</v>
      </c>
      <c r="D1169" t="s">
        <v>242</v>
      </c>
      <c r="E1169">
        <v>1900.14433433555</v>
      </c>
      <c r="F1169">
        <v>1108.1500000000001</v>
      </c>
      <c r="G1169">
        <v>71.306183294161102</v>
      </c>
      <c r="H1169">
        <v>34.052340083120399</v>
      </c>
      <c r="I1169">
        <v>50.082573738288403</v>
      </c>
      <c r="J1169">
        <v>-6.9645107771533903</v>
      </c>
      <c r="K1169">
        <v>1016.77863764356</v>
      </c>
      <c r="L1169">
        <v>797.78252377423098</v>
      </c>
      <c r="M1169">
        <v>43.013857361330899</v>
      </c>
      <c r="N1169">
        <v>1.33645624129008</v>
      </c>
      <c r="O1169">
        <v>15.440147994405001</v>
      </c>
      <c r="P1169">
        <v>116.414412655014</v>
      </c>
      <c r="Q1169">
        <v>0.156215327358949</v>
      </c>
    </row>
    <row r="1170" spans="1:17" hidden="1" x14ac:dyDescent="0.3">
      <c r="A1170" t="s">
        <v>2500</v>
      </c>
      <c r="B1170" t="s">
        <v>2501</v>
      </c>
      <c r="C1170" t="s">
        <v>3124</v>
      </c>
      <c r="D1170" t="s">
        <v>21</v>
      </c>
      <c r="E1170">
        <v>1899.3673620622601</v>
      </c>
      <c r="F1170">
        <v>208.94</v>
      </c>
      <c r="G1170">
        <v>-63.943450012283698</v>
      </c>
      <c r="H1170">
        <v>1.62438612732247</v>
      </c>
      <c r="I1170">
        <v>-31.509157455575501</v>
      </c>
      <c r="J1170">
        <v>-3.00069942551186</v>
      </c>
      <c r="K1170">
        <v>221.524788785326</v>
      </c>
      <c r="M1170">
        <v>37.481218085195799</v>
      </c>
      <c r="N1170">
        <v>0.490752158173206</v>
      </c>
      <c r="O1170">
        <v>102.78548865703</v>
      </c>
      <c r="P1170">
        <v>5.6212718633100698</v>
      </c>
    </row>
    <row r="1171" spans="1:17" hidden="1" x14ac:dyDescent="0.3">
      <c r="A1171" t="s">
        <v>2502</v>
      </c>
      <c r="B1171" t="s">
        <v>2503</v>
      </c>
      <c r="C1171" t="s">
        <v>3124</v>
      </c>
      <c r="D1171" t="s">
        <v>239</v>
      </c>
      <c r="E1171">
        <v>1898.2994882695</v>
      </c>
      <c r="F1171">
        <v>1222.5</v>
      </c>
      <c r="G1171">
        <v>-23.709701910866102</v>
      </c>
      <c r="H1171">
        <v>1.0572161124669199</v>
      </c>
      <c r="I1171">
        <v>-14.5502763599231</v>
      </c>
      <c r="J1171">
        <v>1.2442520412507301</v>
      </c>
      <c r="K1171">
        <v>1258.7945357384301</v>
      </c>
      <c r="L1171">
        <v>1296.1814567312199</v>
      </c>
      <c r="M1171">
        <v>47.687962688736498</v>
      </c>
      <c r="N1171">
        <v>0.48843682124308602</v>
      </c>
      <c r="O1171">
        <v>24.633946830265799</v>
      </c>
      <c r="P1171">
        <v>6.6847019809756301</v>
      </c>
      <c r="Q1171">
        <v>-2.6975768002597999E-2</v>
      </c>
    </row>
    <row r="1172" spans="1:17" hidden="1" x14ac:dyDescent="0.3">
      <c r="A1172" t="s">
        <v>2504</v>
      </c>
      <c r="B1172" t="s">
        <v>2505</v>
      </c>
      <c r="C1172" t="s">
        <v>3124</v>
      </c>
      <c r="D1172" t="s">
        <v>239</v>
      </c>
      <c r="E1172">
        <v>1892.4529768750399</v>
      </c>
      <c r="F1172">
        <v>184.65</v>
      </c>
      <c r="G1172">
        <v>-33.1357941205911</v>
      </c>
      <c r="H1172">
        <v>-7.9670369092746602</v>
      </c>
      <c r="I1172">
        <v>-18.022901778725799</v>
      </c>
      <c r="J1172">
        <v>-6.4054041762695499</v>
      </c>
      <c r="K1172">
        <v>205.853382803578</v>
      </c>
      <c r="M1172">
        <v>27.878913355133999</v>
      </c>
      <c r="N1172">
        <v>0.40250669133963601</v>
      </c>
      <c r="O1172">
        <v>42.9677768751692</v>
      </c>
      <c r="P1172">
        <v>1.17808219178081</v>
      </c>
    </row>
    <row r="1173" spans="1:17" hidden="1" x14ac:dyDescent="0.3">
      <c r="A1173" t="s">
        <v>2506</v>
      </c>
      <c r="B1173" t="s">
        <v>2507</v>
      </c>
      <c r="C1173" t="s">
        <v>3124</v>
      </c>
      <c r="D1173" t="s">
        <v>128</v>
      </c>
      <c r="E1173">
        <v>1881.5516818009701</v>
      </c>
      <c r="F1173">
        <v>122.15</v>
      </c>
      <c r="G1173">
        <v>-39.461599569377903</v>
      </c>
      <c r="H1173">
        <v>-6.1828199864571802</v>
      </c>
      <c r="I1173">
        <v>0.11499674670365399</v>
      </c>
      <c r="J1173">
        <v>-7.3629075682897804</v>
      </c>
      <c r="K1173">
        <v>133.74390791176901</v>
      </c>
      <c r="L1173">
        <v>125.613653160268</v>
      </c>
      <c r="M1173">
        <v>32.271932204391497</v>
      </c>
      <c r="N1173">
        <v>0.68190311786010305</v>
      </c>
      <c r="O1173">
        <v>46.295538272615602</v>
      </c>
      <c r="P1173">
        <v>38.022598870056498</v>
      </c>
      <c r="Q1173">
        <v>0.148381537456102</v>
      </c>
    </row>
    <row r="1174" spans="1:17" hidden="1" x14ac:dyDescent="0.3">
      <c r="A1174" t="s">
        <v>2508</v>
      </c>
      <c r="B1174" t="s">
        <v>2509</v>
      </c>
      <c r="C1174" t="s">
        <v>3124</v>
      </c>
      <c r="D1174" t="s">
        <v>120</v>
      </c>
      <c r="E1174">
        <v>1870.1910225701299</v>
      </c>
      <c r="F1174">
        <v>129.36000000000001</v>
      </c>
      <c r="G1174">
        <v>-45.003846737127901</v>
      </c>
      <c r="H1174">
        <v>-10.8875761186302</v>
      </c>
      <c r="I1174">
        <v>-28.154238237265801</v>
      </c>
      <c r="J1174">
        <v>-10.391407323192499</v>
      </c>
      <c r="K1174">
        <v>150.56417077665901</v>
      </c>
      <c r="L1174">
        <v>159.181256299398</v>
      </c>
      <c r="M1174">
        <v>21.0400603922367</v>
      </c>
      <c r="N1174">
        <v>0.41011606815778301</v>
      </c>
      <c r="O1174">
        <v>64.502164502164405</v>
      </c>
      <c r="P1174">
        <v>0.84977001637172001</v>
      </c>
      <c r="Q1174">
        <v>4.9487956524359999E-3</v>
      </c>
    </row>
    <row r="1175" spans="1:17" hidden="1" x14ac:dyDescent="0.3">
      <c r="A1175" t="s">
        <v>2510</v>
      </c>
      <c r="B1175" t="s">
        <v>2511</v>
      </c>
      <c r="C1175" t="s">
        <v>3124</v>
      </c>
      <c r="D1175" t="s">
        <v>266</v>
      </c>
      <c r="E1175">
        <v>1867.5164869305299</v>
      </c>
      <c r="F1175">
        <v>414.95</v>
      </c>
      <c r="G1175">
        <v>-45.967567668646097</v>
      </c>
      <c r="H1175">
        <v>-3.38610119360819</v>
      </c>
      <c r="I1175">
        <v>-26.744167574672598</v>
      </c>
      <c r="J1175">
        <v>-3.9875045395660802</v>
      </c>
      <c r="K1175">
        <v>458.65065854985897</v>
      </c>
      <c r="L1175">
        <v>502.26798044318701</v>
      </c>
      <c r="M1175">
        <v>20.424154408619899</v>
      </c>
      <c r="N1175">
        <v>0.82299172248328101</v>
      </c>
      <c r="O1175">
        <v>53.789613206410401</v>
      </c>
      <c r="P1175">
        <v>0.78940976439154598</v>
      </c>
    </row>
    <row r="1176" spans="1:17" hidden="1" x14ac:dyDescent="0.3">
      <c r="A1176" t="s">
        <v>2512</v>
      </c>
      <c r="B1176" t="s">
        <v>2513</v>
      </c>
      <c r="C1176" t="s">
        <v>3124</v>
      </c>
      <c r="D1176" t="s">
        <v>1668</v>
      </c>
      <c r="E1176">
        <v>1864.11375001036</v>
      </c>
      <c r="F1176">
        <v>85.6</v>
      </c>
      <c r="G1176">
        <v>-34.1273284067804</v>
      </c>
      <c r="H1176">
        <v>-3.8193327947394197E-2</v>
      </c>
      <c r="I1176">
        <v>-15.8601250824505</v>
      </c>
      <c r="J1176">
        <v>-1.01133470509681</v>
      </c>
      <c r="K1176">
        <v>90.584791931325896</v>
      </c>
      <c r="L1176">
        <v>94.520386990869795</v>
      </c>
      <c r="M1176">
        <v>35.134638783919101</v>
      </c>
      <c r="N1176">
        <v>0.38262972511233001</v>
      </c>
      <c r="O1176">
        <v>51.285046728971899</v>
      </c>
      <c r="P1176">
        <v>3.1325301204819098</v>
      </c>
      <c r="Q1176">
        <v>2.6835227709854002E-2</v>
      </c>
    </row>
    <row r="1177" spans="1:17" hidden="1" x14ac:dyDescent="0.3">
      <c r="A1177" t="s">
        <v>2514</v>
      </c>
      <c r="B1177" t="s">
        <v>2515</v>
      </c>
      <c r="C1177" t="s">
        <v>3124</v>
      </c>
      <c r="D1177" t="s">
        <v>108</v>
      </c>
      <c r="E1177">
        <v>1862.2990628426801</v>
      </c>
      <c r="F1177">
        <v>339.6</v>
      </c>
      <c r="G1177">
        <v>-34.265424373620696</v>
      </c>
      <c r="H1177">
        <v>8.07083872224357</v>
      </c>
      <c r="I1177">
        <v>2.6671425300769598</v>
      </c>
      <c r="J1177">
        <v>-5.2874160202324498</v>
      </c>
      <c r="K1177">
        <v>339.22473309735398</v>
      </c>
      <c r="L1177">
        <v>341.10633221747997</v>
      </c>
      <c r="M1177">
        <v>42.980134571699601</v>
      </c>
      <c r="N1177">
        <v>1.53751301130267</v>
      </c>
      <c r="O1177">
        <v>30.742049469964599</v>
      </c>
      <c r="P1177">
        <v>20.404183655380201</v>
      </c>
      <c r="Q1177">
        <v>3.9021776616357001E-2</v>
      </c>
    </row>
    <row r="1178" spans="1:17" hidden="1" x14ac:dyDescent="0.3">
      <c r="A1178" t="s">
        <v>2516</v>
      </c>
      <c r="B1178" t="s">
        <v>2517</v>
      </c>
      <c r="C1178" t="s">
        <v>3124</v>
      </c>
      <c r="D1178" t="s">
        <v>239</v>
      </c>
      <c r="E1178">
        <v>1862.1040020161699</v>
      </c>
      <c r="F1178">
        <v>2919.95</v>
      </c>
      <c r="G1178">
        <v>767.16683692490506</v>
      </c>
      <c r="H1178">
        <v>1.3062319115805801</v>
      </c>
      <c r="I1178">
        <v>114.173214374192</v>
      </c>
      <c r="J1178">
        <v>-4.9818397646871002</v>
      </c>
      <c r="K1178">
        <v>3267.83975124982</v>
      </c>
      <c r="L1178">
        <v>2432.5340163638298</v>
      </c>
      <c r="M1178">
        <v>28.106559107648199</v>
      </c>
      <c r="N1178">
        <v>0.55336180860317996</v>
      </c>
      <c r="O1178">
        <v>42.981900375006397</v>
      </c>
      <c r="P1178">
        <v>896.56996587030699</v>
      </c>
    </row>
    <row r="1179" spans="1:17" hidden="1" x14ac:dyDescent="0.3">
      <c r="A1179" t="s">
        <v>2518</v>
      </c>
      <c r="B1179" t="s">
        <v>2519</v>
      </c>
      <c r="C1179" t="s">
        <v>3124</v>
      </c>
      <c r="D1179" t="s">
        <v>315</v>
      </c>
      <c r="E1179">
        <v>1861.33386999</v>
      </c>
      <c r="F1179">
        <v>724.15</v>
      </c>
      <c r="G1179">
        <v>12.7489076896259</v>
      </c>
      <c r="H1179">
        <v>-5.4480811906247197</v>
      </c>
      <c r="I1179">
        <v>-14.6864933014153</v>
      </c>
      <c r="J1179">
        <v>-21.3384653452345</v>
      </c>
      <c r="K1179">
        <v>856.80661138465098</v>
      </c>
      <c r="L1179">
        <v>785.16273291991104</v>
      </c>
      <c r="M1179">
        <v>31.3557630375572</v>
      </c>
      <c r="N1179">
        <v>1.48474136983806</v>
      </c>
      <c r="O1179">
        <v>67.782917903749194</v>
      </c>
      <c r="P1179">
        <v>64.9168754270097</v>
      </c>
      <c r="Q1179">
        <v>0.113362448219246</v>
      </c>
    </row>
    <row r="1180" spans="1:17" hidden="1" x14ac:dyDescent="0.3">
      <c r="A1180" t="s">
        <v>2520</v>
      </c>
      <c r="B1180" t="s">
        <v>2521</v>
      </c>
      <c r="C1180" t="s">
        <v>3124</v>
      </c>
      <c r="D1180" t="s">
        <v>502</v>
      </c>
      <c r="E1180">
        <v>1861.33006497002</v>
      </c>
      <c r="F1180">
        <v>368</v>
      </c>
      <c r="G1180">
        <v>-10.320893739967101</v>
      </c>
      <c r="H1180">
        <v>4.4818416676781503</v>
      </c>
      <c r="I1180">
        <v>-23.939820507200899</v>
      </c>
      <c r="J1180">
        <v>-5.5317783019930902</v>
      </c>
      <c r="K1180">
        <v>408.91072014532898</v>
      </c>
      <c r="L1180">
        <v>415.848208151645</v>
      </c>
      <c r="M1180">
        <v>35.783862791894599</v>
      </c>
      <c r="N1180">
        <v>0.29767310515467199</v>
      </c>
      <c r="O1180">
        <v>69.836956521739097</v>
      </c>
      <c r="P1180">
        <v>41.538461538461497</v>
      </c>
    </row>
    <row r="1181" spans="1:17" hidden="1" x14ac:dyDescent="0.3">
      <c r="A1181" t="s">
        <v>2522</v>
      </c>
      <c r="B1181" t="s">
        <v>2523</v>
      </c>
      <c r="C1181" t="s">
        <v>3124</v>
      </c>
      <c r="D1181" t="s">
        <v>275</v>
      </c>
      <c r="E1181">
        <v>1860.4718106344601</v>
      </c>
      <c r="F1181">
        <v>38.03</v>
      </c>
      <c r="G1181">
        <v>-1.70235958515574</v>
      </c>
      <c r="H1181">
        <v>-11.4244646386281</v>
      </c>
      <c r="I1181">
        <v>-14.718948597021299</v>
      </c>
      <c r="J1181">
        <v>-5.0735791757168904</v>
      </c>
      <c r="K1181">
        <v>43.394619382076201</v>
      </c>
      <c r="L1181">
        <v>43.825745664782303</v>
      </c>
      <c r="M1181">
        <v>27.321297374987999</v>
      </c>
      <c r="N1181">
        <v>0.53800322178990401</v>
      </c>
      <c r="O1181">
        <v>81.120168288193497</v>
      </c>
      <c r="P1181">
        <v>30.328992460589401</v>
      </c>
      <c r="Q1181">
        <v>5.7270484223050998E-2</v>
      </c>
    </row>
    <row r="1182" spans="1:17" hidden="1" x14ac:dyDescent="0.3">
      <c r="A1182" t="s">
        <v>2524</v>
      </c>
      <c r="B1182" t="s">
        <v>2525</v>
      </c>
      <c r="C1182" t="s">
        <v>3124</v>
      </c>
      <c r="D1182" t="s">
        <v>75</v>
      </c>
      <c r="E1182">
        <v>1857.5967477899201</v>
      </c>
      <c r="F1182">
        <v>2462.0500000000002</v>
      </c>
      <c r="G1182">
        <v>-27.4435016815649</v>
      </c>
      <c r="H1182">
        <v>-6.5609363066173199</v>
      </c>
      <c r="I1182">
        <v>-8.0253033343086493</v>
      </c>
      <c r="J1182">
        <v>-6.7851673271087503</v>
      </c>
      <c r="K1182">
        <v>2752.8330632350198</v>
      </c>
      <c r="L1182">
        <v>2804.2026513450901</v>
      </c>
      <c r="M1182">
        <v>18.557785540084701</v>
      </c>
      <c r="N1182">
        <v>0.869141285649636</v>
      </c>
      <c r="O1182">
        <v>28.801202250157299</v>
      </c>
      <c r="P1182">
        <v>4.9623771662438996</v>
      </c>
      <c r="Q1182">
        <v>-0.13080886599907601</v>
      </c>
    </row>
    <row r="1183" spans="1:17" hidden="1" x14ac:dyDescent="0.3">
      <c r="A1183" t="s">
        <v>2526</v>
      </c>
      <c r="B1183" t="s">
        <v>2527</v>
      </c>
      <c r="C1183" t="s">
        <v>3124</v>
      </c>
      <c r="D1183" t="s">
        <v>1481</v>
      </c>
      <c r="E1183">
        <v>1857.05714212827</v>
      </c>
      <c r="F1183">
        <v>93.34</v>
      </c>
      <c r="G1183">
        <v>-38.429111794768303</v>
      </c>
      <c r="H1183">
        <v>-2.58807703150883</v>
      </c>
      <c r="I1183">
        <v>-14.721115891031699</v>
      </c>
      <c r="J1183">
        <v>-3.8491363180488301</v>
      </c>
      <c r="K1183">
        <v>101.707520148048</v>
      </c>
      <c r="L1183">
        <v>105.65138253972199</v>
      </c>
      <c r="M1183">
        <v>23.693950924676201</v>
      </c>
      <c r="N1183">
        <v>0.48714156332131803</v>
      </c>
      <c r="O1183">
        <v>39.200771373473302</v>
      </c>
      <c r="P1183">
        <v>1.40141227593699</v>
      </c>
      <c r="Q1183">
        <v>8.5820945655012998E-2</v>
      </c>
    </row>
    <row r="1184" spans="1:17" hidden="1" x14ac:dyDescent="0.3">
      <c r="A1184" t="s">
        <v>2528</v>
      </c>
      <c r="B1184" t="s">
        <v>2529</v>
      </c>
      <c r="C1184" t="s">
        <v>3124</v>
      </c>
      <c r="D1184" t="s">
        <v>196</v>
      </c>
      <c r="E1184">
        <v>1857.01666839626</v>
      </c>
      <c r="F1184">
        <v>165.41</v>
      </c>
      <c r="G1184">
        <v>-4.0920340569267104</v>
      </c>
      <c r="H1184">
        <v>-14.696837727707599</v>
      </c>
      <c r="I1184">
        <v>12.9537317998038</v>
      </c>
      <c r="J1184">
        <v>-9.7405450457379708</v>
      </c>
      <c r="K1184">
        <v>184.01173044968101</v>
      </c>
      <c r="L1184">
        <v>162.87711194284901</v>
      </c>
      <c r="M1184">
        <v>28.052804641536699</v>
      </c>
      <c r="N1184">
        <v>0.281822852688634</v>
      </c>
      <c r="O1184">
        <v>31.449126413155199</v>
      </c>
      <c r="P1184">
        <v>47.687499999999901</v>
      </c>
      <c r="Q1184">
        <v>3.1552551868100999E-2</v>
      </c>
    </row>
    <row r="1185" spans="1:17" hidden="1" x14ac:dyDescent="0.3">
      <c r="A1185" t="s">
        <v>2530</v>
      </c>
      <c r="B1185" t="s">
        <v>2531</v>
      </c>
      <c r="C1185" t="s">
        <v>3124</v>
      </c>
      <c r="D1185" t="s">
        <v>582</v>
      </c>
      <c r="E1185">
        <v>1848.0130865343399</v>
      </c>
      <c r="F1185">
        <v>146.88999999999999</v>
      </c>
      <c r="G1185">
        <v>-33.933342423734899</v>
      </c>
      <c r="H1185">
        <v>3.7298395462249401</v>
      </c>
      <c r="I1185">
        <v>3.9063097010130901</v>
      </c>
      <c r="J1185">
        <v>-5.1799906125120803</v>
      </c>
      <c r="K1185">
        <v>154.463287115512</v>
      </c>
      <c r="L1185">
        <v>145.97580220994399</v>
      </c>
      <c r="M1185">
        <v>30.673977187598499</v>
      </c>
      <c r="N1185">
        <v>0.97816111564914598</v>
      </c>
      <c r="O1185">
        <v>27.952889917625399</v>
      </c>
      <c r="P1185">
        <v>28.288209606986801</v>
      </c>
      <c r="Q1185">
        <v>-4.2421221561215E-2</v>
      </c>
    </row>
    <row r="1186" spans="1:17" hidden="1" x14ac:dyDescent="0.3">
      <c r="A1186" t="s">
        <v>2532</v>
      </c>
      <c r="B1186" t="s">
        <v>2533</v>
      </c>
      <c r="C1186" t="s">
        <v>3124</v>
      </c>
      <c r="D1186" t="s">
        <v>404</v>
      </c>
      <c r="E1186">
        <v>1847.98482035339</v>
      </c>
      <c r="F1186">
        <v>164.52</v>
      </c>
      <c r="G1186">
        <v>103.999893837428</v>
      </c>
      <c r="H1186">
        <v>-0.69183520729830394</v>
      </c>
      <c r="I1186">
        <v>6.8519057620576804</v>
      </c>
      <c r="J1186">
        <v>-5.8197779973047803</v>
      </c>
      <c r="K1186">
        <v>176.11166043988101</v>
      </c>
      <c r="L1186">
        <v>152.366279914448</v>
      </c>
      <c r="N1186">
        <v>1.3971443694427701</v>
      </c>
      <c r="O1186">
        <v>25.8205689277899</v>
      </c>
      <c r="P1186">
        <v>127.237569060773</v>
      </c>
    </row>
    <row r="1187" spans="1:17" hidden="1" x14ac:dyDescent="0.3">
      <c r="A1187" t="s">
        <v>2534</v>
      </c>
      <c r="B1187" t="s">
        <v>2535</v>
      </c>
      <c r="C1187" t="s">
        <v>3124</v>
      </c>
      <c r="D1187" t="s">
        <v>1571</v>
      </c>
      <c r="E1187">
        <v>1844.79531786746</v>
      </c>
      <c r="F1187">
        <v>258.3</v>
      </c>
      <c r="G1187">
        <v>-21.146890987015201</v>
      </c>
      <c r="H1187">
        <v>1.3292033150398099</v>
      </c>
      <c r="I1187">
        <v>46.2469590892008</v>
      </c>
      <c r="J1187">
        <v>-5.8762315989173803</v>
      </c>
      <c r="K1187">
        <v>281.96543451592402</v>
      </c>
      <c r="L1187">
        <v>258.550523943641</v>
      </c>
      <c r="M1187">
        <v>30.8948470592448</v>
      </c>
      <c r="N1187">
        <v>0.99174746829919402</v>
      </c>
      <c r="O1187">
        <v>39.469608981804001</v>
      </c>
      <c r="P1187">
        <v>91.3333333333333</v>
      </c>
      <c r="Q1187">
        <v>6.5408853661948999E-2</v>
      </c>
    </row>
    <row r="1188" spans="1:17" hidden="1" x14ac:dyDescent="0.3">
      <c r="A1188" t="s">
        <v>2536</v>
      </c>
      <c r="B1188" t="s">
        <v>2537</v>
      </c>
      <c r="C1188" t="s">
        <v>3124</v>
      </c>
      <c r="D1188" t="s">
        <v>947</v>
      </c>
      <c r="E1188">
        <v>1843.3287741572301</v>
      </c>
      <c r="F1188">
        <v>518.9</v>
      </c>
      <c r="G1188">
        <v>43.126030663230502</v>
      </c>
      <c r="H1188">
        <v>-1.3040988911401299</v>
      </c>
      <c r="I1188">
        <v>12.5658558233993</v>
      </c>
      <c r="J1188">
        <v>-7.2208852522115503</v>
      </c>
      <c r="K1188">
        <v>567.38430369208095</v>
      </c>
      <c r="L1188">
        <v>491.265434689063</v>
      </c>
      <c r="M1188">
        <v>34.026906205822399</v>
      </c>
      <c r="N1188">
        <v>0.62861850239865202</v>
      </c>
      <c r="O1188">
        <v>40.450953941028999</v>
      </c>
      <c r="P1188">
        <v>103.410427283418</v>
      </c>
      <c r="Q1188">
        <v>0.13980470264825801</v>
      </c>
    </row>
    <row r="1189" spans="1:17" hidden="1" x14ac:dyDescent="0.3">
      <c r="A1189" t="s">
        <v>2538</v>
      </c>
      <c r="B1189" t="s">
        <v>2539</v>
      </c>
      <c r="C1189" t="s">
        <v>3124</v>
      </c>
      <c r="D1189" t="s">
        <v>413</v>
      </c>
      <c r="E1189">
        <v>1841.6727269713799</v>
      </c>
      <c r="F1189">
        <v>210.06</v>
      </c>
      <c r="G1189">
        <v>-42.781673287572801</v>
      </c>
      <c r="H1189">
        <v>-0.33711202903308601</v>
      </c>
      <c r="I1189">
        <v>-11.6995547378095</v>
      </c>
      <c r="J1189">
        <v>-3.3132327878253398</v>
      </c>
      <c r="K1189">
        <v>222.342577165042</v>
      </c>
      <c r="L1189">
        <v>235.30412196137399</v>
      </c>
      <c r="M1189">
        <v>23.861627775077999</v>
      </c>
      <c r="N1189">
        <v>0.58988868999417499</v>
      </c>
      <c r="O1189">
        <v>63.762734456821804</v>
      </c>
      <c r="P1189">
        <v>6.6294416243654704</v>
      </c>
      <c r="Q1189">
        <v>0.14777446944570299</v>
      </c>
    </row>
    <row r="1190" spans="1:17" hidden="1" x14ac:dyDescent="0.3">
      <c r="A1190" t="s">
        <v>2540</v>
      </c>
      <c r="B1190" t="s">
        <v>2541</v>
      </c>
      <c r="C1190" t="s">
        <v>3124</v>
      </c>
      <c r="D1190" t="s">
        <v>475</v>
      </c>
      <c r="E1190">
        <v>1839.1381960779499</v>
      </c>
      <c r="F1190">
        <v>546.20000000000005</v>
      </c>
      <c r="G1190">
        <v>35.6305265828424</v>
      </c>
      <c r="H1190">
        <v>14.346531072851899</v>
      </c>
      <c r="I1190">
        <v>51.103715393390402</v>
      </c>
      <c r="J1190">
        <v>-9.1341882977767401</v>
      </c>
      <c r="K1190">
        <v>538.22056835589296</v>
      </c>
      <c r="L1190">
        <v>457.84496030719799</v>
      </c>
      <c r="M1190">
        <v>41.9586496621992</v>
      </c>
      <c r="N1190">
        <v>2.1999520917942998</v>
      </c>
      <c r="O1190">
        <v>20.2306847308678</v>
      </c>
      <c r="P1190">
        <v>86.4163822525597</v>
      </c>
      <c r="Q1190">
        <v>-4.8701075234195E-2</v>
      </c>
    </row>
    <row r="1191" spans="1:17" hidden="1" x14ac:dyDescent="0.3">
      <c r="A1191" t="s">
        <v>2542</v>
      </c>
      <c r="B1191" t="s">
        <v>2543</v>
      </c>
      <c r="C1191" t="s">
        <v>3124</v>
      </c>
      <c r="D1191" t="s">
        <v>556</v>
      </c>
      <c r="E1191">
        <v>1833.56144628485</v>
      </c>
      <c r="F1191">
        <v>756.35</v>
      </c>
      <c r="G1191">
        <v>63.715088005500498</v>
      </c>
      <c r="H1191">
        <v>43.368435870576697</v>
      </c>
      <c r="I1191">
        <v>19.264069556479601</v>
      </c>
      <c r="J1191">
        <v>-12.104182214388301</v>
      </c>
      <c r="K1191">
        <v>668.33584232856094</v>
      </c>
      <c r="L1191">
        <v>552.16292835547597</v>
      </c>
      <c r="M1191">
        <v>43.684080007863002</v>
      </c>
      <c r="N1191">
        <v>1.02086384038233</v>
      </c>
      <c r="O1191">
        <v>23.6200171878098</v>
      </c>
      <c r="P1191">
        <v>124.070508072878</v>
      </c>
      <c r="Q1191">
        <v>0.17897501258549001</v>
      </c>
    </row>
    <row r="1192" spans="1:17" hidden="1" x14ac:dyDescent="0.3">
      <c r="A1192" t="s">
        <v>2544</v>
      </c>
      <c r="B1192" t="s">
        <v>2545</v>
      </c>
      <c r="C1192" t="s">
        <v>3124</v>
      </c>
      <c r="D1192" t="s">
        <v>1481</v>
      </c>
      <c r="E1192">
        <v>1829.9510401305399</v>
      </c>
      <c r="F1192">
        <v>290</v>
      </c>
      <c r="G1192">
        <v>-35.811957227871297</v>
      </c>
      <c r="H1192">
        <v>-8.1057689517908695</v>
      </c>
      <c r="I1192">
        <v>-16.411816524901202</v>
      </c>
      <c r="J1192">
        <v>-2.6439669597057298</v>
      </c>
      <c r="K1192">
        <v>319.87134266915001</v>
      </c>
      <c r="L1192">
        <v>330.50988150892198</v>
      </c>
      <c r="M1192">
        <v>30.7471400511388</v>
      </c>
      <c r="N1192">
        <v>0.45177646785912501</v>
      </c>
      <c r="O1192">
        <v>32.172413793103402</v>
      </c>
      <c r="P1192">
        <v>3.5714285714285801</v>
      </c>
      <c r="Q1192">
        <v>6.2433442651690998E-2</v>
      </c>
    </row>
    <row r="1193" spans="1:17" hidden="1" x14ac:dyDescent="0.3">
      <c r="A1193" t="s">
        <v>2546</v>
      </c>
      <c r="B1193" t="s">
        <v>2547</v>
      </c>
      <c r="C1193" t="s">
        <v>3124</v>
      </c>
      <c r="D1193" t="s">
        <v>138</v>
      </c>
      <c r="E1193">
        <v>1827.831015</v>
      </c>
      <c r="F1193">
        <v>107.85</v>
      </c>
      <c r="G1193">
        <v>13.177679767097001</v>
      </c>
      <c r="H1193">
        <v>-7.0249856415587901</v>
      </c>
      <c r="I1193">
        <v>13.5569192431033</v>
      </c>
      <c r="J1193">
        <v>-11.581949159049699</v>
      </c>
      <c r="K1193">
        <v>114.200710459026</v>
      </c>
      <c r="L1193">
        <v>102.388134580578</v>
      </c>
      <c r="M1193">
        <v>44.176930767247498</v>
      </c>
      <c r="N1193">
        <v>1.0634450205243799</v>
      </c>
      <c r="O1193">
        <v>36.949466852109403</v>
      </c>
      <c r="P1193">
        <v>47.739726027397197</v>
      </c>
      <c r="Q1193">
        <v>4.7849375320932003E-2</v>
      </c>
    </row>
    <row r="1194" spans="1:17" hidden="1" x14ac:dyDescent="0.3">
      <c r="A1194" t="s">
        <v>2548</v>
      </c>
      <c r="B1194" t="s">
        <v>2549</v>
      </c>
      <c r="C1194" t="s">
        <v>3124</v>
      </c>
      <c r="D1194" t="s">
        <v>266</v>
      </c>
      <c r="E1194">
        <v>1823.1021217533901</v>
      </c>
      <c r="F1194">
        <v>595.79999999999995</v>
      </c>
      <c r="G1194">
        <v>-66.274885014792204</v>
      </c>
      <c r="H1194">
        <v>-0.74645502133894404</v>
      </c>
      <c r="I1194">
        <v>-32.947995488106102</v>
      </c>
      <c r="J1194">
        <v>-4.8730809173665701</v>
      </c>
      <c r="K1194">
        <v>627.80743363320403</v>
      </c>
      <c r="L1194">
        <v>706.59645641447003</v>
      </c>
      <c r="M1194">
        <v>29.414101679930599</v>
      </c>
      <c r="N1194">
        <v>0.44893068142471898</v>
      </c>
      <c r="O1194">
        <v>92.178583417254103</v>
      </c>
      <c r="P1194">
        <v>4.1608391608391502</v>
      </c>
    </row>
    <row r="1195" spans="1:17" hidden="1" x14ac:dyDescent="0.3">
      <c r="A1195" t="s">
        <v>2550</v>
      </c>
      <c r="B1195" t="s">
        <v>2551</v>
      </c>
      <c r="C1195" t="s">
        <v>3124</v>
      </c>
      <c r="D1195" t="s">
        <v>427</v>
      </c>
      <c r="E1195">
        <v>1812.68724092</v>
      </c>
      <c r="F1195">
        <v>216.73</v>
      </c>
      <c r="G1195">
        <v>-14.8427386391488</v>
      </c>
      <c r="H1195">
        <v>-5.9810899828753596</v>
      </c>
      <c r="I1195">
        <v>3.7354384119648998</v>
      </c>
      <c r="J1195">
        <v>-0.98490301013160297</v>
      </c>
      <c r="K1195">
        <v>235.43088720384799</v>
      </c>
      <c r="L1195">
        <v>237.420475126751</v>
      </c>
      <c r="M1195">
        <v>30.479823424175301</v>
      </c>
      <c r="N1195">
        <v>0.49054531036591298</v>
      </c>
      <c r="O1195">
        <v>42.804411018317701</v>
      </c>
      <c r="P1195">
        <v>20.038770423705301</v>
      </c>
      <c r="Q1195">
        <v>6.1824021936058002E-2</v>
      </c>
    </row>
    <row r="1196" spans="1:17" hidden="1" x14ac:dyDescent="0.3">
      <c r="A1196" t="s">
        <v>2552</v>
      </c>
      <c r="B1196" t="s">
        <v>2553</v>
      </c>
      <c r="C1196" t="s">
        <v>3124</v>
      </c>
      <c r="D1196" t="s">
        <v>287</v>
      </c>
      <c r="E1196">
        <v>1794.3671200000001</v>
      </c>
      <c r="F1196">
        <v>133.9</v>
      </c>
      <c r="G1196">
        <v>348.79367969723597</v>
      </c>
      <c r="H1196">
        <v>-7.3951706040389196</v>
      </c>
      <c r="I1196">
        <v>44.387898270996899</v>
      </c>
      <c r="J1196">
        <v>-11.249220053463899</v>
      </c>
      <c r="K1196">
        <v>145.901737784349</v>
      </c>
      <c r="L1196">
        <v>111.28745865681699</v>
      </c>
      <c r="M1196">
        <v>22.645197598928</v>
      </c>
      <c r="N1196">
        <v>0.92012332727210999</v>
      </c>
      <c r="O1196">
        <v>25.466766243465202</v>
      </c>
      <c r="P1196">
        <v>408.3523158694</v>
      </c>
      <c r="Q1196">
        <v>0.19269337582520599</v>
      </c>
    </row>
    <row r="1197" spans="1:17" hidden="1" x14ac:dyDescent="0.3">
      <c r="A1197" t="s">
        <v>2554</v>
      </c>
      <c r="B1197" t="s">
        <v>2555</v>
      </c>
      <c r="C1197" t="s">
        <v>3124</v>
      </c>
      <c r="D1197" t="s">
        <v>753</v>
      </c>
      <c r="E1197">
        <v>1793.2546364432801</v>
      </c>
      <c r="F1197">
        <v>694</v>
      </c>
      <c r="G1197">
        <v>-8.7240607660672698</v>
      </c>
      <c r="H1197">
        <v>0.83455326286762699</v>
      </c>
      <c r="I1197">
        <v>-29.279482379701999</v>
      </c>
      <c r="J1197">
        <v>-4.71184060728904</v>
      </c>
      <c r="K1197">
        <v>738.47318704101599</v>
      </c>
      <c r="L1197">
        <v>781.63643229068703</v>
      </c>
      <c r="M1197">
        <v>47.1847501974419</v>
      </c>
      <c r="N1197">
        <v>0.72882194412776302</v>
      </c>
      <c r="O1197">
        <v>87.3198847262247</v>
      </c>
      <c r="P1197">
        <v>18.855968487754701</v>
      </c>
      <c r="Q1197">
        <v>0.18003916422476399</v>
      </c>
    </row>
    <row r="1198" spans="1:17" hidden="1" x14ac:dyDescent="0.3">
      <c r="A1198" t="s">
        <v>2556</v>
      </c>
      <c r="B1198" t="s">
        <v>2557</v>
      </c>
      <c r="C1198" t="s">
        <v>3124</v>
      </c>
      <c r="D1198" t="s">
        <v>582</v>
      </c>
      <c r="E1198">
        <v>1790.3841572399999</v>
      </c>
      <c r="F1198">
        <v>359.8</v>
      </c>
      <c r="G1198">
        <v>-7.9751079435076502</v>
      </c>
      <c r="H1198">
        <v>-11.8787643929279</v>
      </c>
      <c r="I1198">
        <v>-14.933035514363199</v>
      </c>
      <c r="J1198">
        <v>-4.4055403449573003</v>
      </c>
      <c r="K1198">
        <v>404.70497449343702</v>
      </c>
      <c r="L1198">
        <v>406.20066287713001</v>
      </c>
      <c r="M1198">
        <v>23.3057907921153</v>
      </c>
      <c r="N1198">
        <v>0.21100801119680501</v>
      </c>
      <c r="O1198">
        <v>75.083379655364098</v>
      </c>
      <c r="P1198">
        <v>16.270803037647401</v>
      </c>
      <c r="Q1198">
        <v>4.4199957377406E-2</v>
      </c>
    </row>
    <row r="1199" spans="1:17" x14ac:dyDescent="0.3">
      <c r="A1199" t="s">
        <v>2558</v>
      </c>
      <c r="B1199" t="s">
        <v>2559</v>
      </c>
      <c r="C1199" t="s">
        <v>3109</v>
      </c>
      <c r="D1199" t="s">
        <v>54</v>
      </c>
      <c r="E1199">
        <v>1789.67051061087</v>
      </c>
      <c r="F1199">
        <v>177.71</v>
      </c>
      <c r="G1199">
        <v>-91.271189836558193</v>
      </c>
      <c r="H1199">
        <v>-15.711927611447001</v>
      </c>
      <c r="I1199">
        <v>-68.135486972571499</v>
      </c>
      <c r="J1199">
        <v>-12.216465806651</v>
      </c>
      <c r="K1199">
        <v>241.52393190036099</v>
      </c>
      <c r="L1199">
        <v>371.89655754253198</v>
      </c>
      <c r="M1199">
        <v>20.940650327905999</v>
      </c>
      <c r="N1199">
        <v>0.65169308500330203</v>
      </c>
      <c r="O1199">
        <v>279.74790388835697</v>
      </c>
      <c r="P1199">
        <v>0</v>
      </c>
      <c r="Q1199">
        <v>-0.10701258571306201</v>
      </c>
    </row>
    <row r="1200" spans="1:17" hidden="1" x14ac:dyDescent="0.3">
      <c r="A1200" t="s">
        <v>2560</v>
      </c>
      <c r="B1200" t="s">
        <v>2561</v>
      </c>
      <c r="C1200" t="s">
        <v>3124</v>
      </c>
      <c r="D1200" t="s">
        <v>266</v>
      </c>
      <c r="E1200">
        <v>1783.3083293475199</v>
      </c>
      <c r="F1200">
        <v>494.55</v>
      </c>
      <c r="G1200">
        <v>-49.584767866342098</v>
      </c>
      <c r="H1200">
        <v>-14.3522052069042</v>
      </c>
      <c r="I1200">
        <v>-33.259501154607896</v>
      </c>
      <c r="J1200">
        <v>-12.677800479609999</v>
      </c>
      <c r="K1200">
        <v>580.84753176953905</v>
      </c>
      <c r="L1200">
        <v>600.62833554070198</v>
      </c>
      <c r="M1200">
        <v>23.611253056581099</v>
      </c>
      <c r="N1200">
        <v>0.87902216887608997</v>
      </c>
      <c r="O1200">
        <v>89.060762309169903</v>
      </c>
      <c r="P1200">
        <v>6.1152236884454299</v>
      </c>
      <c r="Q1200">
        <v>6.2045213838182997E-2</v>
      </c>
    </row>
    <row r="1201" spans="1:17" hidden="1" x14ac:dyDescent="0.3">
      <c r="A1201" t="s">
        <v>2562</v>
      </c>
      <c r="B1201" t="s">
        <v>2563</v>
      </c>
      <c r="C1201" t="s">
        <v>3124</v>
      </c>
      <c r="D1201" t="s">
        <v>456</v>
      </c>
      <c r="E1201">
        <v>1774.15922229219</v>
      </c>
      <c r="F1201">
        <v>2971.95</v>
      </c>
      <c r="G1201">
        <v>52.200057906690603</v>
      </c>
      <c r="H1201">
        <v>-5.9833500727348197</v>
      </c>
      <c r="I1201">
        <v>21.6581519504387</v>
      </c>
      <c r="J1201">
        <v>-17.9963438938242</v>
      </c>
      <c r="K1201">
        <v>3194.29726431787</v>
      </c>
      <c r="L1201">
        <v>2692.4901382589201</v>
      </c>
      <c r="M1201">
        <v>33.917062827561701</v>
      </c>
      <c r="N1201">
        <v>2.4849549128977202</v>
      </c>
      <c r="O1201">
        <v>39.6355927926109</v>
      </c>
      <c r="P1201">
        <v>126.003802281368</v>
      </c>
      <c r="Q1201">
        <v>0.12108360419625699</v>
      </c>
    </row>
    <row r="1202" spans="1:17" hidden="1" x14ac:dyDescent="0.3">
      <c r="A1202" t="s">
        <v>2564</v>
      </c>
      <c r="B1202" t="s">
        <v>2565</v>
      </c>
      <c r="C1202" t="s">
        <v>3124</v>
      </c>
      <c r="D1202" t="s">
        <v>266</v>
      </c>
      <c r="E1202">
        <v>1773.31280382865</v>
      </c>
      <c r="F1202">
        <v>852.1</v>
      </c>
      <c r="G1202">
        <v>187.44952376028499</v>
      </c>
      <c r="H1202">
        <v>10.67663811702</v>
      </c>
      <c r="I1202">
        <v>161.795948506228</v>
      </c>
      <c r="J1202">
        <v>-0.68993314742124401</v>
      </c>
      <c r="K1202">
        <v>753.30890490731997</v>
      </c>
      <c r="L1202">
        <v>527.50522355449596</v>
      </c>
      <c r="M1202">
        <v>50.356041595666198</v>
      </c>
      <c r="N1202">
        <v>1.2148344956178101</v>
      </c>
      <c r="O1202">
        <v>15.244689590423601</v>
      </c>
      <c r="P1202">
        <v>230.719968950126</v>
      </c>
      <c r="Q1202">
        <v>0.12720687749344101</v>
      </c>
    </row>
    <row r="1203" spans="1:17" hidden="1" x14ac:dyDescent="0.3">
      <c r="A1203" t="s">
        <v>2566</v>
      </c>
      <c r="B1203" t="s">
        <v>2567</v>
      </c>
      <c r="C1203" t="s">
        <v>3124</v>
      </c>
      <c r="D1203" t="s">
        <v>144</v>
      </c>
      <c r="E1203">
        <v>1770.7325023451001</v>
      </c>
      <c r="F1203">
        <v>108.33</v>
      </c>
      <c r="G1203">
        <v>-34.262759960177398</v>
      </c>
      <c r="H1203">
        <v>3.9431029289394099</v>
      </c>
      <c r="I1203">
        <v>-14.692726206512701</v>
      </c>
      <c r="J1203">
        <v>-4.4492171134851404</v>
      </c>
      <c r="K1203">
        <v>113.04345706282599</v>
      </c>
      <c r="L1203">
        <v>120.78486339731</v>
      </c>
      <c r="M1203">
        <v>40.387826687636597</v>
      </c>
      <c r="N1203">
        <v>3.3738841430725701</v>
      </c>
      <c r="O1203">
        <v>153.30010154158501</v>
      </c>
      <c r="P1203">
        <v>19.503585217870899</v>
      </c>
    </row>
    <row r="1204" spans="1:17" hidden="1" x14ac:dyDescent="0.3">
      <c r="A1204" t="s">
        <v>2568</v>
      </c>
      <c r="B1204" t="s">
        <v>2569</v>
      </c>
      <c r="C1204" t="s">
        <v>3124</v>
      </c>
      <c r="D1204" t="s">
        <v>242</v>
      </c>
      <c r="E1204">
        <v>1769.39324289468</v>
      </c>
      <c r="F1204">
        <v>1000.1</v>
      </c>
      <c r="G1204">
        <v>147.74095382181099</v>
      </c>
      <c r="H1204">
        <v>-3.8718785770964401</v>
      </c>
      <c r="I1204">
        <v>19.706932127867301</v>
      </c>
      <c r="J1204">
        <v>-4.3853782117458699</v>
      </c>
      <c r="K1204">
        <v>1021.5922828945</v>
      </c>
      <c r="L1204">
        <v>853.74216097090095</v>
      </c>
      <c r="M1204">
        <v>41.678434410668402</v>
      </c>
      <c r="N1204">
        <v>0.78942711347723704</v>
      </c>
      <c r="O1204">
        <v>19.8880111988801</v>
      </c>
      <c r="P1204">
        <v>175.889655172413</v>
      </c>
      <c r="Q1204">
        <v>0.152142905452781</v>
      </c>
    </row>
    <row r="1205" spans="1:17" hidden="1" x14ac:dyDescent="0.3">
      <c r="A1205" t="s">
        <v>2570</v>
      </c>
      <c r="B1205" t="s">
        <v>2571</v>
      </c>
      <c r="C1205" t="s">
        <v>3124</v>
      </c>
      <c r="D1205" t="s">
        <v>464</v>
      </c>
      <c r="E1205">
        <v>1767.0059352603801</v>
      </c>
      <c r="F1205">
        <v>570.29999999999995</v>
      </c>
      <c r="G1205">
        <v>-40.971921925266201</v>
      </c>
      <c r="H1205">
        <v>-8.7285521972611608</v>
      </c>
      <c r="I1205">
        <v>-15.1709132246986</v>
      </c>
      <c r="J1205">
        <v>-9.1883531269112702</v>
      </c>
      <c r="K1205">
        <v>644.33064024171995</v>
      </c>
      <c r="L1205">
        <v>635.79461513233298</v>
      </c>
      <c r="M1205">
        <v>40.280769344722998</v>
      </c>
      <c r="N1205">
        <v>0.90969989865714296</v>
      </c>
      <c r="O1205">
        <v>55.839032088374502</v>
      </c>
      <c r="P1205">
        <v>29.598909214861902</v>
      </c>
      <c r="Q1205">
        <v>0.110895899645214</v>
      </c>
    </row>
    <row r="1206" spans="1:17" hidden="1" x14ac:dyDescent="0.3">
      <c r="A1206" t="s">
        <v>2572</v>
      </c>
      <c r="B1206" t="s">
        <v>2573</v>
      </c>
      <c r="C1206" t="s">
        <v>3124</v>
      </c>
      <c r="D1206" t="s">
        <v>444</v>
      </c>
      <c r="E1206">
        <v>1764.3735398256699</v>
      </c>
      <c r="F1206">
        <v>913.85</v>
      </c>
      <c r="G1206">
        <v>157.581923171776</v>
      </c>
      <c r="H1206">
        <v>1.0234630092994901</v>
      </c>
      <c r="I1206">
        <v>63.423250327985699</v>
      </c>
      <c r="J1206">
        <v>-9.7954131750721398</v>
      </c>
      <c r="K1206">
        <v>931.76960813229198</v>
      </c>
      <c r="L1206">
        <v>734.06300466306504</v>
      </c>
      <c r="M1206">
        <v>43.132582692561698</v>
      </c>
      <c r="N1206">
        <v>0.63692270447984201</v>
      </c>
      <c r="O1206">
        <v>32.964928598785299</v>
      </c>
      <c r="P1206">
        <v>178.612804878048</v>
      </c>
      <c r="Q1206">
        <v>0.20626066729513501</v>
      </c>
    </row>
    <row r="1207" spans="1:17" hidden="1" x14ac:dyDescent="0.3">
      <c r="A1207" t="s">
        <v>2574</v>
      </c>
      <c r="B1207" t="s">
        <v>2575</v>
      </c>
      <c r="C1207" t="s">
        <v>3124</v>
      </c>
      <c r="D1207" t="s">
        <v>1379</v>
      </c>
      <c r="E1207">
        <v>1761.2837073579601</v>
      </c>
      <c r="F1207">
        <v>620.65</v>
      </c>
      <c r="G1207">
        <v>3.7981609325043699</v>
      </c>
      <c r="H1207">
        <v>-14.284483993020901</v>
      </c>
      <c r="I1207">
        <v>25.4087139788003</v>
      </c>
      <c r="J1207">
        <v>-21.643736581465301</v>
      </c>
      <c r="K1207">
        <v>736.93769315677298</v>
      </c>
      <c r="L1207">
        <v>623.60228822503302</v>
      </c>
      <c r="M1207">
        <v>22.230121338256499</v>
      </c>
      <c r="N1207">
        <v>1.44922645300346</v>
      </c>
      <c r="O1207">
        <v>45.331507290743502</v>
      </c>
      <c r="P1207">
        <v>52.138742492952503</v>
      </c>
      <c r="Q1207">
        <v>7.1685960181326003E-2</v>
      </c>
    </row>
    <row r="1208" spans="1:17" hidden="1" x14ac:dyDescent="0.3">
      <c r="A1208" t="s">
        <v>2576</v>
      </c>
      <c r="B1208" t="s">
        <v>2577</v>
      </c>
      <c r="C1208" t="s">
        <v>3124</v>
      </c>
      <c r="D1208" t="s">
        <v>266</v>
      </c>
      <c r="E1208">
        <v>1759.0955776286901</v>
      </c>
      <c r="F1208">
        <v>270.77</v>
      </c>
      <c r="G1208">
        <v>159.850861032316</v>
      </c>
      <c r="H1208">
        <v>39.405019390855799</v>
      </c>
      <c r="I1208">
        <v>212.44767789014799</v>
      </c>
      <c r="J1208">
        <v>27.029656241129</v>
      </c>
      <c r="K1208">
        <v>205.69299299961199</v>
      </c>
      <c r="L1208">
        <v>152.45533483130001</v>
      </c>
      <c r="M1208">
        <v>82.340618159454394</v>
      </c>
      <c r="N1208">
        <v>2.2410354187263799</v>
      </c>
      <c r="O1208">
        <v>5.93492632123204</v>
      </c>
      <c r="P1208">
        <v>324.40438871473299</v>
      </c>
      <c r="Q1208">
        <v>0.180137487487464</v>
      </c>
    </row>
    <row r="1209" spans="1:17" hidden="1" x14ac:dyDescent="0.3">
      <c r="A1209" t="s">
        <v>2578</v>
      </c>
      <c r="B1209" t="s">
        <v>2579</v>
      </c>
      <c r="C1209" t="s">
        <v>3124</v>
      </c>
      <c r="D1209" t="s">
        <v>138</v>
      </c>
      <c r="E1209">
        <v>1756.1534999999999</v>
      </c>
      <c r="F1209">
        <v>1444.95</v>
      </c>
      <c r="G1209">
        <v>108.782239566093</v>
      </c>
      <c r="H1209">
        <v>53.792385885365199</v>
      </c>
      <c r="I1209">
        <v>55.303767957768201</v>
      </c>
      <c r="J1209">
        <v>5.7448474421288704</v>
      </c>
      <c r="K1209">
        <v>1110.9425083496701</v>
      </c>
      <c r="L1209">
        <v>941.13735910701303</v>
      </c>
      <c r="M1209">
        <v>91.078487927626199</v>
      </c>
      <c r="N1209">
        <v>3.21856669054455</v>
      </c>
      <c r="O1209">
        <v>2.7025156579812499</v>
      </c>
      <c r="P1209">
        <v>140.82499999999999</v>
      </c>
    </row>
    <row r="1210" spans="1:17" hidden="1" x14ac:dyDescent="0.3">
      <c r="A1210" t="s">
        <v>2580</v>
      </c>
      <c r="B1210" t="s">
        <v>2581</v>
      </c>
      <c r="C1210" t="s">
        <v>3124</v>
      </c>
      <c r="D1210" t="s">
        <v>2582</v>
      </c>
      <c r="E1210">
        <v>1747.4949423529599</v>
      </c>
      <c r="F1210">
        <v>1617.1</v>
      </c>
      <c r="G1210">
        <v>246.07468015524799</v>
      </c>
      <c r="H1210">
        <v>-2.1477429034540201</v>
      </c>
      <c r="I1210">
        <v>9.8454869044736206</v>
      </c>
      <c r="J1210">
        <v>-5.4166674102419199</v>
      </c>
      <c r="K1210">
        <v>1777.3693689208701</v>
      </c>
      <c r="L1210">
        <v>1571.7240765946101</v>
      </c>
      <c r="M1210">
        <v>25.623630755458599</v>
      </c>
      <c r="N1210">
        <v>0.73908403713880999</v>
      </c>
      <c r="O1210">
        <v>39.756353966977898</v>
      </c>
      <c r="P1210">
        <v>347.20685840707898</v>
      </c>
      <c r="Q1210">
        <v>0.236256962454997</v>
      </c>
    </row>
    <row r="1211" spans="1:17" hidden="1" x14ac:dyDescent="0.3">
      <c r="A1211" t="s">
        <v>2583</v>
      </c>
      <c r="B1211" t="s">
        <v>2584</v>
      </c>
      <c r="C1211" t="s">
        <v>3124</v>
      </c>
      <c r="D1211" t="s">
        <v>232</v>
      </c>
      <c r="E1211">
        <v>1745.6353324358699</v>
      </c>
      <c r="F1211">
        <v>763.65</v>
      </c>
      <c r="G1211">
        <v>21.686095194377501</v>
      </c>
      <c r="H1211">
        <v>0.163004648841135</v>
      </c>
      <c r="I1211">
        <v>19.9307252038192</v>
      </c>
      <c r="J1211">
        <v>-4.5185635344539596</v>
      </c>
      <c r="K1211">
        <v>820.27818523180702</v>
      </c>
      <c r="L1211">
        <v>732.09769437167301</v>
      </c>
      <c r="M1211">
        <v>35.258315301947803</v>
      </c>
      <c r="N1211">
        <v>0.15204644766515901</v>
      </c>
      <c r="O1211">
        <v>37.366594644143198</v>
      </c>
      <c r="P1211">
        <v>64.565554693560898</v>
      </c>
      <c r="Q1211">
        <v>2.7384206267213999E-2</v>
      </c>
    </row>
    <row r="1212" spans="1:17" hidden="1" x14ac:dyDescent="0.3">
      <c r="A1212" t="s">
        <v>2585</v>
      </c>
      <c r="B1212" t="s">
        <v>2586</v>
      </c>
      <c r="C1212" t="s">
        <v>3124</v>
      </c>
      <c r="D1212" t="s">
        <v>114</v>
      </c>
      <c r="E1212">
        <v>1741.5992360969699</v>
      </c>
      <c r="F1212">
        <v>110.93</v>
      </c>
      <c r="G1212">
        <v>-37.215241358709399</v>
      </c>
      <c r="H1212">
        <v>-5.2187748289204698</v>
      </c>
      <c r="I1212">
        <v>-29.651231028209398</v>
      </c>
      <c r="J1212">
        <v>-2.8286278515935099</v>
      </c>
      <c r="K1212">
        <v>121.44399048536999</v>
      </c>
      <c r="L1212">
        <v>134.96166151256801</v>
      </c>
      <c r="M1212">
        <v>42.434688289460297</v>
      </c>
      <c r="N1212">
        <v>0.39783277843859699</v>
      </c>
      <c r="O1212">
        <v>74.885062652122897</v>
      </c>
      <c r="P1212">
        <v>7.5007268146138202</v>
      </c>
    </row>
    <row r="1213" spans="1:17" hidden="1" x14ac:dyDescent="0.3">
      <c r="A1213" t="s">
        <v>2587</v>
      </c>
      <c r="B1213" t="s">
        <v>2588</v>
      </c>
      <c r="C1213" t="s">
        <v>3124</v>
      </c>
      <c r="D1213" t="s">
        <v>138</v>
      </c>
      <c r="E1213">
        <v>1727.9584106147099</v>
      </c>
      <c r="F1213">
        <v>101.38</v>
      </c>
      <c r="G1213">
        <v>-27.247347941240399</v>
      </c>
      <c r="H1213">
        <v>-10.430345712609601</v>
      </c>
      <c r="I1213">
        <v>-18.559092337263898</v>
      </c>
      <c r="J1213">
        <v>-6.7273167977652397</v>
      </c>
      <c r="K1213">
        <v>114.422759750875</v>
      </c>
      <c r="L1213">
        <v>114.13058853346</v>
      </c>
      <c r="M1213">
        <v>31.959434864827401</v>
      </c>
      <c r="N1213">
        <v>0.28690076203377501</v>
      </c>
      <c r="O1213">
        <v>45.590846320773302</v>
      </c>
      <c r="P1213">
        <v>11.345414607358499</v>
      </c>
      <c r="Q1213">
        <v>1.4363673010824E-2</v>
      </c>
    </row>
    <row r="1214" spans="1:17" hidden="1" x14ac:dyDescent="0.3">
      <c r="A1214" t="s">
        <v>2589</v>
      </c>
      <c r="B1214" t="s">
        <v>2590</v>
      </c>
      <c r="C1214" t="s">
        <v>3124</v>
      </c>
      <c r="D1214" t="s">
        <v>105</v>
      </c>
      <c r="E1214">
        <v>1710.76711116143</v>
      </c>
      <c r="F1214">
        <v>77.03</v>
      </c>
      <c r="G1214">
        <v>58.505302887597303</v>
      </c>
      <c r="H1214">
        <v>-2.4377557272300701</v>
      </c>
      <c r="I1214">
        <v>-11.9101787712905</v>
      </c>
      <c r="J1214">
        <v>-4.9715754739237701</v>
      </c>
      <c r="K1214">
        <v>83.419798869348</v>
      </c>
      <c r="L1214">
        <v>78.885532153177806</v>
      </c>
      <c r="M1214">
        <v>35.101233199103604</v>
      </c>
      <c r="N1214">
        <v>0.59094150272192403</v>
      </c>
      <c r="O1214">
        <v>40.075295339478103</v>
      </c>
      <c r="P1214">
        <v>82.276384287742502</v>
      </c>
      <c r="Q1214">
        <v>7.1579376975765996E-2</v>
      </c>
    </row>
    <row r="1215" spans="1:17" hidden="1" x14ac:dyDescent="0.3">
      <c r="A1215" t="s">
        <v>2591</v>
      </c>
      <c r="B1215" t="s">
        <v>2592</v>
      </c>
      <c r="C1215" t="s">
        <v>3124</v>
      </c>
      <c r="D1215" t="s">
        <v>416</v>
      </c>
      <c r="E1215">
        <v>1707.6293816596301</v>
      </c>
      <c r="F1215">
        <v>3200.1</v>
      </c>
      <c r="G1215">
        <v>203.013470478426</v>
      </c>
      <c r="H1215">
        <v>-0.8411668396691</v>
      </c>
      <c r="I1215">
        <v>49.709974161428399</v>
      </c>
      <c r="J1215">
        <v>-5.1268055362353797</v>
      </c>
      <c r="K1215">
        <v>3304.4153751474</v>
      </c>
      <c r="L1215">
        <v>2746.8250573863002</v>
      </c>
      <c r="M1215">
        <v>45.099488007131598</v>
      </c>
      <c r="N1215">
        <v>0.51123029484476601</v>
      </c>
      <c r="O1215">
        <v>50.468735352020197</v>
      </c>
      <c r="P1215">
        <v>232.47792207792199</v>
      </c>
      <c r="Q1215">
        <v>0.227667208790238</v>
      </c>
    </row>
    <row r="1216" spans="1:17" hidden="1" x14ac:dyDescent="0.3">
      <c r="A1216" t="s">
        <v>2593</v>
      </c>
      <c r="B1216" t="s">
        <v>2594</v>
      </c>
      <c r="C1216" t="s">
        <v>3124</v>
      </c>
      <c r="D1216" t="s">
        <v>280</v>
      </c>
      <c r="E1216">
        <v>1707.1895740144</v>
      </c>
      <c r="F1216">
        <v>1421.9</v>
      </c>
      <c r="G1216">
        <v>-34.255585721895798</v>
      </c>
      <c r="H1216">
        <v>2.0993500851865798</v>
      </c>
      <c r="I1216">
        <v>1.94061641576398</v>
      </c>
      <c r="J1216">
        <v>-2.7039505363670502</v>
      </c>
      <c r="K1216">
        <v>1468.45317436342</v>
      </c>
      <c r="L1216">
        <v>1445.3095953366201</v>
      </c>
      <c r="M1216">
        <v>37.541510436427899</v>
      </c>
      <c r="N1216">
        <v>0.62379848530764104</v>
      </c>
      <c r="O1216">
        <v>18.169350868556101</v>
      </c>
      <c r="P1216">
        <v>20.392870750603201</v>
      </c>
      <c r="Q1216">
        <v>0.16401391834340201</v>
      </c>
    </row>
    <row r="1217" spans="1:17" hidden="1" x14ac:dyDescent="0.3">
      <c r="A1217" t="s">
        <v>2595</v>
      </c>
      <c r="B1217" t="s">
        <v>2596</v>
      </c>
      <c r="C1217" t="s">
        <v>3124</v>
      </c>
      <c r="D1217" t="s">
        <v>21</v>
      </c>
      <c r="E1217">
        <v>1703.4301927225899</v>
      </c>
      <c r="F1217">
        <v>408.85</v>
      </c>
      <c r="G1217">
        <v>14.1708378704468</v>
      </c>
      <c r="H1217">
        <v>56.192745094469402</v>
      </c>
      <c r="I1217">
        <v>29.283730212312101</v>
      </c>
      <c r="J1217">
        <v>9.74161135311045</v>
      </c>
      <c r="K1217">
        <v>318.63196105319298</v>
      </c>
      <c r="M1217">
        <v>74.734533011945402</v>
      </c>
      <c r="O1217">
        <v>9.9792099792099496</v>
      </c>
      <c r="P1217">
        <v>65.492815219591094</v>
      </c>
    </row>
    <row r="1218" spans="1:17" hidden="1" x14ac:dyDescent="0.3">
      <c r="A1218" t="s">
        <v>2597</v>
      </c>
      <c r="B1218" t="s">
        <v>2598</v>
      </c>
      <c r="C1218" t="s">
        <v>3124</v>
      </c>
      <c r="D1218" t="s">
        <v>582</v>
      </c>
      <c r="E1218">
        <v>1701.0937799999999</v>
      </c>
      <c r="F1218">
        <v>99.14</v>
      </c>
      <c r="G1218">
        <v>10.141386089440299</v>
      </c>
      <c r="H1218">
        <v>-7.1720778484883896</v>
      </c>
      <c r="I1218">
        <v>17.6209514455613</v>
      </c>
      <c r="J1218">
        <v>-3.1398108651596299</v>
      </c>
      <c r="K1218">
        <v>111.357903511619</v>
      </c>
      <c r="L1218">
        <v>103.39110112805101</v>
      </c>
      <c r="M1218">
        <v>54.219977380712301</v>
      </c>
      <c r="N1218">
        <v>0.397436744146201</v>
      </c>
      <c r="O1218">
        <v>60.923945935041303</v>
      </c>
      <c r="P1218">
        <v>37.6944444444444</v>
      </c>
    </row>
    <row r="1219" spans="1:17" hidden="1" x14ac:dyDescent="0.3">
      <c r="A1219" t="s">
        <v>2599</v>
      </c>
      <c r="B1219" t="s">
        <v>2600</v>
      </c>
      <c r="C1219" t="s">
        <v>3124</v>
      </c>
      <c r="D1219" t="s">
        <v>85</v>
      </c>
      <c r="E1219">
        <v>1700.70756142509</v>
      </c>
      <c r="F1219">
        <v>176.77</v>
      </c>
      <c r="G1219">
        <v>51.849313892749201</v>
      </c>
      <c r="H1219">
        <v>21.8618063804795</v>
      </c>
      <c r="I1219">
        <v>61.319475157825202</v>
      </c>
      <c r="J1219">
        <v>-4.9997008936046798</v>
      </c>
      <c r="K1219">
        <v>155.65312428082399</v>
      </c>
      <c r="L1219">
        <v>124.94932070672201</v>
      </c>
      <c r="M1219">
        <v>47.656421494489102</v>
      </c>
      <c r="N1219">
        <v>0.66287749054638401</v>
      </c>
      <c r="O1219">
        <v>10.7088306839395</v>
      </c>
      <c r="P1219">
        <v>102.254004576659</v>
      </c>
      <c r="Q1219">
        <v>5.7315972200980003E-3</v>
      </c>
    </row>
    <row r="1220" spans="1:17" hidden="1" x14ac:dyDescent="0.3">
      <c r="A1220" t="s">
        <v>2601</v>
      </c>
      <c r="B1220" t="s">
        <v>2602</v>
      </c>
      <c r="C1220" t="s">
        <v>3124</v>
      </c>
      <c r="D1220" t="s">
        <v>582</v>
      </c>
      <c r="E1220">
        <v>1692.3029750000001</v>
      </c>
      <c r="F1220">
        <v>65.63</v>
      </c>
      <c r="G1220">
        <v>14.708518500552399</v>
      </c>
      <c r="H1220">
        <v>20.886030149353498</v>
      </c>
      <c r="I1220">
        <v>11.173892883585401</v>
      </c>
      <c r="J1220">
        <v>10.627935855564299</v>
      </c>
      <c r="K1220">
        <v>59.7555434638912</v>
      </c>
      <c r="L1220">
        <v>58.089727737839901</v>
      </c>
      <c r="M1220">
        <v>29.188193916460101</v>
      </c>
      <c r="N1220">
        <v>1.18343113323117</v>
      </c>
      <c r="O1220">
        <v>18.848087764741699</v>
      </c>
      <c r="P1220">
        <v>46.006674082313602</v>
      </c>
      <c r="Q1220">
        <v>7.1071011628524999E-2</v>
      </c>
    </row>
    <row r="1221" spans="1:17" hidden="1" x14ac:dyDescent="0.3">
      <c r="A1221" t="s">
        <v>2603</v>
      </c>
      <c r="B1221" t="s">
        <v>2604</v>
      </c>
      <c r="C1221" t="s">
        <v>3124</v>
      </c>
      <c r="D1221" t="s">
        <v>125</v>
      </c>
      <c r="E1221">
        <v>1684.87284974058</v>
      </c>
      <c r="F1221">
        <v>1311.4</v>
      </c>
      <c r="G1221">
        <v>391.93606529157501</v>
      </c>
      <c r="H1221">
        <v>-17.362951816905898</v>
      </c>
      <c r="I1221">
        <v>234.263592996163</v>
      </c>
      <c r="J1221">
        <v>-8.3969354582375502</v>
      </c>
      <c r="K1221">
        <v>1505.6946188368499</v>
      </c>
      <c r="L1221">
        <v>1060.4858070013199</v>
      </c>
      <c r="M1221">
        <v>21.314476473429501</v>
      </c>
      <c r="N1221">
        <v>0.26410466800281501</v>
      </c>
      <c r="O1221">
        <v>98.921000457526304</v>
      </c>
      <c r="P1221">
        <v>515.68075117370802</v>
      </c>
      <c r="Q1221">
        <v>0.216356005171292</v>
      </c>
    </row>
    <row r="1222" spans="1:17" hidden="1" x14ac:dyDescent="0.3">
      <c r="A1222" t="s">
        <v>2605</v>
      </c>
      <c r="B1222" t="s">
        <v>2606</v>
      </c>
      <c r="C1222" t="s">
        <v>3124</v>
      </c>
      <c r="D1222" t="s">
        <v>413</v>
      </c>
      <c r="E1222">
        <v>1679.6620073444001</v>
      </c>
      <c r="F1222">
        <v>141.65</v>
      </c>
      <c r="G1222">
        <v>5.16065504205684</v>
      </c>
      <c r="H1222">
        <v>7.0237037856596896</v>
      </c>
      <c r="I1222">
        <v>20.7248358479305</v>
      </c>
      <c r="J1222">
        <v>-5.4970037223439796</v>
      </c>
      <c r="K1222">
        <v>135.86221556781399</v>
      </c>
      <c r="L1222">
        <v>126.072742397205</v>
      </c>
      <c r="M1222">
        <v>49.362528648351201</v>
      </c>
      <c r="N1222">
        <v>2.0313333706888299</v>
      </c>
      <c r="O1222">
        <v>15.4112248499823</v>
      </c>
      <c r="P1222">
        <v>50.052966101694899</v>
      </c>
      <c r="Q1222">
        <v>7.5593600505698993E-2</v>
      </c>
    </row>
    <row r="1223" spans="1:17" hidden="1" x14ac:dyDescent="0.3">
      <c r="A1223" t="s">
        <v>2607</v>
      </c>
      <c r="B1223" t="s">
        <v>2608</v>
      </c>
      <c r="C1223" t="s">
        <v>3124</v>
      </c>
      <c r="D1223" t="s">
        <v>163</v>
      </c>
      <c r="E1223">
        <v>1679.44121759477</v>
      </c>
      <c r="F1223">
        <v>755.65</v>
      </c>
      <c r="G1223">
        <v>62.780842934933702</v>
      </c>
      <c r="H1223">
        <v>41.225795259824501</v>
      </c>
      <c r="I1223">
        <v>49.103038433315298</v>
      </c>
      <c r="J1223">
        <v>33.117976236208399</v>
      </c>
      <c r="K1223">
        <v>591.20683072051304</v>
      </c>
      <c r="L1223">
        <v>532.16586212739401</v>
      </c>
      <c r="M1223">
        <v>82.155817322116107</v>
      </c>
      <c r="N1223">
        <v>1.98131908156018</v>
      </c>
      <c r="O1223">
        <v>6.4315489975517801</v>
      </c>
      <c r="P1223">
        <v>93.607481424545199</v>
      </c>
      <c r="Q1223">
        <v>7.6607650843438999E-2</v>
      </c>
    </row>
    <row r="1224" spans="1:17" hidden="1" x14ac:dyDescent="0.3">
      <c r="A1224" t="s">
        <v>2609</v>
      </c>
      <c r="B1224" t="s">
        <v>2610</v>
      </c>
      <c r="C1224" t="s">
        <v>3124</v>
      </c>
      <c r="D1224" t="s">
        <v>211</v>
      </c>
      <c r="E1224">
        <v>1671.7574321135301</v>
      </c>
      <c r="F1224">
        <v>389.2</v>
      </c>
      <c r="G1224">
        <v>-29.604994931548699</v>
      </c>
      <c r="H1224">
        <v>-1.97795497975246</v>
      </c>
      <c r="I1224">
        <v>-9.6409330873511792</v>
      </c>
      <c r="J1224">
        <v>-1.3949091949014101</v>
      </c>
      <c r="K1224">
        <v>417.35809021996698</v>
      </c>
      <c r="L1224">
        <v>421.66688545818897</v>
      </c>
      <c r="M1224">
        <v>28.541567591159499</v>
      </c>
      <c r="N1224">
        <v>0.33434402929067603</v>
      </c>
      <c r="O1224">
        <v>33.350462487153102</v>
      </c>
      <c r="P1224">
        <v>8.9585666293393107</v>
      </c>
      <c r="Q1224">
        <v>-7.1968346547700004E-3</v>
      </c>
    </row>
    <row r="1225" spans="1:17" hidden="1" x14ac:dyDescent="0.3">
      <c r="A1225" t="s">
        <v>2611</v>
      </c>
      <c r="B1225" t="s">
        <v>2612</v>
      </c>
      <c r="C1225" t="s">
        <v>3124</v>
      </c>
      <c r="D1225" t="s">
        <v>54</v>
      </c>
      <c r="E1225">
        <v>1671.6086254407801</v>
      </c>
      <c r="F1225">
        <v>151.9</v>
      </c>
      <c r="G1225">
        <v>-62.764675338800501</v>
      </c>
      <c r="H1225">
        <v>-13.8930248764716</v>
      </c>
      <c r="I1225">
        <v>-42.875864442224398</v>
      </c>
      <c r="J1225">
        <v>-5.7446619232740197</v>
      </c>
      <c r="K1225">
        <v>178.31931837791799</v>
      </c>
      <c r="L1225">
        <v>206.56895642292801</v>
      </c>
      <c r="M1225">
        <v>33.591824916841702</v>
      </c>
      <c r="N1225">
        <v>0.98515541778414195</v>
      </c>
      <c r="O1225">
        <v>86.668861092824201</v>
      </c>
      <c r="P1225">
        <v>3.3333333333333401</v>
      </c>
      <c r="Q1225">
        <v>7.8439447459188003E-2</v>
      </c>
    </row>
    <row r="1226" spans="1:17" hidden="1" x14ac:dyDescent="0.3">
      <c r="A1226" t="s">
        <v>2613</v>
      </c>
      <c r="B1226" t="s">
        <v>2614</v>
      </c>
      <c r="C1226" t="s">
        <v>3124</v>
      </c>
      <c r="D1226" t="s">
        <v>211</v>
      </c>
      <c r="E1226">
        <v>1660.6192669673701</v>
      </c>
      <c r="F1226">
        <v>679.3</v>
      </c>
      <c r="G1226">
        <v>-20.049760850021801</v>
      </c>
      <c r="H1226">
        <v>-1.8541943683578801</v>
      </c>
      <c r="I1226">
        <v>11.638469924335199</v>
      </c>
      <c r="J1226">
        <v>-2.6680768295886201</v>
      </c>
      <c r="K1226">
        <v>739.30329915813002</v>
      </c>
      <c r="L1226">
        <v>732.01004240191799</v>
      </c>
      <c r="M1226">
        <v>34.423890468174399</v>
      </c>
      <c r="N1226">
        <v>0.673063486279047</v>
      </c>
      <c r="O1226">
        <v>34.690122184601798</v>
      </c>
      <c r="P1226">
        <v>23.959854014598498</v>
      </c>
      <c r="Q1226">
        <v>-1.680179117886E-2</v>
      </c>
    </row>
    <row r="1227" spans="1:17" hidden="1" x14ac:dyDescent="0.3">
      <c r="A1227" t="s">
        <v>2615</v>
      </c>
      <c r="B1227" t="s">
        <v>2616</v>
      </c>
      <c r="C1227" t="s">
        <v>3124</v>
      </c>
      <c r="D1227" t="s">
        <v>502</v>
      </c>
      <c r="E1227">
        <v>1659.30608689781</v>
      </c>
      <c r="F1227">
        <v>82.42</v>
      </c>
      <c r="G1227">
        <v>12.140874635624099</v>
      </c>
      <c r="H1227">
        <v>-7.8866633618050104</v>
      </c>
      <c r="I1227">
        <v>-9.6216930681111599</v>
      </c>
      <c r="J1227">
        <v>-10.295073719079999</v>
      </c>
      <c r="K1227">
        <v>92.696631300814602</v>
      </c>
      <c r="L1227">
        <v>83.120105286976994</v>
      </c>
      <c r="M1227">
        <v>26.525280728750399</v>
      </c>
      <c r="N1227">
        <v>0.313857525509107</v>
      </c>
      <c r="O1227">
        <v>57.7287066246056</v>
      </c>
      <c r="P1227">
        <v>71.7083333333333</v>
      </c>
      <c r="Q1227">
        <v>0.15923441001607</v>
      </c>
    </row>
    <row r="1228" spans="1:17" hidden="1" x14ac:dyDescent="0.3">
      <c r="A1228" t="s">
        <v>2617</v>
      </c>
      <c r="B1228" t="s">
        <v>2618</v>
      </c>
      <c r="C1228" t="s">
        <v>3124</v>
      </c>
      <c r="D1228" t="s">
        <v>280</v>
      </c>
      <c r="E1228">
        <v>1658.11586291804</v>
      </c>
      <c r="F1228">
        <v>49.7</v>
      </c>
      <c r="G1228">
        <v>-30.5026485550888</v>
      </c>
      <c r="H1228">
        <v>0.53080888389949399</v>
      </c>
      <c r="I1228">
        <v>-30.899121439879099</v>
      </c>
      <c r="J1228">
        <v>-0.117950958406236</v>
      </c>
      <c r="K1228">
        <v>52.581806473552</v>
      </c>
      <c r="L1228">
        <v>56.9124140845067</v>
      </c>
      <c r="M1228">
        <v>45.994139222301797</v>
      </c>
      <c r="N1228">
        <v>0.93614590425419897</v>
      </c>
      <c r="O1228">
        <v>92.957746478873204</v>
      </c>
      <c r="P1228">
        <v>14.6482122260668</v>
      </c>
      <c r="Q1228">
        <v>-5.537966425795E-3</v>
      </c>
    </row>
    <row r="1229" spans="1:17" hidden="1" x14ac:dyDescent="0.3">
      <c r="A1229" t="s">
        <v>2619</v>
      </c>
      <c r="B1229" t="s">
        <v>2620</v>
      </c>
      <c r="C1229" t="s">
        <v>3124</v>
      </c>
      <c r="D1229" t="s">
        <v>475</v>
      </c>
      <c r="E1229">
        <v>1655.64337545074</v>
      </c>
      <c r="F1229">
        <v>537.35</v>
      </c>
      <c r="G1229">
        <v>0.56902777551043804</v>
      </c>
      <c r="H1229">
        <v>-1.3233129714970899</v>
      </c>
      <c r="I1229">
        <v>2.9785553716347</v>
      </c>
      <c r="J1229">
        <v>-5.3747687431527202</v>
      </c>
      <c r="K1229">
        <v>582.57837670759397</v>
      </c>
      <c r="L1229">
        <v>563.04710020614402</v>
      </c>
      <c r="M1229">
        <v>30.779720232667799</v>
      </c>
      <c r="N1229">
        <v>0.424822397597097</v>
      </c>
      <c r="O1229">
        <v>35.293570298688003</v>
      </c>
      <c r="P1229">
        <v>33.503105590062098</v>
      </c>
      <c r="Q1229">
        <v>-5.6803411459192002E-2</v>
      </c>
    </row>
    <row r="1230" spans="1:17" hidden="1" x14ac:dyDescent="0.3">
      <c r="A1230" t="s">
        <v>2621</v>
      </c>
      <c r="B1230" t="s">
        <v>2622</v>
      </c>
      <c r="C1230" t="s">
        <v>3124</v>
      </c>
      <c r="D1230" t="s">
        <v>21</v>
      </c>
      <c r="E1230">
        <v>1643.41198993741</v>
      </c>
      <c r="F1230">
        <v>1292</v>
      </c>
      <c r="G1230">
        <v>74.504494759864102</v>
      </c>
      <c r="H1230">
        <v>0.16204304244821799</v>
      </c>
      <c r="I1230">
        <v>1.14643988771601</v>
      </c>
      <c r="J1230">
        <v>0.33790763037459798</v>
      </c>
      <c r="K1230">
        <v>1330.08464928839</v>
      </c>
      <c r="L1230">
        <v>1183.4509376727999</v>
      </c>
      <c r="M1230">
        <v>47.741355051669103</v>
      </c>
      <c r="N1230">
        <v>0.75267103881990205</v>
      </c>
      <c r="O1230">
        <v>34.434984520123798</v>
      </c>
      <c r="P1230">
        <v>117.893582932793</v>
      </c>
      <c r="Q1230">
        <v>0.171085754458318</v>
      </c>
    </row>
    <row r="1231" spans="1:17" hidden="1" x14ac:dyDescent="0.3">
      <c r="A1231" t="s">
        <v>2623</v>
      </c>
      <c r="B1231" t="s">
        <v>2624</v>
      </c>
      <c r="C1231" t="s">
        <v>3124</v>
      </c>
      <c r="D1231" t="s">
        <v>280</v>
      </c>
      <c r="E1231">
        <v>1639.808241746</v>
      </c>
      <c r="F1231">
        <v>46.7</v>
      </c>
      <c r="G1231">
        <v>-58.136854474448</v>
      </c>
      <c r="H1231">
        <v>-5.3717185087553503</v>
      </c>
      <c r="I1231">
        <v>-15.4405056623335</v>
      </c>
      <c r="J1231">
        <v>-4.6966206310702496</v>
      </c>
      <c r="K1231">
        <v>53.198769072345897</v>
      </c>
      <c r="L1231">
        <v>57.308605344763897</v>
      </c>
      <c r="M1231">
        <v>44.038609720498698</v>
      </c>
      <c r="N1231">
        <v>0.54847446681012302</v>
      </c>
      <c r="O1231">
        <v>76.033067983065493</v>
      </c>
      <c r="P1231">
        <v>23.7385545945879</v>
      </c>
    </row>
    <row r="1232" spans="1:17" hidden="1" x14ac:dyDescent="0.3">
      <c r="A1232" t="s">
        <v>2625</v>
      </c>
      <c r="B1232" t="s">
        <v>2626</v>
      </c>
      <c r="C1232" t="s">
        <v>3124</v>
      </c>
      <c r="D1232" t="s">
        <v>753</v>
      </c>
      <c r="E1232">
        <v>1635.8742950568301</v>
      </c>
      <c r="F1232">
        <v>8.1</v>
      </c>
      <c r="G1232">
        <v>-73.937858450458805</v>
      </c>
      <c r="H1232">
        <v>1.30747668135537</v>
      </c>
      <c r="I1232">
        <v>-39.795540384815602</v>
      </c>
      <c r="J1232">
        <v>-5.0950032921582098</v>
      </c>
      <c r="K1232">
        <v>10.164144594002201</v>
      </c>
      <c r="L1232">
        <v>15.402290966144999</v>
      </c>
      <c r="M1232">
        <v>26.114196939852501</v>
      </c>
      <c r="N1232">
        <v>1.15134121156566</v>
      </c>
      <c r="O1232">
        <v>183.333333333333</v>
      </c>
      <c r="P1232">
        <v>19.117647058823501</v>
      </c>
      <c r="Q1232">
        <v>-7.0678815465178998E-2</v>
      </c>
    </row>
    <row r="1233" spans="1:17" hidden="1" x14ac:dyDescent="0.3">
      <c r="A1233" t="s">
        <v>2627</v>
      </c>
      <c r="B1233" t="s">
        <v>2628</v>
      </c>
      <c r="C1233" t="s">
        <v>3124</v>
      </c>
      <c r="D1233" t="s">
        <v>1016</v>
      </c>
      <c r="E1233">
        <v>1634.2210158257201</v>
      </c>
      <c r="F1233">
        <v>238.05</v>
      </c>
      <c r="G1233">
        <v>307.65631440393702</v>
      </c>
      <c r="H1233">
        <v>6.3695167377061699</v>
      </c>
      <c r="I1233">
        <v>27.137736978446501</v>
      </c>
      <c r="J1233">
        <v>1.10227493357716</v>
      </c>
      <c r="K1233">
        <v>223.94107930439199</v>
      </c>
      <c r="L1233">
        <v>183.55447807290599</v>
      </c>
      <c r="M1233">
        <v>48.403349341126699</v>
      </c>
      <c r="N1233">
        <v>0.883527687439422</v>
      </c>
      <c r="O1233">
        <v>8.7796681369460092</v>
      </c>
      <c r="P1233">
        <v>366.76470588235298</v>
      </c>
      <c r="Q1233">
        <v>0.214725197932394</v>
      </c>
    </row>
    <row r="1234" spans="1:17" hidden="1" x14ac:dyDescent="0.3">
      <c r="A1234" t="s">
        <v>2629</v>
      </c>
      <c r="B1234" t="s">
        <v>2630</v>
      </c>
      <c r="C1234" t="s">
        <v>3124</v>
      </c>
      <c r="D1234" t="s">
        <v>48</v>
      </c>
      <c r="E1234">
        <v>1633.05567619409</v>
      </c>
      <c r="F1234">
        <v>72.400000000000006</v>
      </c>
      <c r="G1234">
        <v>-10.665028047736101</v>
      </c>
      <c r="H1234">
        <v>-12.4127124915079</v>
      </c>
      <c r="I1234">
        <v>8.0080531218238704</v>
      </c>
      <c r="J1234">
        <v>-8.7257950434466807</v>
      </c>
      <c r="K1234">
        <v>87.071847628162004</v>
      </c>
      <c r="L1234">
        <v>84.382718158075704</v>
      </c>
      <c r="M1234">
        <v>28.899556259714601</v>
      </c>
      <c r="N1234">
        <v>0.57256469172798696</v>
      </c>
      <c r="O1234">
        <v>66.657458563535798</v>
      </c>
      <c r="P1234">
        <v>20.0663349917081</v>
      </c>
      <c r="Q1234">
        <v>0.114662401563716</v>
      </c>
    </row>
    <row r="1235" spans="1:17" hidden="1" x14ac:dyDescent="0.3">
      <c r="A1235" t="s">
        <v>2631</v>
      </c>
      <c r="B1235" t="s">
        <v>2632</v>
      </c>
      <c r="C1235" t="s">
        <v>3124</v>
      </c>
      <c r="D1235" t="s">
        <v>21</v>
      </c>
      <c r="E1235">
        <v>1630.7181247764099</v>
      </c>
      <c r="F1235">
        <v>153.83000000000001</v>
      </c>
      <c r="G1235">
        <v>368.873576892453</v>
      </c>
      <c r="H1235">
        <v>-6.6927579177750101</v>
      </c>
      <c r="I1235">
        <v>144.008899343959</v>
      </c>
      <c r="J1235">
        <v>-1.0112045943602399</v>
      </c>
      <c r="K1235">
        <v>145.978078834916</v>
      </c>
      <c r="L1235">
        <v>101.016485222699</v>
      </c>
      <c r="M1235">
        <v>45.8527300890349</v>
      </c>
      <c r="N1235">
        <v>0.173284019639729</v>
      </c>
      <c r="O1235">
        <v>17.356822466358899</v>
      </c>
      <c r="P1235">
        <v>417.07563025209998</v>
      </c>
    </row>
    <row r="1236" spans="1:17" hidden="1" x14ac:dyDescent="0.3">
      <c r="A1236" t="s">
        <v>2633</v>
      </c>
      <c r="B1236" t="s">
        <v>2634</v>
      </c>
      <c r="C1236" t="s">
        <v>3124</v>
      </c>
      <c r="D1236" t="s">
        <v>427</v>
      </c>
      <c r="E1236">
        <v>1626.26027326945</v>
      </c>
      <c r="F1236">
        <v>784</v>
      </c>
      <c r="G1236">
        <v>-8.1845340992198796</v>
      </c>
      <c r="H1236">
        <v>-4.9637088602253101</v>
      </c>
      <c r="I1236">
        <v>8.8949270886935103</v>
      </c>
      <c r="J1236">
        <v>1.3711782606354801</v>
      </c>
      <c r="K1236">
        <v>784.453011819273</v>
      </c>
      <c r="L1236">
        <v>726.23073025110796</v>
      </c>
      <c r="M1236">
        <v>46.8946801308388</v>
      </c>
      <c r="N1236">
        <v>0.25466690088404997</v>
      </c>
      <c r="O1236">
        <v>18.4948979591836</v>
      </c>
      <c r="P1236">
        <v>38.761061946902601</v>
      </c>
      <c r="Q1236">
        <v>2.4524392673801E-2</v>
      </c>
    </row>
    <row r="1237" spans="1:17" hidden="1" x14ac:dyDescent="0.3">
      <c r="A1237" t="s">
        <v>2635</v>
      </c>
      <c r="B1237" t="s">
        <v>2636</v>
      </c>
      <c r="C1237" t="s">
        <v>3124</v>
      </c>
      <c r="D1237" t="s">
        <v>21</v>
      </c>
      <c r="E1237">
        <v>1625.94247450936</v>
      </c>
      <c r="F1237">
        <v>1380.2</v>
      </c>
      <c r="G1237">
        <v>179.30640476962699</v>
      </c>
      <c r="H1237">
        <v>-4.3297210210784201</v>
      </c>
      <c r="I1237">
        <v>14.366118875603</v>
      </c>
      <c r="J1237">
        <v>-8.4292151246635605</v>
      </c>
      <c r="K1237">
        <v>1487.7175129142099</v>
      </c>
      <c r="L1237">
        <v>1241.67969574834</v>
      </c>
      <c r="M1237">
        <v>32.332537904499198</v>
      </c>
      <c r="N1237">
        <v>0.60474398247735806</v>
      </c>
      <c r="O1237">
        <v>35.052890885378901</v>
      </c>
      <c r="P1237">
        <v>213.717467894078</v>
      </c>
      <c r="Q1237">
        <v>0.13646913405570901</v>
      </c>
    </row>
    <row r="1238" spans="1:17" hidden="1" x14ac:dyDescent="0.3">
      <c r="A1238" t="s">
        <v>2637</v>
      </c>
      <c r="B1238" t="s">
        <v>2638</v>
      </c>
      <c r="C1238" t="s">
        <v>3124</v>
      </c>
      <c r="D1238" t="s">
        <v>105</v>
      </c>
      <c r="E1238">
        <v>1620.8967204206101</v>
      </c>
      <c r="F1238">
        <v>6.6</v>
      </c>
      <c r="G1238">
        <v>-88.276539274510995</v>
      </c>
      <c r="H1238">
        <v>-8.0483788251882498</v>
      </c>
      <c r="I1238">
        <v>-67.2083119450526</v>
      </c>
      <c r="J1238">
        <v>2.7548260593776099</v>
      </c>
      <c r="K1238">
        <v>8.84528684197441</v>
      </c>
      <c r="L1238">
        <v>13.1152105622931</v>
      </c>
      <c r="M1238">
        <v>7.67711790141212</v>
      </c>
      <c r="N1238">
        <v>0.46836886589850102</v>
      </c>
      <c r="O1238">
        <v>311.36363636363598</v>
      </c>
      <c r="P1238">
        <v>8.5526315789473593</v>
      </c>
      <c r="Q1238">
        <v>1.4388424414872E-2</v>
      </c>
    </row>
    <row r="1239" spans="1:17" hidden="1" x14ac:dyDescent="0.3">
      <c r="A1239" t="s">
        <v>2639</v>
      </c>
      <c r="B1239" t="s">
        <v>2640</v>
      </c>
      <c r="C1239" t="s">
        <v>3124</v>
      </c>
      <c r="D1239" t="s">
        <v>266</v>
      </c>
      <c r="E1239">
        <v>1617.9427899750001</v>
      </c>
      <c r="F1239">
        <v>1497.75</v>
      </c>
      <c r="G1239">
        <v>255.28821377111399</v>
      </c>
      <c r="H1239">
        <v>5.4716056209100099</v>
      </c>
      <c r="I1239">
        <v>58.865489929699798</v>
      </c>
      <c r="J1239">
        <v>-10.720043957953401</v>
      </c>
      <c r="K1239">
        <v>1462.91590957734</v>
      </c>
      <c r="L1239">
        <v>1140.1286586558399</v>
      </c>
      <c r="M1239">
        <v>42.023960330242502</v>
      </c>
      <c r="N1239">
        <v>1.7812001368024</v>
      </c>
      <c r="O1239">
        <v>19.292271740944699</v>
      </c>
      <c r="P1239">
        <v>351.12951807228899</v>
      </c>
      <c r="Q1239">
        <v>0.26353763679397302</v>
      </c>
    </row>
    <row r="1240" spans="1:17" hidden="1" x14ac:dyDescent="0.3">
      <c r="A1240" t="s">
        <v>2641</v>
      </c>
      <c r="B1240" t="s">
        <v>2642</v>
      </c>
      <c r="C1240" t="s">
        <v>3124</v>
      </c>
      <c r="D1240" t="s">
        <v>350</v>
      </c>
      <c r="E1240">
        <v>1607.7762488808801</v>
      </c>
      <c r="F1240">
        <v>184.72</v>
      </c>
      <c r="G1240">
        <v>15.042783118773199</v>
      </c>
      <c r="H1240">
        <v>1.3446513016886099</v>
      </c>
      <c r="I1240">
        <v>-14.086023170025101</v>
      </c>
      <c r="J1240">
        <v>-1.0318294955992</v>
      </c>
      <c r="K1240">
        <v>191.289671018386</v>
      </c>
      <c r="L1240">
        <v>190.04305777964501</v>
      </c>
      <c r="M1240">
        <v>48.6598800290895</v>
      </c>
      <c r="N1240">
        <v>0.818761962907541</v>
      </c>
      <c r="O1240">
        <v>31.279774794283199</v>
      </c>
      <c r="P1240">
        <v>43.2493214424195</v>
      </c>
      <c r="Q1240">
        <v>7.3314541487388002E-2</v>
      </c>
    </row>
    <row r="1241" spans="1:17" hidden="1" x14ac:dyDescent="0.3">
      <c r="A1241" t="s">
        <v>2643</v>
      </c>
      <c r="B1241" t="s">
        <v>2644</v>
      </c>
      <c r="C1241" t="s">
        <v>3124</v>
      </c>
      <c r="D1241" t="s">
        <v>1996</v>
      </c>
      <c r="E1241">
        <v>1604.6903483410599</v>
      </c>
      <c r="F1241">
        <v>142.61000000000001</v>
      </c>
      <c r="G1241">
        <v>-42.8241364361877</v>
      </c>
      <c r="H1241">
        <v>-4.6870499937899197</v>
      </c>
      <c r="I1241">
        <v>-24.1696374010941</v>
      </c>
      <c r="J1241">
        <v>-2.1718406072890302</v>
      </c>
      <c r="K1241">
        <v>156.18818794114799</v>
      </c>
      <c r="L1241">
        <v>165.277213561341</v>
      </c>
      <c r="M1241">
        <v>22.9387755933164</v>
      </c>
      <c r="N1241">
        <v>0.42478705468768402</v>
      </c>
      <c r="O1241">
        <v>52.724212888296698</v>
      </c>
      <c r="P1241">
        <v>0.42957746478873199</v>
      </c>
      <c r="Q1241">
        <v>-9.5153395188892001E-2</v>
      </c>
    </row>
    <row r="1242" spans="1:17" hidden="1" x14ac:dyDescent="0.3">
      <c r="A1242" t="s">
        <v>2645</v>
      </c>
      <c r="B1242" t="s">
        <v>2646</v>
      </c>
      <c r="C1242" t="s">
        <v>3124</v>
      </c>
      <c r="D1242" t="s">
        <v>652</v>
      </c>
      <c r="E1242">
        <v>1603.72002734747</v>
      </c>
      <c r="F1242">
        <v>180.34</v>
      </c>
      <c r="G1242">
        <v>-5.9447298236945896</v>
      </c>
      <c r="H1242">
        <v>1.2143684079902699</v>
      </c>
      <c r="I1242">
        <v>9.1681625181707194</v>
      </c>
      <c r="J1242">
        <v>-3.19072520796357</v>
      </c>
      <c r="K1242">
        <v>186.28496803349299</v>
      </c>
      <c r="M1242">
        <v>42.951720028920697</v>
      </c>
      <c r="N1242">
        <v>0.69815718176258901</v>
      </c>
      <c r="O1242">
        <v>27.5368747920594</v>
      </c>
      <c r="P1242">
        <v>30.681159420289799</v>
      </c>
    </row>
    <row r="1243" spans="1:17" hidden="1" x14ac:dyDescent="0.3">
      <c r="A1243" t="s">
        <v>2647</v>
      </c>
      <c r="B1243" t="s">
        <v>2648</v>
      </c>
      <c r="C1243" t="s">
        <v>3124</v>
      </c>
      <c r="D1243" t="s">
        <v>350</v>
      </c>
      <c r="E1243">
        <v>1603.0257965660401</v>
      </c>
      <c r="F1243">
        <v>322.2</v>
      </c>
      <c r="G1243">
        <v>29.529865957278599</v>
      </c>
      <c r="H1243">
        <v>3.10526509110157</v>
      </c>
      <c r="I1243">
        <v>39.676226631977499</v>
      </c>
      <c r="J1243">
        <v>-6.4718255816985799</v>
      </c>
      <c r="K1243">
        <v>304.30693114785402</v>
      </c>
      <c r="L1243">
        <v>253.52621903179701</v>
      </c>
      <c r="M1243">
        <v>43.544088540384898</v>
      </c>
      <c r="N1243">
        <v>0.97396527737995897</v>
      </c>
      <c r="O1243">
        <v>18.497827436374902</v>
      </c>
      <c r="P1243">
        <v>75.729479138260103</v>
      </c>
      <c r="Q1243">
        <v>0.13527840941083399</v>
      </c>
    </row>
    <row r="1244" spans="1:17" hidden="1" x14ac:dyDescent="0.3">
      <c r="A1244" t="s">
        <v>2649</v>
      </c>
      <c r="B1244" t="s">
        <v>2650</v>
      </c>
      <c r="C1244" t="s">
        <v>3124</v>
      </c>
      <c r="D1244" t="s">
        <v>160</v>
      </c>
      <c r="E1244">
        <v>1602.91797910695</v>
      </c>
      <c r="F1244">
        <v>313.05</v>
      </c>
      <c r="G1244">
        <v>-29.815846741237799</v>
      </c>
      <c r="H1244">
        <v>7.9881187239552096</v>
      </c>
      <c r="I1244">
        <v>-14.7029543993724</v>
      </c>
      <c r="J1244">
        <v>-11.466300122291001</v>
      </c>
      <c r="O1244">
        <v>19.150295479955201</v>
      </c>
      <c r="P1244">
        <v>1.6396103896104</v>
      </c>
    </row>
    <row r="1245" spans="1:17" hidden="1" x14ac:dyDescent="0.3">
      <c r="A1245" t="s">
        <v>2651</v>
      </c>
      <c r="B1245" t="s">
        <v>2652</v>
      </c>
      <c r="C1245" t="s">
        <v>3124</v>
      </c>
      <c r="D1245" t="s">
        <v>502</v>
      </c>
      <c r="E1245">
        <v>1602.2443352110399</v>
      </c>
      <c r="F1245">
        <v>635.75</v>
      </c>
      <c r="G1245">
        <v>1010.80105705107</v>
      </c>
      <c r="H1245">
        <v>46.150597394267798</v>
      </c>
      <c r="I1245">
        <v>1054.8452021638</v>
      </c>
      <c r="J1245">
        <v>2.6762405976880301</v>
      </c>
      <c r="K1245">
        <v>463.44474460370401</v>
      </c>
      <c r="L1245">
        <v>242.44909748892701</v>
      </c>
      <c r="M1245">
        <v>75.548321867615002</v>
      </c>
      <c r="N1245">
        <v>1.6463597192583801</v>
      </c>
      <c r="O1245">
        <v>3.8065277231616301</v>
      </c>
      <c r="P1245">
        <v>1309.6452328159601</v>
      </c>
    </row>
    <row r="1246" spans="1:17" hidden="1" x14ac:dyDescent="0.3">
      <c r="A1246" t="s">
        <v>2653</v>
      </c>
      <c r="B1246" t="s">
        <v>2654</v>
      </c>
      <c r="C1246" t="s">
        <v>3124</v>
      </c>
      <c r="D1246" t="s">
        <v>57</v>
      </c>
      <c r="E1246">
        <v>1595.91771977181</v>
      </c>
      <c r="F1246">
        <v>16.38</v>
      </c>
      <c r="G1246">
        <v>-55.379579101062298</v>
      </c>
      <c r="H1246">
        <v>-6.8930170893839904</v>
      </c>
      <c r="I1246">
        <v>-12.5846560310741</v>
      </c>
      <c r="J1246">
        <v>-7.5409023086399198</v>
      </c>
      <c r="K1246">
        <v>18.2808183951703</v>
      </c>
      <c r="L1246">
        <v>18.439700234275499</v>
      </c>
      <c r="M1246">
        <v>21.548664076957301</v>
      </c>
      <c r="N1246">
        <v>0.34098551232365198</v>
      </c>
      <c r="O1246">
        <v>71.245421245421198</v>
      </c>
      <c r="P1246">
        <v>12.191780821917799</v>
      </c>
      <c r="Q1246">
        <v>2.3499445871228E-2</v>
      </c>
    </row>
    <row r="1247" spans="1:17" hidden="1" x14ac:dyDescent="0.3">
      <c r="A1247" t="s">
        <v>2655</v>
      </c>
      <c r="B1247" t="s">
        <v>2656</v>
      </c>
      <c r="C1247" t="s">
        <v>3124</v>
      </c>
      <c r="D1247" t="s">
        <v>232</v>
      </c>
      <c r="E1247">
        <v>1587.83816074128</v>
      </c>
      <c r="F1247">
        <v>877.8</v>
      </c>
      <c r="G1247">
        <v>67.419096825285806</v>
      </c>
      <c r="H1247">
        <v>-3.1379837258737702</v>
      </c>
      <c r="I1247">
        <v>38.647228026896798</v>
      </c>
      <c r="J1247">
        <v>-5.1553711710042602</v>
      </c>
      <c r="K1247">
        <v>904.65374009038203</v>
      </c>
      <c r="L1247">
        <v>742.74116336146699</v>
      </c>
      <c r="M1247">
        <v>37.775708756982901</v>
      </c>
      <c r="N1247">
        <v>0.40193988290361798</v>
      </c>
      <c r="O1247">
        <v>18.181818181818102</v>
      </c>
      <c r="P1247">
        <v>120.55276381909501</v>
      </c>
      <c r="Q1247">
        <v>4.5769661303476997E-2</v>
      </c>
    </row>
    <row r="1248" spans="1:17" hidden="1" x14ac:dyDescent="0.3">
      <c r="A1248" t="s">
        <v>2657</v>
      </c>
      <c r="B1248" t="s">
        <v>2658</v>
      </c>
      <c r="C1248" t="s">
        <v>3124</v>
      </c>
      <c r="D1248" t="s">
        <v>1766</v>
      </c>
      <c r="E1248">
        <v>1580.4629311306201</v>
      </c>
      <c r="F1248">
        <v>150.53</v>
      </c>
      <c r="G1248">
        <v>-58.673798027730903</v>
      </c>
      <c r="H1248">
        <v>-7.5014315729406897</v>
      </c>
      <c r="I1248">
        <v>-34.492129340682602</v>
      </c>
      <c r="J1248">
        <v>-5.4585885747687204</v>
      </c>
      <c r="K1248">
        <v>171.655358386952</v>
      </c>
      <c r="L1248">
        <v>199.73264326973799</v>
      </c>
      <c r="M1248">
        <v>20.406100315558401</v>
      </c>
      <c r="N1248">
        <v>0.41632235370737197</v>
      </c>
      <c r="O1248">
        <v>100.591244270245</v>
      </c>
      <c r="P1248">
        <v>16.961926961926899</v>
      </c>
      <c r="Q1248">
        <v>0.13830894279591099</v>
      </c>
    </row>
    <row r="1249" spans="1:17" hidden="1" x14ac:dyDescent="0.3">
      <c r="A1249" t="s">
        <v>2659</v>
      </c>
      <c r="B1249" t="s">
        <v>2660</v>
      </c>
      <c r="C1249" t="s">
        <v>3124</v>
      </c>
      <c r="D1249" t="s">
        <v>242</v>
      </c>
      <c r="E1249">
        <v>1578.1785036000001</v>
      </c>
      <c r="F1249">
        <v>1041.0999999999999</v>
      </c>
      <c r="G1249">
        <v>61.091046046722902</v>
      </c>
      <c r="H1249">
        <v>-5.4226781063331497</v>
      </c>
      <c r="I1249">
        <v>-28.987523096765401</v>
      </c>
      <c r="J1249">
        <v>-10.6311972351315</v>
      </c>
      <c r="K1249">
        <v>1146.7066912738701</v>
      </c>
      <c r="L1249">
        <v>1070.8488171465799</v>
      </c>
      <c r="M1249">
        <v>26.610761289864602</v>
      </c>
      <c r="N1249">
        <v>0.39648346001627699</v>
      </c>
      <c r="O1249">
        <v>43.381999807895497</v>
      </c>
      <c r="P1249">
        <v>115.23671697333</v>
      </c>
      <c r="Q1249">
        <v>0.133883394915426</v>
      </c>
    </row>
    <row r="1250" spans="1:17" hidden="1" x14ac:dyDescent="0.3">
      <c r="A1250" t="s">
        <v>2661</v>
      </c>
      <c r="B1250" t="s">
        <v>2662</v>
      </c>
      <c r="C1250" t="s">
        <v>3124</v>
      </c>
      <c r="D1250" t="s">
        <v>120</v>
      </c>
      <c r="E1250">
        <v>1568.74603947061</v>
      </c>
      <c r="F1250">
        <v>40.06</v>
      </c>
      <c r="G1250">
        <v>84.933128576503506</v>
      </c>
      <c r="H1250">
        <v>-18.632765073894799</v>
      </c>
      <c r="I1250">
        <v>53.0502646038465</v>
      </c>
      <c r="J1250">
        <v>-12.011131387430799</v>
      </c>
      <c r="K1250">
        <v>45.538761902991098</v>
      </c>
      <c r="L1250">
        <v>35.812354378771403</v>
      </c>
      <c r="M1250">
        <v>26.9550564217584</v>
      </c>
      <c r="N1250">
        <v>0.26034401819643099</v>
      </c>
      <c r="O1250">
        <v>61.0584123814278</v>
      </c>
      <c r="P1250">
        <v>112.51989389920401</v>
      </c>
      <c r="Q1250">
        <v>0.120797449481018</v>
      </c>
    </row>
    <row r="1251" spans="1:17" hidden="1" x14ac:dyDescent="0.3">
      <c r="A1251" t="s">
        <v>2663</v>
      </c>
      <c r="B1251" t="s">
        <v>2664</v>
      </c>
      <c r="C1251" t="s">
        <v>3124</v>
      </c>
      <c r="D1251" t="s">
        <v>404</v>
      </c>
      <c r="E1251">
        <v>1567.57616942922</v>
      </c>
      <c r="F1251">
        <v>4909.05</v>
      </c>
      <c r="G1251">
        <v>52.415396073467797</v>
      </c>
      <c r="H1251">
        <v>29.0747583343448</v>
      </c>
      <c r="I1251">
        <v>54.792087241367398</v>
      </c>
      <c r="J1251">
        <v>14.3241442411958</v>
      </c>
      <c r="K1251">
        <v>4314.9669889280103</v>
      </c>
      <c r="L1251">
        <v>3776.3791626802299</v>
      </c>
      <c r="M1251">
        <v>58.361917084290802</v>
      </c>
      <c r="N1251">
        <v>2.6278928880504901</v>
      </c>
      <c r="O1251">
        <v>17.334311119259301</v>
      </c>
      <c r="P1251">
        <v>102.43505154639099</v>
      </c>
      <c r="Q1251">
        <v>4.7471723224751003E-2</v>
      </c>
    </row>
    <row r="1252" spans="1:17" hidden="1" x14ac:dyDescent="0.3">
      <c r="A1252" t="s">
        <v>2665</v>
      </c>
      <c r="B1252" t="s">
        <v>2666</v>
      </c>
      <c r="C1252" t="s">
        <v>3124</v>
      </c>
      <c r="D1252" t="s">
        <v>266</v>
      </c>
      <c r="E1252">
        <v>1565.5612460176101</v>
      </c>
      <c r="F1252">
        <v>249.1</v>
      </c>
      <c r="G1252">
        <v>-2.7918879955809599</v>
      </c>
      <c r="H1252">
        <v>-3.6912171983384501</v>
      </c>
      <c r="I1252">
        <v>13.026740252400399</v>
      </c>
      <c r="J1252">
        <v>-9.7495645272047398</v>
      </c>
      <c r="K1252">
        <v>274.01463629390099</v>
      </c>
      <c r="L1252">
        <v>254.63756453766601</v>
      </c>
      <c r="M1252">
        <v>35.112607800680401</v>
      </c>
      <c r="N1252">
        <v>0.89008346260349902</v>
      </c>
      <c r="O1252">
        <v>49.859494179044503</v>
      </c>
      <c r="P1252">
        <v>67.069081153588201</v>
      </c>
      <c r="Q1252">
        <v>9.6290371967075003E-2</v>
      </c>
    </row>
    <row r="1253" spans="1:17" hidden="1" x14ac:dyDescent="0.3">
      <c r="A1253" t="s">
        <v>2667</v>
      </c>
      <c r="B1253" t="s">
        <v>2668</v>
      </c>
      <c r="C1253" t="s">
        <v>3124</v>
      </c>
      <c r="D1253" t="s">
        <v>475</v>
      </c>
      <c r="E1253">
        <v>1564.40534273356</v>
      </c>
      <c r="F1253">
        <v>5073.05</v>
      </c>
      <c r="G1253">
        <v>-36.470182958085402</v>
      </c>
      <c r="H1253">
        <v>1.1718728203261299</v>
      </c>
      <c r="I1253">
        <v>-9.6405658466058792</v>
      </c>
      <c r="J1253">
        <v>-2.0302715382199699</v>
      </c>
      <c r="K1253">
        <v>5369.1380245610299</v>
      </c>
      <c r="L1253">
        <v>5624.4217054377896</v>
      </c>
      <c r="M1253">
        <v>36.608204599849202</v>
      </c>
      <c r="N1253">
        <v>0.539929724757786</v>
      </c>
      <c r="O1253">
        <v>26.137136436660299</v>
      </c>
      <c r="P1253">
        <v>13.643593189964101</v>
      </c>
      <c r="Q1253">
        <v>-0.12134329192710799</v>
      </c>
    </row>
    <row r="1254" spans="1:17" hidden="1" x14ac:dyDescent="0.3">
      <c r="A1254" t="s">
        <v>2669</v>
      </c>
      <c r="B1254" t="s">
        <v>2670</v>
      </c>
      <c r="C1254" t="s">
        <v>3124</v>
      </c>
      <c r="D1254" t="s">
        <v>120</v>
      </c>
      <c r="E1254">
        <v>1564.37348298901</v>
      </c>
      <c r="F1254">
        <v>772.5</v>
      </c>
      <c r="G1254">
        <v>2.1552130154621798</v>
      </c>
      <c r="H1254">
        <v>3.7388260347986702</v>
      </c>
      <c r="I1254">
        <v>9.8210173027586105</v>
      </c>
      <c r="J1254">
        <v>-0.440662662426892</v>
      </c>
      <c r="K1254">
        <v>763.01699244896099</v>
      </c>
      <c r="L1254">
        <v>693.43314542279597</v>
      </c>
      <c r="M1254">
        <v>44.566050451892799</v>
      </c>
      <c r="N1254">
        <v>0.51549597484030196</v>
      </c>
      <c r="O1254">
        <v>9.3721682847896393</v>
      </c>
      <c r="P1254">
        <v>34.231103388357901</v>
      </c>
      <c r="Q1254">
        <v>0.113354959283942</v>
      </c>
    </row>
    <row r="1255" spans="1:17" hidden="1" x14ac:dyDescent="0.3">
      <c r="A1255" t="s">
        <v>2671</v>
      </c>
      <c r="B1255" t="s">
        <v>2672</v>
      </c>
      <c r="C1255" t="s">
        <v>3124</v>
      </c>
      <c r="D1255" t="s">
        <v>75</v>
      </c>
      <c r="E1255">
        <v>1563.6121012922399</v>
      </c>
      <c r="F1255">
        <v>27.88</v>
      </c>
      <c r="G1255">
        <v>-39.510413870015398</v>
      </c>
      <c r="H1255">
        <v>-4.6064581300435501</v>
      </c>
      <c r="I1255">
        <v>-39.457917850700603</v>
      </c>
      <c r="J1255">
        <v>-4.65135129034008</v>
      </c>
      <c r="K1255">
        <v>31.354150612812798</v>
      </c>
      <c r="L1255">
        <v>34.612338856983499</v>
      </c>
      <c r="M1255">
        <v>22.5650525030218</v>
      </c>
      <c r="N1255">
        <v>0.40884833444303198</v>
      </c>
      <c r="O1255">
        <v>74.3185078909612</v>
      </c>
      <c r="P1255">
        <v>1.3449654671028499</v>
      </c>
    </row>
    <row r="1256" spans="1:17" hidden="1" x14ac:dyDescent="0.3">
      <c r="A1256" t="s">
        <v>2673</v>
      </c>
      <c r="B1256" t="s">
        <v>2674</v>
      </c>
      <c r="C1256" t="s">
        <v>3124</v>
      </c>
      <c r="D1256" t="s">
        <v>280</v>
      </c>
      <c r="E1256">
        <v>1562.0247315970901</v>
      </c>
      <c r="F1256">
        <v>283.75</v>
      </c>
      <c r="G1256">
        <v>63.461966148083498</v>
      </c>
      <c r="H1256">
        <v>4.9241553727328604</v>
      </c>
      <c r="I1256">
        <v>38.227298926169098</v>
      </c>
      <c r="J1256">
        <v>0.53222095944654102</v>
      </c>
      <c r="K1256">
        <v>295.70181597533099</v>
      </c>
      <c r="L1256">
        <v>256.39915680540798</v>
      </c>
      <c r="M1256">
        <v>45.834310447955403</v>
      </c>
      <c r="N1256">
        <v>0.17473147482804699</v>
      </c>
      <c r="O1256">
        <v>26.8546255506607</v>
      </c>
      <c r="P1256">
        <v>90.436241610738193</v>
      </c>
    </row>
    <row r="1257" spans="1:17" hidden="1" x14ac:dyDescent="0.3">
      <c r="A1257" t="s">
        <v>2675</v>
      </c>
      <c r="B1257" t="s">
        <v>2676</v>
      </c>
      <c r="C1257" t="s">
        <v>3124</v>
      </c>
      <c r="D1257" t="s">
        <v>125</v>
      </c>
      <c r="E1257">
        <v>1558.7025701017201</v>
      </c>
      <c r="F1257">
        <v>52.78</v>
      </c>
      <c r="G1257">
        <v>-22.744103307762501</v>
      </c>
      <c r="H1257">
        <v>-2.3839834519252698</v>
      </c>
      <c r="I1257">
        <v>-11.0752220688099</v>
      </c>
      <c r="J1257">
        <v>-5.9460907370243898</v>
      </c>
      <c r="K1257">
        <v>57.007930172306303</v>
      </c>
      <c r="L1257">
        <v>57.800606268019401</v>
      </c>
      <c r="M1257">
        <v>27.804314195070202</v>
      </c>
      <c r="N1257">
        <v>0.32605339601355599</v>
      </c>
      <c r="O1257">
        <v>63.508904888215199</v>
      </c>
      <c r="P1257">
        <v>15.1145038167938</v>
      </c>
      <c r="Q1257">
        <v>8.5337361326684E-2</v>
      </c>
    </row>
    <row r="1258" spans="1:17" hidden="1" x14ac:dyDescent="0.3">
      <c r="A1258" t="s">
        <v>2677</v>
      </c>
      <c r="B1258" t="s">
        <v>2678</v>
      </c>
      <c r="C1258" t="s">
        <v>3124</v>
      </c>
      <c r="D1258" t="s">
        <v>280</v>
      </c>
      <c r="E1258">
        <v>1556.5159976972</v>
      </c>
      <c r="F1258">
        <v>397</v>
      </c>
      <c r="G1258">
        <v>93.795958120566993</v>
      </c>
      <c r="H1258">
        <v>5.8347882491424601</v>
      </c>
      <c r="I1258">
        <v>54.973601314417202</v>
      </c>
      <c r="J1258">
        <v>9.5039521685467498</v>
      </c>
      <c r="K1258">
        <v>365.75674680540402</v>
      </c>
      <c r="M1258">
        <v>68.865908152918706</v>
      </c>
      <c r="N1258">
        <v>0.45727430364480098</v>
      </c>
      <c r="O1258">
        <v>16.876574307304701</v>
      </c>
      <c r="P1258">
        <v>131.68952436533399</v>
      </c>
    </row>
    <row r="1259" spans="1:17" hidden="1" x14ac:dyDescent="0.3">
      <c r="A1259" t="s">
        <v>2679</v>
      </c>
      <c r="B1259" t="s">
        <v>2680</v>
      </c>
      <c r="C1259" t="s">
        <v>3124</v>
      </c>
      <c r="D1259" t="s">
        <v>175</v>
      </c>
      <c r="E1259">
        <v>1555.67837592046</v>
      </c>
      <c r="F1259">
        <v>789.6</v>
      </c>
      <c r="G1259">
        <v>10.8989428551307</v>
      </c>
      <c r="H1259">
        <v>33.703347044022202</v>
      </c>
      <c r="I1259">
        <v>26.011835196996</v>
      </c>
      <c r="J1259">
        <v>-1.8194684599286799</v>
      </c>
      <c r="O1259">
        <v>6.6236068895643303</v>
      </c>
      <c r="P1259">
        <v>45.817174515235401</v>
      </c>
    </row>
    <row r="1260" spans="1:17" hidden="1" x14ac:dyDescent="0.3">
      <c r="A1260" t="s">
        <v>2681</v>
      </c>
      <c r="B1260" t="s">
        <v>2682</v>
      </c>
      <c r="C1260" t="s">
        <v>3124</v>
      </c>
      <c r="D1260" t="s">
        <v>211</v>
      </c>
      <c r="E1260">
        <v>1554.3544381392701</v>
      </c>
      <c r="F1260">
        <v>686.75</v>
      </c>
      <c r="G1260">
        <v>17.7345254466874</v>
      </c>
      <c r="H1260">
        <v>0.41740772479753702</v>
      </c>
      <c r="I1260">
        <v>-1.11066391610528</v>
      </c>
      <c r="J1260">
        <v>0.68010767922647697</v>
      </c>
      <c r="K1260">
        <v>722.05393411841101</v>
      </c>
      <c r="L1260">
        <v>704.17987143158905</v>
      </c>
      <c r="M1260">
        <v>45.456526558445901</v>
      </c>
      <c r="N1260">
        <v>0.64861587202150295</v>
      </c>
      <c r="O1260">
        <v>26.246814706953</v>
      </c>
      <c r="P1260">
        <v>45.467062063122199</v>
      </c>
      <c r="Q1260">
        <v>6.5124200367394997E-2</v>
      </c>
    </row>
    <row r="1261" spans="1:17" hidden="1" x14ac:dyDescent="0.3">
      <c r="A1261" t="s">
        <v>2683</v>
      </c>
      <c r="B1261" t="s">
        <v>2684</v>
      </c>
      <c r="C1261" t="s">
        <v>3124</v>
      </c>
      <c r="D1261" t="s">
        <v>536</v>
      </c>
      <c r="E1261">
        <v>1552.12562104319</v>
      </c>
      <c r="F1261">
        <v>154.66</v>
      </c>
      <c r="G1261">
        <v>-18.0615075384964</v>
      </c>
      <c r="H1261">
        <v>-7.4611216255303399</v>
      </c>
      <c r="I1261">
        <v>-13.2517221385237</v>
      </c>
      <c r="J1261">
        <v>-4.6288496098241296</v>
      </c>
      <c r="K1261">
        <v>175.31669979628299</v>
      </c>
      <c r="L1261">
        <v>163.17285816050699</v>
      </c>
      <c r="M1261">
        <v>30.981178447551901</v>
      </c>
      <c r="N1261">
        <v>0.30228189934938399</v>
      </c>
      <c r="O1261">
        <v>49.288762446657103</v>
      </c>
      <c r="P1261">
        <v>41.1131386861314</v>
      </c>
      <c r="Q1261">
        <v>9.3789519903146004E-2</v>
      </c>
    </row>
    <row r="1262" spans="1:17" hidden="1" x14ac:dyDescent="0.3">
      <c r="A1262" t="s">
        <v>2685</v>
      </c>
      <c r="B1262" t="s">
        <v>2686</v>
      </c>
      <c r="C1262" t="s">
        <v>3124</v>
      </c>
      <c r="D1262" t="s">
        <v>72</v>
      </c>
      <c r="E1262">
        <v>1550.4969658755399</v>
      </c>
      <c r="F1262">
        <v>347.6</v>
      </c>
      <c r="G1262">
        <v>69.591547687749696</v>
      </c>
      <c r="H1262">
        <v>-0.88394429442485001</v>
      </c>
      <c r="I1262">
        <v>11.000947736164299</v>
      </c>
      <c r="J1262">
        <v>0.94691645485785103</v>
      </c>
      <c r="K1262">
        <v>356.35696597117402</v>
      </c>
      <c r="L1262">
        <v>316.77684817238799</v>
      </c>
      <c r="M1262">
        <v>47.618969543717597</v>
      </c>
      <c r="N1262">
        <v>0.68341545187130703</v>
      </c>
      <c r="O1262">
        <v>27.776179516685801</v>
      </c>
      <c r="P1262">
        <v>106.168446026097</v>
      </c>
      <c r="Q1262">
        <v>8.8225841390730003E-2</v>
      </c>
    </row>
    <row r="1263" spans="1:17" hidden="1" x14ac:dyDescent="0.3">
      <c r="A1263" t="s">
        <v>2687</v>
      </c>
      <c r="B1263" t="s">
        <v>2688</v>
      </c>
      <c r="C1263" t="s">
        <v>3124</v>
      </c>
      <c r="D1263" t="s">
        <v>461</v>
      </c>
      <c r="E1263">
        <v>1548.65060599294</v>
      </c>
      <c r="F1263">
        <v>1025.05</v>
      </c>
      <c r="G1263">
        <v>-26.338041059621499</v>
      </c>
      <c r="H1263">
        <v>-10.110334371441599</v>
      </c>
      <c r="I1263">
        <v>-22.267752706989398</v>
      </c>
      <c r="J1263">
        <v>-7.1506892119913097</v>
      </c>
      <c r="K1263">
        <v>1154.50372548727</v>
      </c>
      <c r="L1263">
        <v>1206.3091157270301</v>
      </c>
      <c r="M1263">
        <v>25.6553180915109</v>
      </c>
      <c r="N1263">
        <v>0.39861571954823499</v>
      </c>
      <c r="O1263">
        <v>56.577727915711399</v>
      </c>
      <c r="P1263">
        <v>0.98019899517287601</v>
      </c>
      <c r="Q1263">
        <v>5.1217874006967E-2</v>
      </c>
    </row>
    <row r="1264" spans="1:17" hidden="1" x14ac:dyDescent="0.3">
      <c r="A1264" t="s">
        <v>2689</v>
      </c>
      <c r="B1264" t="s">
        <v>2690</v>
      </c>
      <c r="C1264" t="s">
        <v>3124</v>
      </c>
      <c r="D1264" t="s">
        <v>211</v>
      </c>
      <c r="E1264">
        <v>1548.0588158929299</v>
      </c>
      <c r="F1264">
        <v>650.5</v>
      </c>
      <c r="G1264">
        <v>46.192768679331301</v>
      </c>
      <c r="H1264">
        <v>-14.4284981204109</v>
      </c>
      <c r="I1264">
        <v>53.625820801758401</v>
      </c>
      <c r="J1264">
        <v>-13.3096900696546</v>
      </c>
      <c r="K1264">
        <v>754.89760696480198</v>
      </c>
      <c r="L1264">
        <v>588.89208864046998</v>
      </c>
      <c r="M1264">
        <v>21.009668892270199</v>
      </c>
      <c r="N1264">
        <v>0.35726780666154201</v>
      </c>
      <c r="O1264">
        <v>59.869331283627901</v>
      </c>
      <c r="P1264">
        <v>85.552306924338595</v>
      </c>
      <c r="Q1264">
        <v>0.19293678657518901</v>
      </c>
    </row>
    <row r="1265" spans="1:17" hidden="1" x14ac:dyDescent="0.3">
      <c r="A1265" t="s">
        <v>2691</v>
      </c>
      <c r="B1265" t="s">
        <v>2692</v>
      </c>
      <c r="C1265" t="s">
        <v>3124</v>
      </c>
      <c r="D1265" t="s">
        <v>196</v>
      </c>
      <c r="E1265">
        <v>1546.51550909906</v>
      </c>
      <c r="F1265">
        <v>376.45</v>
      </c>
      <c r="G1265">
        <v>-36.681789167621602</v>
      </c>
      <c r="H1265">
        <v>-4.8451694198424802</v>
      </c>
      <c r="I1265">
        <v>-38.2841409993338</v>
      </c>
      <c r="J1265">
        <v>-5.1022293805930099</v>
      </c>
      <c r="K1265">
        <v>413.283922519675</v>
      </c>
      <c r="L1265">
        <v>459.63486950056802</v>
      </c>
      <c r="M1265">
        <v>25.8385169797101</v>
      </c>
      <c r="N1265">
        <v>0.26031070187154998</v>
      </c>
      <c r="O1265">
        <v>70.274936910612297</v>
      </c>
      <c r="P1265">
        <v>3.5910842047330802</v>
      </c>
    </row>
    <row r="1266" spans="1:17" hidden="1" x14ac:dyDescent="0.3">
      <c r="A1266" t="s">
        <v>2693</v>
      </c>
      <c r="B1266" t="s">
        <v>2694</v>
      </c>
      <c r="C1266" t="s">
        <v>3124</v>
      </c>
      <c r="D1266" t="s">
        <v>1462</v>
      </c>
      <c r="E1266">
        <v>1543.14839496838</v>
      </c>
      <c r="F1266">
        <v>108.94</v>
      </c>
      <c r="G1266">
        <v>19.8549896160679</v>
      </c>
      <c r="H1266">
        <v>-13.859504556594899</v>
      </c>
      <c r="I1266">
        <v>-15.398670710481399</v>
      </c>
      <c r="J1266">
        <v>-11.929174253881</v>
      </c>
      <c r="K1266">
        <v>124.763416331755</v>
      </c>
      <c r="L1266">
        <v>116.594131836553</v>
      </c>
      <c r="M1266">
        <v>19.320969107810299</v>
      </c>
      <c r="N1266">
        <v>0.67147875926822298</v>
      </c>
      <c r="O1266">
        <v>36.3135671011566</v>
      </c>
      <c r="P1266">
        <v>44.770764119601303</v>
      </c>
      <c r="Q1266">
        <v>0.15077221881473299</v>
      </c>
    </row>
    <row r="1267" spans="1:17" hidden="1" x14ac:dyDescent="0.3">
      <c r="A1267" t="s">
        <v>2695</v>
      </c>
      <c r="B1267" t="s">
        <v>2696</v>
      </c>
      <c r="C1267" t="s">
        <v>3124</v>
      </c>
      <c r="D1267" t="s">
        <v>138</v>
      </c>
      <c r="E1267">
        <v>1537.2014015980999</v>
      </c>
      <c r="F1267">
        <v>120.57</v>
      </c>
      <c r="G1267">
        <v>2.5039543593009901</v>
      </c>
      <c r="H1267">
        <v>9.2239349555052197</v>
      </c>
      <c r="I1267">
        <v>11.5966305186334</v>
      </c>
      <c r="J1267">
        <v>1.14718773719709</v>
      </c>
      <c r="K1267">
        <v>120.963591528395</v>
      </c>
      <c r="L1267">
        <v>116.51369531028899</v>
      </c>
      <c r="M1267">
        <v>51.654984826979799</v>
      </c>
      <c r="N1267">
        <v>0.71011986917369296</v>
      </c>
      <c r="O1267">
        <v>25.196981006883899</v>
      </c>
      <c r="P1267">
        <v>41.017543859649102</v>
      </c>
      <c r="Q1267">
        <v>7.8560323710003002E-2</v>
      </c>
    </row>
    <row r="1268" spans="1:17" hidden="1" x14ac:dyDescent="0.3">
      <c r="A1268" t="s">
        <v>2697</v>
      </c>
      <c r="B1268" t="s">
        <v>2698</v>
      </c>
      <c r="C1268" t="s">
        <v>3124</v>
      </c>
      <c r="D1268" t="s">
        <v>280</v>
      </c>
      <c r="E1268">
        <v>1527.09762277293</v>
      </c>
      <c r="F1268">
        <v>522.70000000000005</v>
      </c>
      <c r="G1268">
        <v>13.2529975487047</v>
      </c>
      <c r="H1268">
        <v>4.9525453085006399</v>
      </c>
      <c r="I1268">
        <v>26.377631997273099</v>
      </c>
      <c r="J1268">
        <v>-6.3408261145354103</v>
      </c>
      <c r="K1268">
        <v>522.02602496252905</v>
      </c>
      <c r="L1268">
        <v>469.43306132705402</v>
      </c>
      <c r="M1268">
        <v>46.444343525871403</v>
      </c>
      <c r="N1268">
        <v>0.96743768837352195</v>
      </c>
      <c r="O1268">
        <v>10.197053759326501</v>
      </c>
      <c r="P1268">
        <v>59.262644728823901</v>
      </c>
      <c r="Q1268">
        <v>2.4994121556806002E-2</v>
      </c>
    </row>
    <row r="1269" spans="1:17" hidden="1" x14ac:dyDescent="0.3">
      <c r="A1269" t="s">
        <v>2699</v>
      </c>
      <c r="B1269" t="s">
        <v>2700</v>
      </c>
      <c r="C1269" t="s">
        <v>3124</v>
      </c>
      <c r="D1269" t="s">
        <v>21</v>
      </c>
      <c r="E1269">
        <v>1526.5382289133199</v>
      </c>
      <c r="F1269">
        <v>410.45</v>
      </c>
      <c r="G1269">
        <v>33.0130289711526</v>
      </c>
      <c r="H1269">
        <v>9.3343319449332007</v>
      </c>
      <c r="I1269">
        <v>7.1847937714426404</v>
      </c>
      <c r="J1269">
        <v>-1.07600805496165</v>
      </c>
      <c r="K1269">
        <v>400.96379330915403</v>
      </c>
      <c r="L1269">
        <v>364.257752980509</v>
      </c>
      <c r="M1269">
        <v>51.541588307973903</v>
      </c>
      <c r="N1269">
        <v>1.2299780395077</v>
      </c>
      <c r="O1269">
        <v>10.8539407966865</v>
      </c>
      <c r="P1269">
        <v>56.391693655934397</v>
      </c>
      <c r="Q1269">
        <v>8.332325898311E-3</v>
      </c>
    </row>
    <row r="1270" spans="1:17" hidden="1" x14ac:dyDescent="0.3">
      <c r="A1270" t="s">
        <v>2701</v>
      </c>
      <c r="B1270" t="s">
        <v>2702</v>
      </c>
      <c r="C1270" t="s">
        <v>3124</v>
      </c>
      <c r="D1270" t="s">
        <v>85</v>
      </c>
      <c r="E1270">
        <v>1524.9398339240099</v>
      </c>
      <c r="F1270">
        <v>228.4</v>
      </c>
      <c r="G1270">
        <v>60.816252051688998</v>
      </c>
      <c r="H1270">
        <v>-13.875033405089299</v>
      </c>
      <c r="I1270">
        <v>98.925059962946804</v>
      </c>
      <c r="J1270">
        <v>-11.170178651381701</v>
      </c>
      <c r="K1270">
        <v>255.02279974675099</v>
      </c>
      <c r="L1270">
        <v>187.71267343709101</v>
      </c>
      <c r="M1270">
        <v>22.009892806694999</v>
      </c>
      <c r="N1270">
        <v>0.15500790417711699</v>
      </c>
      <c r="O1270">
        <v>57.775831873905403</v>
      </c>
      <c r="P1270">
        <v>145.459430413756</v>
      </c>
      <c r="Q1270">
        <v>0.104753024968508</v>
      </c>
    </row>
    <row r="1271" spans="1:17" hidden="1" x14ac:dyDescent="0.3">
      <c r="A1271" t="s">
        <v>2703</v>
      </c>
      <c r="B1271" t="s">
        <v>2704</v>
      </c>
      <c r="C1271" t="s">
        <v>3124</v>
      </c>
      <c r="D1271" t="s">
        <v>1551</v>
      </c>
      <c r="E1271">
        <v>1523.508504782</v>
      </c>
      <c r="F1271">
        <v>118.78</v>
      </c>
      <c r="G1271">
        <v>146.73286942086801</v>
      </c>
      <c r="H1271">
        <v>-1.68091481702955</v>
      </c>
      <c r="I1271">
        <v>88.166977955853895</v>
      </c>
      <c r="J1271">
        <v>-8.4974154229893806</v>
      </c>
      <c r="K1271">
        <v>119.741738994657</v>
      </c>
      <c r="L1271">
        <v>87.098485382818396</v>
      </c>
      <c r="N1271">
        <v>0.51330388285064399</v>
      </c>
      <c r="O1271">
        <v>20.390638154571398</v>
      </c>
      <c r="P1271">
        <v>186.07899807321701</v>
      </c>
    </row>
    <row r="1272" spans="1:17" hidden="1" x14ac:dyDescent="0.3">
      <c r="A1272" t="s">
        <v>2705</v>
      </c>
      <c r="B1272" t="s">
        <v>2706</v>
      </c>
      <c r="C1272" t="s">
        <v>3124</v>
      </c>
      <c r="D1272" t="s">
        <v>266</v>
      </c>
      <c r="E1272">
        <v>1520.8918696329699</v>
      </c>
      <c r="F1272">
        <v>274.25</v>
      </c>
      <c r="G1272">
        <v>34.0440405442219</v>
      </c>
      <c r="H1272">
        <v>-10.821530928717699</v>
      </c>
      <c r="I1272">
        <v>23.475735570718701</v>
      </c>
      <c r="J1272">
        <v>-11.1384235481577</v>
      </c>
      <c r="K1272">
        <v>303.87216989426798</v>
      </c>
      <c r="L1272">
        <v>269.48343501349899</v>
      </c>
      <c r="M1272">
        <v>32.230960923160801</v>
      </c>
      <c r="N1272">
        <v>1.53887827816047</v>
      </c>
      <c r="O1272">
        <v>59.9635369188696</v>
      </c>
      <c r="P1272">
        <v>62.807954882754501</v>
      </c>
      <c r="Q1272">
        <v>0.15116777836013201</v>
      </c>
    </row>
    <row r="1273" spans="1:17" hidden="1" x14ac:dyDescent="0.3">
      <c r="A1273" t="s">
        <v>2707</v>
      </c>
      <c r="B1273" t="s">
        <v>2708</v>
      </c>
      <c r="C1273" t="s">
        <v>3124</v>
      </c>
      <c r="D1273" t="s">
        <v>266</v>
      </c>
      <c r="E1273">
        <v>1515.48096068827</v>
      </c>
      <c r="F1273">
        <v>433.1</v>
      </c>
      <c r="G1273">
        <v>-22.777705662715601</v>
      </c>
      <c r="H1273">
        <v>-0.32103158592238701</v>
      </c>
      <c r="I1273">
        <v>8.4771506250272992</v>
      </c>
      <c r="J1273">
        <v>-0.126662896783377</v>
      </c>
      <c r="K1273">
        <v>433.62310776806601</v>
      </c>
      <c r="L1273">
        <v>415.60260438869301</v>
      </c>
      <c r="M1273">
        <v>44.410163946481497</v>
      </c>
      <c r="N1273">
        <v>0.77202519145619097</v>
      </c>
      <c r="O1273">
        <v>15.5391364580928</v>
      </c>
      <c r="P1273">
        <v>49.010837777395501</v>
      </c>
      <c r="Q1273">
        <v>5.7941730520017998E-2</v>
      </c>
    </row>
    <row r="1274" spans="1:17" hidden="1" x14ac:dyDescent="0.3">
      <c r="A1274" t="s">
        <v>2709</v>
      </c>
      <c r="B1274" t="s">
        <v>2710</v>
      </c>
      <c r="C1274" t="s">
        <v>3124</v>
      </c>
      <c r="D1274" t="s">
        <v>69</v>
      </c>
      <c r="E1274">
        <v>1511.47172832823</v>
      </c>
      <c r="F1274">
        <v>273.45</v>
      </c>
      <c r="G1274">
        <v>67.815803376600101</v>
      </c>
      <c r="H1274">
        <v>2.1110718083423601</v>
      </c>
      <c r="I1274">
        <v>76.321264217731795</v>
      </c>
      <c r="J1274">
        <v>-3.6780225291595898</v>
      </c>
      <c r="K1274">
        <v>276.26723974669801</v>
      </c>
      <c r="L1274">
        <v>224.67208833782499</v>
      </c>
      <c r="M1274">
        <v>48.7023858124779</v>
      </c>
      <c r="N1274">
        <v>0.34683657433585302</v>
      </c>
      <c r="O1274">
        <v>35.893216310111498</v>
      </c>
      <c r="P1274">
        <v>92.570422535211193</v>
      </c>
      <c r="Q1274">
        <v>7.3600974872531005E-2</v>
      </c>
    </row>
    <row r="1275" spans="1:17" hidden="1" x14ac:dyDescent="0.3">
      <c r="A1275" t="s">
        <v>2711</v>
      </c>
      <c r="B1275" t="s">
        <v>2712</v>
      </c>
      <c r="C1275" t="s">
        <v>3124</v>
      </c>
      <c r="D1275" t="s">
        <v>24</v>
      </c>
      <c r="E1275">
        <v>1510.3680646989701</v>
      </c>
      <c r="F1275">
        <v>142.03</v>
      </c>
      <c r="G1275">
        <v>-35.778780865936596</v>
      </c>
      <c r="H1275">
        <v>-11.386794301044601</v>
      </c>
      <c r="I1275">
        <v>-34.546130067924999</v>
      </c>
      <c r="J1275">
        <v>-7.52312719393887</v>
      </c>
      <c r="K1275">
        <v>164.24137721521501</v>
      </c>
      <c r="L1275">
        <v>175.66812020644301</v>
      </c>
      <c r="M1275">
        <v>32.040035808848103</v>
      </c>
      <c r="N1275">
        <v>0.82966527282057401</v>
      </c>
      <c r="O1275">
        <v>53.277476589452903</v>
      </c>
      <c r="P1275">
        <v>8.7269386817729409</v>
      </c>
      <c r="Q1275">
        <v>-3.1260076033559998E-3</v>
      </c>
    </row>
    <row r="1276" spans="1:17" hidden="1" x14ac:dyDescent="0.3">
      <c r="A1276" t="s">
        <v>2713</v>
      </c>
      <c r="B1276" t="s">
        <v>2714</v>
      </c>
      <c r="C1276" t="s">
        <v>3124</v>
      </c>
      <c r="D1276" t="s">
        <v>1668</v>
      </c>
      <c r="E1276">
        <v>1508.3426302952</v>
      </c>
      <c r="F1276">
        <v>145.19999999999999</v>
      </c>
      <c r="G1276">
        <v>1263.14452344148</v>
      </c>
      <c r="H1276">
        <v>30.770102164678999</v>
      </c>
      <c r="I1276">
        <v>302.52082920099298</v>
      </c>
      <c r="J1276">
        <v>30.1232471120091</v>
      </c>
      <c r="K1276">
        <v>104.97828165179099</v>
      </c>
      <c r="L1276">
        <v>63.239686970326403</v>
      </c>
      <c r="M1276">
        <v>92.505173149233997</v>
      </c>
      <c r="N1276">
        <v>0.97764915071462799</v>
      </c>
      <c r="O1276">
        <v>0</v>
      </c>
      <c r="P1276">
        <v>1428.4210526315701</v>
      </c>
    </row>
    <row r="1277" spans="1:17" hidden="1" x14ac:dyDescent="0.3">
      <c r="A1277" t="s">
        <v>2715</v>
      </c>
      <c r="B1277" t="s">
        <v>2716</v>
      </c>
      <c r="C1277" t="s">
        <v>3124</v>
      </c>
      <c r="D1277" t="s">
        <v>280</v>
      </c>
      <c r="E1277">
        <v>1507.42643918248</v>
      </c>
      <c r="F1277">
        <v>1007.25</v>
      </c>
      <c r="G1277">
        <v>-9.8799216533043399</v>
      </c>
      <c r="H1277">
        <v>-4.7267984547432</v>
      </c>
      <c r="I1277">
        <v>7.36435894577642</v>
      </c>
      <c r="J1277">
        <v>-5.0103861561802701</v>
      </c>
      <c r="K1277">
        <v>1108.33824673203</v>
      </c>
      <c r="L1277">
        <v>1060.57492936377</v>
      </c>
      <c r="M1277">
        <v>31.594024988496301</v>
      </c>
      <c r="N1277">
        <v>0.63500536854939904</v>
      </c>
      <c r="O1277">
        <v>33.144700918341996</v>
      </c>
      <c r="P1277">
        <v>29.750096612134499</v>
      </c>
      <c r="Q1277">
        <v>0.10677829604051201</v>
      </c>
    </row>
    <row r="1278" spans="1:17" hidden="1" x14ac:dyDescent="0.3">
      <c r="A1278" t="s">
        <v>2717</v>
      </c>
      <c r="B1278" t="s">
        <v>2718</v>
      </c>
      <c r="C1278" t="s">
        <v>3124</v>
      </c>
      <c r="D1278" t="s">
        <v>389</v>
      </c>
      <c r="E1278">
        <v>1503.56300375663</v>
      </c>
      <c r="F1278">
        <v>726</v>
      </c>
      <c r="G1278">
        <v>301.18487868919101</v>
      </c>
      <c r="H1278">
        <v>24.589550679621599</v>
      </c>
      <c r="I1278">
        <v>379.863208360584</v>
      </c>
      <c r="J1278">
        <v>6.4691117736633297</v>
      </c>
      <c r="K1278">
        <v>545.51642042996605</v>
      </c>
      <c r="L1278">
        <v>320.97569540578201</v>
      </c>
      <c r="M1278">
        <v>84.527867230107901</v>
      </c>
      <c r="N1278">
        <v>0.24541771304202201</v>
      </c>
      <c r="O1278">
        <v>0.55096418732782904</v>
      </c>
      <c r="P1278">
        <v>437.77777777777698</v>
      </c>
    </row>
    <row r="1279" spans="1:17" hidden="1" x14ac:dyDescent="0.3">
      <c r="A1279" t="s">
        <v>2719</v>
      </c>
      <c r="B1279" t="s">
        <v>2720</v>
      </c>
      <c r="C1279" t="s">
        <v>3124</v>
      </c>
      <c r="D1279" t="s">
        <v>48</v>
      </c>
      <c r="E1279">
        <v>1502.77029701018</v>
      </c>
      <c r="F1279">
        <v>118.86</v>
      </c>
      <c r="G1279">
        <v>60.227219704325698</v>
      </c>
      <c r="H1279">
        <v>-13.1394006272483</v>
      </c>
      <c r="I1279">
        <v>-2.5614676252770199</v>
      </c>
      <c r="J1279">
        <v>-11.7159230231581</v>
      </c>
      <c r="K1279">
        <v>142.450255425758</v>
      </c>
      <c r="L1279">
        <v>128.84884755190399</v>
      </c>
      <c r="M1279">
        <v>24.9114633022836</v>
      </c>
      <c r="N1279">
        <v>1.07626382701301</v>
      </c>
      <c r="O1279">
        <v>71.630489651690993</v>
      </c>
      <c r="P1279">
        <v>82.160919540229798</v>
      </c>
      <c r="Q1279">
        <v>0.17264659594950399</v>
      </c>
    </row>
    <row r="1280" spans="1:17" hidden="1" x14ac:dyDescent="0.3">
      <c r="A1280" t="s">
        <v>2721</v>
      </c>
      <c r="B1280" t="s">
        <v>2722</v>
      </c>
      <c r="C1280" t="s">
        <v>3124</v>
      </c>
      <c r="D1280" t="s">
        <v>734</v>
      </c>
      <c r="E1280">
        <v>1502.0466694199999</v>
      </c>
      <c r="F1280">
        <v>256.87</v>
      </c>
      <c r="G1280">
        <v>0.575897633783093</v>
      </c>
      <c r="H1280">
        <v>0.25433563565358402</v>
      </c>
      <c r="I1280">
        <v>1.08442669824354</v>
      </c>
      <c r="J1280">
        <v>0.23869702711955601</v>
      </c>
      <c r="K1280">
        <v>267.45064624857599</v>
      </c>
      <c r="L1280">
        <v>255.22851835303399</v>
      </c>
      <c r="M1280">
        <v>57.335343564974302</v>
      </c>
      <c r="N1280">
        <v>1.7566593912084301</v>
      </c>
      <c r="O1280">
        <v>11.994394051465701</v>
      </c>
      <c r="P1280">
        <v>22.319047619047598</v>
      </c>
      <c r="Q1280">
        <v>2.5420345253382999E-2</v>
      </c>
    </row>
    <row r="1281" spans="1:17" hidden="1" x14ac:dyDescent="0.3">
      <c r="A1281" t="s">
        <v>2723</v>
      </c>
      <c r="B1281" t="s">
        <v>2724</v>
      </c>
      <c r="C1281" t="s">
        <v>3124</v>
      </c>
      <c r="D1281" t="s">
        <v>51</v>
      </c>
      <c r="E1281">
        <v>1499.7231701606099</v>
      </c>
      <c r="F1281">
        <v>564.9</v>
      </c>
      <c r="G1281">
        <v>10.6781413760307</v>
      </c>
      <c r="H1281">
        <v>-2.6926316704856998</v>
      </c>
      <c r="I1281">
        <v>11.8676653478527</v>
      </c>
      <c r="J1281">
        <v>-3.5946434366436102</v>
      </c>
      <c r="K1281">
        <v>608.80543160938703</v>
      </c>
      <c r="L1281">
        <v>562.29053502597003</v>
      </c>
      <c r="M1281">
        <v>27.354325941584001</v>
      </c>
      <c r="N1281">
        <v>0.314425690950488</v>
      </c>
      <c r="O1281">
        <v>28.350150469109501</v>
      </c>
      <c r="P1281">
        <v>41.225000000000001</v>
      </c>
      <c r="Q1281">
        <v>3.8407369402658001E-2</v>
      </c>
    </row>
    <row r="1282" spans="1:17" hidden="1" x14ac:dyDescent="0.3">
      <c r="A1282" t="s">
        <v>2725</v>
      </c>
      <c r="B1282" t="s">
        <v>2726</v>
      </c>
      <c r="C1282" t="s">
        <v>3124</v>
      </c>
      <c r="D1282" t="s">
        <v>413</v>
      </c>
      <c r="E1282">
        <v>1499.18434313681</v>
      </c>
      <c r="F1282">
        <v>73.58</v>
      </c>
      <c r="G1282">
        <v>-12.90450404279</v>
      </c>
      <c r="H1282">
        <v>-5.2777227490085297</v>
      </c>
      <c r="I1282">
        <v>-11.402896236597501</v>
      </c>
      <c r="J1282">
        <v>-7.2060158397902701</v>
      </c>
      <c r="K1282">
        <v>81.117201281613802</v>
      </c>
      <c r="L1282">
        <v>81.122164705059802</v>
      </c>
      <c r="M1282">
        <v>29.215123631899399</v>
      </c>
      <c r="N1282">
        <v>0.338698655108501</v>
      </c>
      <c r="O1282">
        <v>46.099483555313903</v>
      </c>
      <c r="P1282">
        <v>14.2546583850931</v>
      </c>
      <c r="Q1282">
        <v>5.1012037526307001E-2</v>
      </c>
    </row>
    <row r="1283" spans="1:17" hidden="1" x14ac:dyDescent="0.3">
      <c r="A1283" t="s">
        <v>2727</v>
      </c>
      <c r="B1283" t="s">
        <v>2728</v>
      </c>
      <c r="C1283" t="s">
        <v>3124</v>
      </c>
      <c r="D1283" t="s">
        <v>404</v>
      </c>
      <c r="E1283">
        <v>1497.5248404018801</v>
      </c>
      <c r="F1283">
        <v>479.4</v>
      </c>
      <c r="G1283">
        <v>-11.865448483000501</v>
      </c>
      <c r="H1283">
        <v>-5.6801181451487199</v>
      </c>
      <c r="I1283">
        <v>-15.609992755195799</v>
      </c>
      <c r="J1283">
        <v>-3.3372405419935798</v>
      </c>
      <c r="K1283">
        <v>514.53719053067596</v>
      </c>
      <c r="L1283">
        <v>511.73518154135098</v>
      </c>
      <c r="M1283">
        <v>26.377304612176101</v>
      </c>
      <c r="N1283">
        <v>0.236013527898218</v>
      </c>
      <c r="O1283">
        <v>58.208176887776297</v>
      </c>
      <c r="P1283">
        <v>9.5521023765996205</v>
      </c>
      <c r="Q1283">
        <v>1.165376384187E-2</v>
      </c>
    </row>
    <row r="1284" spans="1:17" hidden="1" x14ac:dyDescent="0.3">
      <c r="A1284" t="s">
        <v>2729</v>
      </c>
      <c r="B1284" t="s">
        <v>2730</v>
      </c>
      <c r="C1284" t="s">
        <v>3124</v>
      </c>
      <c r="D1284" t="s">
        <v>413</v>
      </c>
      <c r="E1284">
        <v>1493.7215874456599</v>
      </c>
      <c r="F1284">
        <v>92.67</v>
      </c>
      <c r="G1284">
        <v>-1.3794937140197101</v>
      </c>
      <c r="H1284">
        <v>-1.79897902812915</v>
      </c>
      <c r="I1284">
        <v>-0.13031813153073701</v>
      </c>
      <c r="J1284">
        <v>-7.7953669908154204</v>
      </c>
      <c r="K1284">
        <v>99.588630854516893</v>
      </c>
      <c r="L1284">
        <v>99.330824676339901</v>
      </c>
      <c r="M1284">
        <v>36.771300653328602</v>
      </c>
      <c r="N1284">
        <v>0.59813554105251598</v>
      </c>
      <c r="O1284">
        <v>44.599115139743098</v>
      </c>
      <c r="P1284">
        <v>22.8230616302186</v>
      </c>
      <c r="Q1284">
        <v>0.115088130585475</v>
      </c>
    </row>
    <row r="1285" spans="1:17" hidden="1" x14ac:dyDescent="0.3">
      <c r="A1285" t="s">
        <v>2731</v>
      </c>
      <c r="B1285" t="s">
        <v>2732</v>
      </c>
      <c r="C1285" t="s">
        <v>3124</v>
      </c>
      <c r="D1285" t="s">
        <v>125</v>
      </c>
      <c r="E1285">
        <v>1492.21129342769</v>
      </c>
      <c r="F1285">
        <v>13.84</v>
      </c>
      <c r="G1285">
        <v>-22.614561948046902</v>
      </c>
      <c r="H1285">
        <v>3.1317251175615999</v>
      </c>
      <c r="I1285">
        <v>-29.748479182789399</v>
      </c>
      <c r="J1285">
        <v>-3.6684328993782902</v>
      </c>
      <c r="K1285">
        <v>14.651698313761001</v>
      </c>
      <c r="L1285">
        <v>15.7787813258517</v>
      </c>
      <c r="M1285">
        <v>34.897137336385498</v>
      </c>
      <c r="N1285">
        <v>0.57619831578928504</v>
      </c>
      <c r="O1285">
        <v>90.427358758274707</v>
      </c>
      <c r="P1285">
        <v>6.4615384615384501</v>
      </c>
      <c r="Q1285">
        <v>4.5162549869434E-2</v>
      </c>
    </row>
    <row r="1286" spans="1:17" hidden="1" x14ac:dyDescent="0.3">
      <c r="A1286" t="s">
        <v>2733</v>
      </c>
      <c r="B1286" t="s">
        <v>2734</v>
      </c>
      <c r="C1286" t="s">
        <v>3124</v>
      </c>
      <c r="D1286" t="s">
        <v>138</v>
      </c>
      <c r="E1286">
        <v>1492.17263073658</v>
      </c>
      <c r="F1286">
        <v>46.03</v>
      </c>
      <c r="G1286">
        <v>-16.654464472712601</v>
      </c>
      <c r="H1286">
        <v>-5.6231879747008797</v>
      </c>
      <c r="I1286">
        <v>-35.58949433003</v>
      </c>
      <c r="J1286">
        <v>-13.2488235756588</v>
      </c>
      <c r="K1286">
        <v>51.758107361947602</v>
      </c>
      <c r="L1286">
        <v>53.971991612086299</v>
      </c>
      <c r="M1286">
        <v>36.175610975404297</v>
      </c>
      <c r="N1286">
        <v>1.15736353511557</v>
      </c>
      <c r="O1286">
        <v>69.954377579839203</v>
      </c>
      <c r="P1286">
        <v>12.4053724053724</v>
      </c>
      <c r="Q1286">
        <v>0.13107588150307201</v>
      </c>
    </row>
    <row r="1287" spans="1:17" hidden="1" x14ac:dyDescent="0.3">
      <c r="A1287" t="s">
        <v>2735</v>
      </c>
      <c r="B1287" t="s">
        <v>2736</v>
      </c>
      <c r="C1287" t="s">
        <v>3124</v>
      </c>
      <c r="D1287" t="s">
        <v>114</v>
      </c>
      <c r="E1287">
        <v>1492.1062162766</v>
      </c>
      <c r="F1287">
        <v>669.85</v>
      </c>
      <c r="G1287">
        <v>-3.3791736181020502</v>
      </c>
      <c r="H1287">
        <v>-10.129047775380799</v>
      </c>
      <c r="I1287">
        <v>18.139793763659899</v>
      </c>
      <c r="J1287">
        <v>-13.826743056438</v>
      </c>
      <c r="K1287">
        <v>760.19742123348703</v>
      </c>
      <c r="L1287">
        <v>673.52577730661596</v>
      </c>
      <c r="M1287">
        <v>24.410677433068201</v>
      </c>
      <c r="N1287">
        <v>0.34887338184614403</v>
      </c>
      <c r="O1287">
        <v>26.879152048966102</v>
      </c>
      <c r="P1287">
        <v>34.171256885327999</v>
      </c>
      <c r="Q1287">
        <v>-7.6643956046560005E-2</v>
      </c>
    </row>
    <row r="1288" spans="1:17" hidden="1" x14ac:dyDescent="0.3">
      <c r="A1288" t="s">
        <v>2737</v>
      </c>
      <c r="B1288" t="s">
        <v>2738</v>
      </c>
      <c r="C1288" t="s">
        <v>3124</v>
      </c>
      <c r="D1288" t="s">
        <v>160</v>
      </c>
      <c r="E1288">
        <v>1491.2737517999999</v>
      </c>
      <c r="F1288">
        <v>606.5</v>
      </c>
      <c r="G1288">
        <v>-52.546238526507601</v>
      </c>
      <c r="H1288">
        <v>16.9631353633435</v>
      </c>
      <c r="I1288">
        <v>3.0275827570223801</v>
      </c>
      <c r="J1288">
        <v>1.8561332489200999</v>
      </c>
      <c r="K1288">
        <v>585.42997644418904</v>
      </c>
      <c r="L1288">
        <v>653.42554105811598</v>
      </c>
      <c r="M1288">
        <v>75.369582671560806</v>
      </c>
      <c r="N1288">
        <v>0.92840015214327798</v>
      </c>
      <c r="O1288">
        <v>54.575432811211797</v>
      </c>
      <c r="P1288">
        <v>33.663911845729999</v>
      </c>
      <c r="Q1288">
        <v>-5.4245752333829996E-3</v>
      </c>
    </row>
    <row r="1289" spans="1:17" hidden="1" x14ac:dyDescent="0.3">
      <c r="A1289" t="s">
        <v>2739</v>
      </c>
      <c r="B1289" t="s">
        <v>2740</v>
      </c>
      <c r="C1289" t="s">
        <v>3124</v>
      </c>
      <c r="D1289" t="s">
        <v>2741</v>
      </c>
      <c r="E1289">
        <v>1490.68133502872</v>
      </c>
      <c r="F1289">
        <v>602.04999999999995</v>
      </c>
      <c r="G1289">
        <v>78.952509756939193</v>
      </c>
      <c r="H1289">
        <v>21.024698810535199</v>
      </c>
      <c r="I1289">
        <v>50.033312280457103</v>
      </c>
      <c r="J1289">
        <v>8.8429317862498493</v>
      </c>
      <c r="K1289">
        <v>531.63672337148796</v>
      </c>
      <c r="L1289">
        <v>434.33642699878698</v>
      </c>
      <c r="M1289">
        <v>89.146525382859593</v>
      </c>
      <c r="N1289">
        <v>1.0001217124948001</v>
      </c>
      <c r="O1289">
        <v>4.9746698779171199</v>
      </c>
      <c r="P1289">
        <v>128.91634980988499</v>
      </c>
    </row>
    <row r="1290" spans="1:17" hidden="1" x14ac:dyDescent="0.3">
      <c r="A1290" t="s">
        <v>2742</v>
      </c>
      <c r="B1290" t="s">
        <v>2743</v>
      </c>
      <c r="C1290" t="s">
        <v>3124</v>
      </c>
      <c r="D1290" t="s">
        <v>404</v>
      </c>
      <c r="E1290">
        <v>1487.3780605761899</v>
      </c>
      <c r="F1290">
        <v>1395.2</v>
      </c>
      <c r="G1290">
        <v>227.76911829372699</v>
      </c>
      <c r="H1290">
        <v>-2.7589835223326902</v>
      </c>
      <c r="I1290">
        <v>53.4878946687259</v>
      </c>
      <c r="J1290">
        <v>-7.9780828628527702</v>
      </c>
      <c r="K1290">
        <v>1415.75142329234</v>
      </c>
      <c r="L1290">
        <v>1033.05634324114</v>
      </c>
      <c r="M1290">
        <v>23.536794366741699</v>
      </c>
      <c r="N1290">
        <v>0.860365878757823</v>
      </c>
      <c r="O1290">
        <v>22.935779816513701</v>
      </c>
      <c r="P1290">
        <v>262.34255291520498</v>
      </c>
      <c r="Q1290">
        <v>0.154745080202942</v>
      </c>
    </row>
    <row r="1291" spans="1:17" hidden="1" x14ac:dyDescent="0.3">
      <c r="A1291" t="s">
        <v>2744</v>
      </c>
      <c r="B1291" t="s">
        <v>2745</v>
      </c>
      <c r="C1291" t="s">
        <v>3124</v>
      </c>
      <c r="D1291" t="s">
        <v>21</v>
      </c>
      <c r="E1291">
        <v>1486.96374383226</v>
      </c>
      <c r="F1291">
        <v>860</v>
      </c>
      <c r="G1291">
        <v>713.51545502347005</v>
      </c>
      <c r="H1291">
        <v>10.590932576768999</v>
      </c>
      <c r="I1291">
        <v>91.6015329139572</v>
      </c>
      <c r="J1291">
        <v>-1.58332744451559</v>
      </c>
      <c r="K1291">
        <v>786.82305561550299</v>
      </c>
      <c r="L1291">
        <v>547.77069362051498</v>
      </c>
      <c r="M1291">
        <v>56.857952711674102</v>
      </c>
      <c r="N1291">
        <v>1.4086708309198399</v>
      </c>
      <c r="O1291">
        <v>16.046511627906899</v>
      </c>
      <c r="P1291">
        <v>822.25201072386005</v>
      </c>
    </row>
    <row r="1292" spans="1:17" hidden="1" x14ac:dyDescent="0.3">
      <c r="A1292" t="s">
        <v>2746</v>
      </c>
      <c r="B1292" t="s">
        <v>2747</v>
      </c>
      <c r="C1292" t="s">
        <v>3124</v>
      </c>
      <c r="D1292" t="s">
        <v>464</v>
      </c>
      <c r="E1292">
        <v>1478.541679078</v>
      </c>
      <c r="F1292">
        <v>609.4</v>
      </c>
      <c r="G1292">
        <v>-36.209390997107199</v>
      </c>
      <c r="H1292">
        <v>24.380660184044601</v>
      </c>
      <c r="I1292">
        <v>-12.6519960984141</v>
      </c>
      <c r="J1292">
        <v>12.3887200955384</v>
      </c>
      <c r="K1292">
        <v>545.02004028503995</v>
      </c>
      <c r="L1292">
        <v>623.56174512222003</v>
      </c>
      <c r="M1292">
        <v>75.976958180476203</v>
      </c>
      <c r="N1292">
        <v>2.2066275105934898</v>
      </c>
      <c r="O1292">
        <v>36.978995733508299</v>
      </c>
      <c r="P1292">
        <v>36.974601033940203</v>
      </c>
      <c r="Q1292">
        <v>2.381539490943E-3</v>
      </c>
    </row>
    <row r="1293" spans="1:17" hidden="1" x14ac:dyDescent="0.3">
      <c r="A1293" t="s">
        <v>2748</v>
      </c>
      <c r="B1293" t="s">
        <v>2749</v>
      </c>
      <c r="C1293" t="s">
        <v>3124</v>
      </c>
      <c r="D1293" t="s">
        <v>2750</v>
      </c>
      <c r="E1293">
        <v>1477.5716009898299</v>
      </c>
      <c r="F1293">
        <v>532.15</v>
      </c>
      <c r="G1293">
        <v>-36.555923376246596</v>
      </c>
      <c r="H1293">
        <v>-10.496557686438001</v>
      </c>
      <c r="I1293">
        <v>-10.975973307315501</v>
      </c>
      <c r="J1293">
        <v>-10.7659344834029</v>
      </c>
      <c r="K1293">
        <v>616.20563797544196</v>
      </c>
      <c r="L1293">
        <v>602.07318580402205</v>
      </c>
      <c r="M1293">
        <v>21.792556152245201</v>
      </c>
      <c r="N1293">
        <v>1.40319664450937</v>
      </c>
      <c r="O1293">
        <v>58.677064737385997</v>
      </c>
      <c r="P1293">
        <v>13.2234042553191</v>
      </c>
      <c r="Q1293">
        <v>8.5179649678421995E-2</v>
      </c>
    </row>
    <row r="1294" spans="1:17" hidden="1" x14ac:dyDescent="0.3">
      <c r="A1294" t="s">
        <v>2751</v>
      </c>
      <c r="B1294" t="s">
        <v>2752</v>
      </c>
      <c r="C1294" t="s">
        <v>3124</v>
      </c>
      <c r="D1294" t="s">
        <v>2753</v>
      </c>
      <c r="E1294">
        <v>1476.5992177134699</v>
      </c>
      <c r="F1294">
        <v>18.52</v>
      </c>
      <c r="G1294">
        <v>109.604236600078</v>
      </c>
      <c r="H1294">
        <v>9.2373972232337103</v>
      </c>
      <c r="I1294">
        <v>30.861922009299999</v>
      </c>
      <c r="J1294">
        <v>-1.9776842286882299</v>
      </c>
      <c r="K1294">
        <v>17.174199840842999</v>
      </c>
      <c r="L1294">
        <v>15.233733759900399</v>
      </c>
      <c r="M1294">
        <v>46.738006862884298</v>
      </c>
      <c r="N1294">
        <v>0.68534606099609496</v>
      </c>
      <c r="O1294">
        <v>7.1814254859611202</v>
      </c>
      <c r="P1294">
        <v>143.044619422572</v>
      </c>
      <c r="Q1294">
        <v>0.238408237570608</v>
      </c>
    </row>
    <row r="1295" spans="1:17" hidden="1" x14ac:dyDescent="0.3">
      <c r="A1295" t="s">
        <v>2754</v>
      </c>
      <c r="B1295" t="s">
        <v>2755</v>
      </c>
      <c r="C1295" t="s">
        <v>3124</v>
      </c>
      <c r="D1295" t="s">
        <v>266</v>
      </c>
      <c r="E1295">
        <v>1467.8320466499199</v>
      </c>
      <c r="F1295">
        <v>1128.5</v>
      </c>
      <c r="G1295">
        <v>45.882296817614197</v>
      </c>
      <c r="H1295">
        <v>-1.82887164938178</v>
      </c>
      <c r="I1295">
        <v>-14.4748324079209</v>
      </c>
      <c r="J1295">
        <v>-1.2842895868808799</v>
      </c>
      <c r="K1295">
        <v>1181.8513436363401</v>
      </c>
      <c r="L1295">
        <v>1102.83603524819</v>
      </c>
      <c r="M1295">
        <v>44.405368563015401</v>
      </c>
      <c r="N1295">
        <v>0.54327757924661901</v>
      </c>
      <c r="O1295">
        <v>39.1138679663269</v>
      </c>
      <c r="P1295">
        <v>79.255023429433706</v>
      </c>
      <c r="Q1295">
        <v>6.3458837084055003E-2</v>
      </c>
    </row>
    <row r="1296" spans="1:17" hidden="1" x14ac:dyDescent="0.3">
      <c r="A1296" t="s">
        <v>2756</v>
      </c>
      <c r="B1296" t="s">
        <v>2757</v>
      </c>
      <c r="C1296" t="s">
        <v>3124</v>
      </c>
      <c r="D1296" t="s">
        <v>120</v>
      </c>
      <c r="E1296">
        <v>1463.8062628714499</v>
      </c>
      <c r="F1296">
        <v>213.74</v>
      </c>
      <c r="G1296">
        <v>-45.491033676585502</v>
      </c>
      <c r="H1296">
        <v>-13.252770582337501</v>
      </c>
      <c r="I1296">
        <v>-27.438092173293001</v>
      </c>
      <c r="J1296">
        <v>-9.1412992497732404</v>
      </c>
      <c r="K1296">
        <v>247.16703847446999</v>
      </c>
      <c r="L1296">
        <v>262.78335577323998</v>
      </c>
      <c r="M1296">
        <v>27.019345449268101</v>
      </c>
      <c r="N1296">
        <v>0.49488142254458301</v>
      </c>
      <c r="O1296">
        <v>87.423973051370794</v>
      </c>
      <c r="P1296">
        <v>1.67927310784454</v>
      </c>
      <c r="Q1296">
        <v>0.12403332438258299</v>
      </c>
    </row>
    <row r="1297" spans="1:17" hidden="1" x14ac:dyDescent="0.3">
      <c r="A1297" t="s">
        <v>2758</v>
      </c>
      <c r="B1297" t="s">
        <v>2759</v>
      </c>
      <c r="C1297" t="s">
        <v>3124</v>
      </c>
      <c r="D1297" t="s">
        <v>48</v>
      </c>
      <c r="E1297">
        <v>1459.9197397497001</v>
      </c>
      <c r="F1297">
        <v>255.35</v>
      </c>
      <c r="G1297">
        <v>245.587926621078</v>
      </c>
      <c r="H1297">
        <v>10.0018470800318</v>
      </c>
      <c r="I1297">
        <v>84.357718534251205</v>
      </c>
      <c r="J1297">
        <v>-7.6486827125522003</v>
      </c>
      <c r="K1297">
        <v>236.52495303957301</v>
      </c>
      <c r="L1297">
        <v>166.194201052605</v>
      </c>
      <c r="M1297">
        <v>40.663954458064801</v>
      </c>
      <c r="N1297">
        <v>0.37054247577813798</v>
      </c>
      <c r="O1297">
        <v>20.5600156647738</v>
      </c>
      <c r="P1297">
        <v>270.60957910014503</v>
      </c>
      <c r="Q1297">
        <v>0.147620041803842</v>
      </c>
    </row>
    <row r="1298" spans="1:17" hidden="1" x14ac:dyDescent="0.3">
      <c r="A1298" t="s">
        <v>2760</v>
      </c>
      <c r="B1298" t="s">
        <v>2761</v>
      </c>
      <c r="C1298" t="s">
        <v>3124</v>
      </c>
      <c r="D1298" t="s">
        <v>404</v>
      </c>
      <c r="E1298">
        <v>1459.4609755245799</v>
      </c>
      <c r="F1298">
        <v>187.65</v>
      </c>
      <c r="G1298">
        <v>26.318941615282</v>
      </c>
      <c r="H1298">
        <v>-19.510835798409001</v>
      </c>
      <c r="I1298">
        <v>38.985485539067398</v>
      </c>
      <c r="J1298">
        <v>-6.98543368088212</v>
      </c>
      <c r="K1298">
        <v>178.90466298833499</v>
      </c>
      <c r="L1298">
        <v>142.47007426349299</v>
      </c>
      <c r="M1298">
        <v>37.232756891876903</v>
      </c>
      <c r="N1298">
        <v>0.20919181712801599</v>
      </c>
      <c r="O1298">
        <v>48.361310951238899</v>
      </c>
      <c r="P1298">
        <v>92.362890825217804</v>
      </c>
      <c r="Q1298">
        <v>4.2671101434765997E-2</v>
      </c>
    </row>
    <row r="1299" spans="1:17" hidden="1" x14ac:dyDescent="0.3">
      <c r="A1299" t="s">
        <v>2762</v>
      </c>
      <c r="B1299" t="s">
        <v>2763</v>
      </c>
      <c r="C1299" t="s">
        <v>3124</v>
      </c>
      <c r="D1299" t="s">
        <v>69</v>
      </c>
      <c r="E1299">
        <v>1457.3792124814599</v>
      </c>
      <c r="F1299">
        <v>47390</v>
      </c>
      <c r="G1299">
        <v>128.39017092530599</v>
      </c>
      <c r="H1299">
        <v>0.93555076778061297</v>
      </c>
      <c r="I1299">
        <v>70.581079536895999</v>
      </c>
      <c r="J1299">
        <v>2.7337290129641101</v>
      </c>
      <c r="K1299">
        <v>49070.092074530803</v>
      </c>
      <c r="L1299">
        <v>41634.034055970304</v>
      </c>
      <c r="M1299">
        <v>47.987309357017601</v>
      </c>
      <c r="N1299">
        <v>0.45060728744939199</v>
      </c>
      <c r="O1299">
        <v>41.377927832876097</v>
      </c>
      <c r="P1299">
        <v>163.13159355913299</v>
      </c>
      <c r="Q1299">
        <v>9.4246358476705996E-2</v>
      </c>
    </row>
    <row r="1300" spans="1:17" hidden="1" x14ac:dyDescent="0.3">
      <c r="A1300" t="s">
        <v>2764</v>
      </c>
      <c r="B1300" t="s">
        <v>2765</v>
      </c>
      <c r="C1300" t="s">
        <v>3124</v>
      </c>
      <c r="D1300" t="s">
        <v>211</v>
      </c>
      <c r="E1300">
        <v>1457.3064357967501</v>
      </c>
      <c r="F1300">
        <v>775.65</v>
      </c>
      <c r="G1300">
        <v>66.414744199962101</v>
      </c>
      <c r="H1300">
        <v>-2.9321934200411399</v>
      </c>
      <c r="I1300">
        <v>-34.224672052271401</v>
      </c>
      <c r="J1300">
        <v>-10.3911344131603</v>
      </c>
      <c r="K1300">
        <v>845.948716183697</v>
      </c>
      <c r="L1300">
        <v>813.98986778848496</v>
      </c>
      <c r="M1300">
        <v>36.342689640083897</v>
      </c>
      <c r="N1300">
        <v>0.75950173111175201</v>
      </c>
      <c r="O1300">
        <v>65.0808998904145</v>
      </c>
      <c r="P1300">
        <v>94.593577521324605</v>
      </c>
      <c r="Q1300">
        <v>0.11884910628742799</v>
      </c>
    </row>
    <row r="1301" spans="1:17" hidden="1" x14ac:dyDescent="0.3">
      <c r="A1301" t="s">
        <v>2766</v>
      </c>
      <c r="B1301" t="s">
        <v>2767</v>
      </c>
      <c r="C1301" t="s">
        <v>3124</v>
      </c>
      <c r="D1301" t="s">
        <v>2768</v>
      </c>
      <c r="E1301">
        <v>1454.6793370140499</v>
      </c>
      <c r="F1301">
        <v>1694</v>
      </c>
      <c r="G1301">
        <v>115.726630522937</v>
      </c>
      <c r="H1301">
        <v>32.053465294867202</v>
      </c>
      <c r="I1301">
        <v>107.459010257711</v>
      </c>
      <c r="J1301">
        <v>17.992921297472801</v>
      </c>
      <c r="K1301">
        <v>1382.73999249742</v>
      </c>
      <c r="L1301">
        <v>1129.8620118597401</v>
      </c>
      <c r="M1301">
        <v>78.020681813340502</v>
      </c>
      <c r="N1301">
        <v>2.1530837172320201</v>
      </c>
      <c r="O1301">
        <v>12.7508854781582</v>
      </c>
      <c r="P1301">
        <v>156.666666666666</v>
      </c>
      <c r="Q1301">
        <v>0.13153471038280001</v>
      </c>
    </row>
    <row r="1302" spans="1:17" hidden="1" x14ac:dyDescent="0.3">
      <c r="A1302" t="s">
        <v>2769</v>
      </c>
      <c r="B1302" t="s">
        <v>2770</v>
      </c>
      <c r="C1302" t="s">
        <v>3124</v>
      </c>
      <c r="D1302" t="s">
        <v>239</v>
      </c>
      <c r="E1302">
        <v>1454.6548844859799</v>
      </c>
      <c r="F1302">
        <v>867.5</v>
      </c>
      <c r="G1302">
        <v>13.5591423415125</v>
      </c>
      <c r="H1302">
        <v>26.734297954106101</v>
      </c>
      <c r="I1302">
        <v>78.735054484038599</v>
      </c>
      <c r="J1302">
        <v>11.3280425800284</v>
      </c>
      <c r="K1302">
        <v>766.927990962227</v>
      </c>
      <c r="L1302">
        <v>651.75406309287098</v>
      </c>
      <c r="M1302">
        <v>77.157182097234099</v>
      </c>
      <c r="N1302">
        <v>0.59346838549790004</v>
      </c>
      <c r="O1302">
        <v>16.449567723342899</v>
      </c>
      <c r="P1302">
        <v>158.955223880597</v>
      </c>
      <c r="Q1302">
        <v>0.19395136004996899</v>
      </c>
    </row>
    <row r="1303" spans="1:17" hidden="1" x14ac:dyDescent="0.3">
      <c r="A1303" t="s">
        <v>2771</v>
      </c>
      <c r="B1303" t="s">
        <v>2772</v>
      </c>
      <c r="C1303" t="s">
        <v>3124</v>
      </c>
      <c r="D1303" t="s">
        <v>287</v>
      </c>
      <c r="E1303">
        <v>1449.7633928350001</v>
      </c>
      <c r="F1303">
        <v>810.85</v>
      </c>
      <c r="G1303">
        <v>-44.869701975844897</v>
      </c>
      <c r="H1303">
        <v>-5.1065831207466301</v>
      </c>
      <c r="I1303">
        <v>1.11784985412598</v>
      </c>
      <c r="J1303">
        <v>-1.0532289854055801</v>
      </c>
      <c r="K1303">
        <v>891.55572561992403</v>
      </c>
      <c r="L1303">
        <v>922.08422150799504</v>
      </c>
      <c r="M1303">
        <v>37.806576746284499</v>
      </c>
      <c r="N1303">
        <v>0.66000840991323295</v>
      </c>
      <c r="O1303">
        <v>54.159215637910798</v>
      </c>
      <c r="P1303">
        <v>20.143724996295699</v>
      </c>
      <c r="Q1303">
        <v>-2.0607143149687999E-2</v>
      </c>
    </row>
    <row r="1304" spans="1:17" hidden="1" x14ac:dyDescent="0.3">
      <c r="A1304" t="s">
        <v>2773</v>
      </c>
      <c r="B1304" t="s">
        <v>2774</v>
      </c>
      <c r="C1304" t="s">
        <v>3124</v>
      </c>
      <c r="D1304" t="s">
        <v>723</v>
      </c>
      <c r="E1304">
        <v>1428.4198638819501</v>
      </c>
      <c r="F1304">
        <v>65.349999999999994</v>
      </c>
      <c r="G1304">
        <v>44.412156268410698</v>
      </c>
      <c r="H1304">
        <v>4.6931283493937102</v>
      </c>
      <c r="I1304">
        <v>13.0083072688955</v>
      </c>
      <c r="J1304">
        <v>-0.40166475271486601</v>
      </c>
      <c r="K1304">
        <v>66.285963560859102</v>
      </c>
      <c r="L1304">
        <v>60.803394035342201</v>
      </c>
      <c r="M1304">
        <v>49.320763113934497</v>
      </c>
      <c r="N1304">
        <v>0.43978621476035301</v>
      </c>
      <c r="O1304">
        <v>18.5921958684009</v>
      </c>
      <c r="P1304">
        <v>69.740259740259702</v>
      </c>
      <c r="Q1304">
        <v>0.18263652428452101</v>
      </c>
    </row>
    <row r="1305" spans="1:17" hidden="1" x14ac:dyDescent="0.3">
      <c r="A1305" t="s">
        <v>2775</v>
      </c>
      <c r="B1305" t="s">
        <v>2776</v>
      </c>
      <c r="C1305" t="s">
        <v>3124</v>
      </c>
      <c r="D1305" t="s">
        <v>502</v>
      </c>
      <c r="E1305">
        <v>1423.84100865239</v>
      </c>
      <c r="F1305">
        <v>135.91999999999999</v>
      </c>
      <c r="G1305">
        <v>5.4651629656676404</v>
      </c>
      <c r="H1305">
        <v>-3.5785957080673798</v>
      </c>
      <c r="I1305">
        <v>-24.161598386963799</v>
      </c>
      <c r="J1305">
        <v>-2.2028692066876898</v>
      </c>
      <c r="K1305">
        <v>149.01217507133001</v>
      </c>
      <c r="L1305">
        <v>142.10762193456199</v>
      </c>
      <c r="M1305">
        <v>31.841490682184599</v>
      </c>
      <c r="N1305">
        <v>0.38699143662378899</v>
      </c>
      <c r="O1305">
        <v>34.638022366097701</v>
      </c>
      <c r="P1305">
        <v>40.849740932642398</v>
      </c>
      <c r="Q1305">
        <v>6.5068371075352002E-2</v>
      </c>
    </row>
    <row r="1306" spans="1:17" hidden="1" x14ac:dyDescent="0.3">
      <c r="A1306" t="s">
        <v>2777</v>
      </c>
      <c r="B1306" t="s">
        <v>2778</v>
      </c>
      <c r="C1306" t="s">
        <v>3124</v>
      </c>
      <c r="D1306" t="s">
        <v>808</v>
      </c>
      <c r="E1306">
        <v>1419.22987188353</v>
      </c>
      <c r="F1306">
        <v>230.8</v>
      </c>
      <c r="G1306">
        <v>79.839440312874302</v>
      </c>
      <c r="H1306">
        <v>-7.5320886805805403</v>
      </c>
      <c r="I1306">
        <v>-19.621485344964501</v>
      </c>
      <c r="J1306">
        <v>-6.7353700190537502</v>
      </c>
      <c r="K1306">
        <v>266.36287694386698</v>
      </c>
      <c r="L1306">
        <v>264.39091987405101</v>
      </c>
      <c r="M1306">
        <v>30.522296805618002</v>
      </c>
      <c r="N1306">
        <v>1.39721702674735</v>
      </c>
      <c r="O1306">
        <v>92.807625649913305</v>
      </c>
      <c r="P1306">
        <v>109.057971014492</v>
      </c>
      <c r="Q1306">
        <v>5.6771665253826001E-2</v>
      </c>
    </row>
    <row r="1307" spans="1:17" hidden="1" x14ac:dyDescent="0.3">
      <c r="A1307" t="s">
        <v>2779</v>
      </c>
      <c r="B1307" t="s">
        <v>2780</v>
      </c>
      <c r="C1307" t="s">
        <v>3124</v>
      </c>
      <c r="D1307" t="s">
        <v>138</v>
      </c>
      <c r="E1307">
        <v>1418.3057495601399</v>
      </c>
      <c r="F1307">
        <v>344.4</v>
      </c>
      <c r="G1307">
        <v>26.653509374344701</v>
      </c>
      <c r="H1307">
        <v>-2.78077926459977</v>
      </c>
      <c r="I1307">
        <v>-5.1425687352926097</v>
      </c>
      <c r="J1307">
        <v>-2.35607075836587</v>
      </c>
      <c r="K1307">
        <v>355.72512045041202</v>
      </c>
      <c r="L1307">
        <v>332.90664298341602</v>
      </c>
      <c r="M1307">
        <v>45.436349180339803</v>
      </c>
      <c r="N1307">
        <v>0.57653398640889097</v>
      </c>
      <c r="O1307">
        <v>26.292102206736299</v>
      </c>
      <c r="P1307">
        <v>53.066666666666599</v>
      </c>
      <c r="Q1307">
        <v>7.6023394083609003E-2</v>
      </c>
    </row>
    <row r="1308" spans="1:17" hidden="1" x14ac:dyDescent="0.3">
      <c r="A1308" t="s">
        <v>2781</v>
      </c>
      <c r="B1308" t="s">
        <v>2782</v>
      </c>
      <c r="C1308" t="s">
        <v>3124</v>
      </c>
      <c r="D1308" t="s">
        <v>475</v>
      </c>
      <c r="E1308">
        <v>1416.2800131374599</v>
      </c>
      <c r="F1308">
        <v>404.15</v>
      </c>
      <c r="G1308">
        <v>-0.73024173008585003</v>
      </c>
      <c r="H1308">
        <v>-9.0924373712729203</v>
      </c>
      <c r="I1308">
        <v>21.233182572040501</v>
      </c>
      <c r="J1308">
        <v>-7.26409857604484</v>
      </c>
      <c r="K1308">
        <v>444.23104577049099</v>
      </c>
      <c r="L1308">
        <v>400.39751493757802</v>
      </c>
      <c r="M1308">
        <v>30.650784507688801</v>
      </c>
      <c r="N1308">
        <v>0.27468519944514802</v>
      </c>
      <c r="O1308">
        <v>38.240752195966799</v>
      </c>
      <c r="P1308">
        <v>33.735936465916602</v>
      </c>
      <c r="Q1308">
        <v>5.3693656578291997E-2</v>
      </c>
    </row>
    <row r="1309" spans="1:17" hidden="1" x14ac:dyDescent="0.3">
      <c r="A1309" t="s">
        <v>2783</v>
      </c>
      <c r="B1309" t="s">
        <v>2784</v>
      </c>
      <c r="C1309" t="s">
        <v>3124</v>
      </c>
      <c r="D1309" t="s">
        <v>51</v>
      </c>
      <c r="E1309">
        <v>1415.3251601910899</v>
      </c>
      <c r="F1309">
        <v>533.5</v>
      </c>
      <c r="G1309">
        <v>12.6951491246584</v>
      </c>
      <c r="H1309">
        <v>22.833224491549998</v>
      </c>
      <c r="I1309">
        <v>57.556807632681497</v>
      </c>
      <c r="J1309">
        <v>-9.7718176527063196</v>
      </c>
      <c r="K1309">
        <v>479.86320804232298</v>
      </c>
      <c r="L1309">
        <v>402.59864351363302</v>
      </c>
      <c r="M1309">
        <v>45.551526035369399</v>
      </c>
      <c r="N1309">
        <v>1.4289846821001499</v>
      </c>
      <c r="O1309">
        <v>17.872539831302699</v>
      </c>
      <c r="P1309">
        <v>94.992690058479496</v>
      </c>
      <c r="Q1309">
        <v>0.13206422371469601</v>
      </c>
    </row>
    <row r="1310" spans="1:17" hidden="1" x14ac:dyDescent="0.3">
      <c r="A1310" t="s">
        <v>2785</v>
      </c>
      <c r="B1310" t="s">
        <v>2786</v>
      </c>
      <c r="C1310" t="s">
        <v>3124</v>
      </c>
      <c r="D1310" t="s">
        <v>21</v>
      </c>
      <c r="E1310">
        <v>1413.97068537006</v>
      </c>
      <c r="F1310">
        <v>251.35</v>
      </c>
      <c r="G1310">
        <v>88.864734160115503</v>
      </c>
      <c r="H1310">
        <v>-4.8666099983997899</v>
      </c>
      <c r="I1310">
        <v>71.903022308744298</v>
      </c>
      <c r="J1310">
        <v>-8.7416528138618101</v>
      </c>
      <c r="K1310">
        <v>269.20199447123002</v>
      </c>
      <c r="L1310">
        <v>214.788633853818</v>
      </c>
      <c r="M1310">
        <v>32.853971724853899</v>
      </c>
      <c r="N1310">
        <v>0.25385863958705901</v>
      </c>
      <c r="O1310">
        <v>27.272727272727199</v>
      </c>
      <c r="P1310">
        <v>116.40120533792501</v>
      </c>
      <c r="Q1310">
        <v>8.9369399853117995E-2</v>
      </c>
    </row>
    <row r="1311" spans="1:17" hidden="1" x14ac:dyDescent="0.3">
      <c r="A1311" t="s">
        <v>2787</v>
      </c>
      <c r="B1311" t="s">
        <v>2788</v>
      </c>
      <c r="C1311" t="s">
        <v>3124</v>
      </c>
      <c r="D1311" t="s">
        <v>753</v>
      </c>
      <c r="E1311">
        <v>1410.5564999999999</v>
      </c>
      <c r="F1311">
        <v>16.55</v>
      </c>
      <c r="G1311">
        <v>-27.488420211289</v>
      </c>
      <c r="H1311">
        <v>-13.194515486753801</v>
      </c>
      <c r="I1311">
        <v>-62.2418001449049</v>
      </c>
      <c r="J1311">
        <v>-4.5800003683939297</v>
      </c>
      <c r="K1311">
        <v>22.874108800450198</v>
      </c>
      <c r="L1311">
        <v>28.8364129672484</v>
      </c>
      <c r="M1311">
        <v>40.1636325097247</v>
      </c>
      <c r="N1311">
        <v>0.37925725834077101</v>
      </c>
      <c r="O1311">
        <v>173.41389728096601</v>
      </c>
      <c r="P1311">
        <v>15.4919748778785</v>
      </c>
      <c r="Q1311">
        <v>0.111132276318841</v>
      </c>
    </row>
    <row r="1312" spans="1:17" hidden="1" x14ac:dyDescent="0.3">
      <c r="A1312" t="s">
        <v>2789</v>
      </c>
      <c r="B1312" t="s">
        <v>2790</v>
      </c>
      <c r="C1312" t="s">
        <v>3124</v>
      </c>
      <c r="D1312" t="s">
        <v>120</v>
      </c>
      <c r="E1312">
        <v>1408.64031466035</v>
      </c>
      <c r="F1312">
        <v>1104.8499999999999</v>
      </c>
      <c r="G1312">
        <v>638.57723104725005</v>
      </c>
      <c r="H1312">
        <v>19.782799915453602</v>
      </c>
      <c r="I1312">
        <v>38.083313991734499</v>
      </c>
      <c r="J1312">
        <v>13.2398260593776</v>
      </c>
      <c r="K1312">
        <v>975.05466751131905</v>
      </c>
      <c r="L1312">
        <v>766.96478864857795</v>
      </c>
      <c r="M1312">
        <v>60.901925832218801</v>
      </c>
      <c r="N1312">
        <v>2.92291800718401</v>
      </c>
      <c r="O1312">
        <v>19.201701588450899</v>
      </c>
      <c r="P1312">
        <v>659.60811275352296</v>
      </c>
      <c r="Q1312">
        <v>0.193728461541845</v>
      </c>
    </row>
    <row r="1313" spans="1:17" hidden="1" x14ac:dyDescent="0.3">
      <c r="A1313" t="s">
        <v>2791</v>
      </c>
      <c r="B1313" t="s">
        <v>2792</v>
      </c>
      <c r="C1313" t="s">
        <v>3124</v>
      </c>
      <c r="D1313" t="s">
        <v>21</v>
      </c>
      <c r="E1313">
        <v>1403.8211961388399</v>
      </c>
      <c r="F1313">
        <v>220.23</v>
      </c>
      <c r="G1313">
        <v>41.201162492622203</v>
      </c>
      <c r="H1313">
        <v>16.079450038380699</v>
      </c>
      <c r="I1313">
        <v>39.352459184405198</v>
      </c>
      <c r="J1313">
        <v>-3.5302803236011</v>
      </c>
      <c r="K1313">
        <v>209.32446497993899</v>
      </c>
      <c r="L1313">
        <v>179.76000843085799</v>
      </c>
      <c r="M1313">
        <v>51.022990375643403</v>
      </c>
      <c r="N1313">
        <v>0.561974049034904</v>
      </c>
      <c r="O1313">
        <v>13.4722789810652</v>
      </c>
      <c r="P1313">
        <v>76.043165467625897</v>
      </c>
      <c r="Q1313">
        <v>6.8364679500697995E-2</v>
      </c>
    </row>
    <row r="1314" spans="1:17" hidden="1" x14ac:dyDescent="0.3">
      <c r="A1314" t="s">
        <v>2793</v>
      </c>
      <c r="B1314" t="s">
        <v>2794</v>
      </c>
      <c r="C1314" t="s">
        <v>3124</v>
      </c>
      <c r="D1314" t="s">
        <v>2249</v>
      </c>
      <c r="E1314">
        <v>1402.56886193934</v>
      </c>
      <c r="F1314">
        <v>271.7</v>
      </c>
      <c r="G1314">
        <v>2.77864210325103</v>
      </c>
      <c r="H1314">
        <v>-3.9222974780726201</v>
      </c>
      <c r="I1314">
        <v>17.891534445116299</v>
      </c>
      <c r="J1314">
        <v>-8.1047539931158195</v>
      </c>
      <c r="K1314">
        <v>303.62827593619602</v>
      </c>
      <c r="M1314">
        <v>25.783631521850701</v>
      </c>
      <c r="N1314">
        <v>0.10654930627563</v>
      </c>
      <c r="O1314">
        <v>53.386087596613898</v>
      </c>
      <c r="P1314">
        <v>30</v>
      </c>
    </row>
    <row r="1315" spans="1:17" hidden="1" x14ac:dyDescent="0.3">
      <c r="A1315" t="s">
        <v>2795</v>
      </c>
      <c r="B1315" t="s">
        <v>2796</v>
      </c>
      <c r="C1315" t="s">
        <v>3124</v>
      </c>
      <c r="D1315" t="s">
        <v>280</v>
      </c>
      <c r="E1315">
        <v>1401.4955084170199</v>
      </c>
      <c r="F1315">
        <v>981.15</v>
      </c>
      <c r="G1315">
        <v>146.239616795497</v>
      </c>
      <c r="H1315">
        <v>-5.6362416095887902</v>
      </c>
      <c r="I1315">
        <v>56.403129007666301</v>
      </c>
      <c r="J1315">
        <v>-3.8023167977652301</v>
      </c>
      <c r="K1315">
        <v>1016.40877180208</v>
      </c>
      <c r="L1315">
        <v>786.638197458234</v>
      </c>
      <c r="M1315">
        <v>31.898586335189002</v>
      </c>
      <c r="N1315">
        <v>0.96697359497743696</v>
      </c>
      <c r="O1315">
        <v>25.363094328084301</v>
      </c>
      <c r="P1315">
        <v>177.47454751131201</v>
      </c>
      <c r="Q1315">
        <v>0.16818056038259799</v>
      </c>
    </row>
    <row r="1316" spans="1:17" hidden="1" x14ac:dyDescent="0.3">
      <c r="A1316" t="s">
        <v>2797</v>
      </c>
      <c r="B1316" t="s">
        <v>2798</v>
      </c>
      <c r="C1316" t="s">
        <v>3124</v>
      </c>
      <c r="D1316" t="s">
        <v>48</v>
      </c>
      <c r="E1316">
        <v>1398.37887738829</v>
      </c>
      <c r="F1316">
        <v>196.71</v>
      </c>
      <c r="G1316">
        <v>199.343711127603</v>
      </c>
      <c r="H1316">
        <v>-16.206609775891302</v>
      </c>
      <c r="I1316">
        <v>45.3392194014518</v>
      </c>
      <c r="J1316">
        <v>-13.145131187309</v>
      </c>
      <c r="K1316">
        <v>229.59830905028301</v>
      </c>
      <c r="L1316">
        <v>182.44108121930699</v>
      </c>
      <c r="M1316">
        <v>24.305755129693502</v>
      </c>
      <c r="N1316">
        <v>0.25655083957811597</v>
      </c>
      <c r="O1316">
        <v>53.983020690356298</v>
      </c>
      <c r="P1316">
        <v>227.85</v>
      </c>
      <c r="Q1316">
        <v>0.19135655379626801</v>
      </c>
    </row>
    <row r="1317" spans="1:17" hidden="1" x14ac:dyDescent="0.3">
      <c r="A1317" t="s">
        <v>2799</v>
      </c>
      <c r="B1317" t="s">
        <v>2800</v>
      </c>
      <c r="C1317" t="s">
        <v>3124</v>
      </c>
      <c r="D1317" t="s">
        <v>211</v>
      </c>
      <c r="E1317">
        <v>1396.94427833586</v>
      </c>
      <c r="F1317">
        <v>1118.75</v>
      </c>
      <c r="G1317">
        <v>12.7908886286554</v>
      </c>
      <c r="H1317">
        <v>-10.1626856955059</v>
      </c>
      <c r="I1317">
        <v>7.6837571831148797</v>
      </c>
      <c r="J1317">
        <v>-5.2427068353592201</v>
      </c>
      <c r="K1317">
        <v>1249.0787002094301</v>
      </c>
      <c r="L1317">
        <v>1155.9880395800601</v>
      </c>
      <c r="M1317">
        <v>23.953978494405099</v>
      </c>
      <c r="N1317">
        <v>0.49686286935872598</v>
      </c>
      <c r="O1317">
        <v>34.078212290502698</v>
      </c>
      <c r="P1317">
        <v>37.253097779413501</v>
      </c>
      <c r="Q1317">
        <v>3.1766464240867001E-2</v>
      </c>
    </row>
    <row r="1318" spans="1:17" hidden="1" x14ac:dyDescent="0.3">
      <c r="A1318" t="s">
        <v>2801</v>
      </c>
      <c r="B1318" t="s">
        <v>2802</v>
      </c>
      <c r="C1318" t="s">
        <v>3124</v>
      </c>
      <c r="D1318" t="s">
        <v>2803</v>
      </c>
      <c r="E1318">
        <v>1395.4780781586501</v>
      </c>
      <c r="F1318">
        <v>613.5</v>
      </c>
      <c r="G1318">
        <v>376.93989751450601</v>
      </c>
      <c r="H1318">
        <v>38.000868849366199</v>
      </c>
      <c r="I1318">
        <v>20.576855996417201</v>
      </c>
      <c r="J1318">
        <v>-2.8605585560069899</v>
      </c>
      <c r="K1318">
        <v>569.204771800255</v>
      </c>
      <c r="L1318">
        <v>492.32739184182498</v>
      </c>
      <c r="M1318">
        <v>57.546201874688997</v>
      </c>
      <c r="N1318">
        <v>1.0872471504085299</v>
      </c>
      <c r="O1318">
        <v>30.073349633251802</v>
      </c>
      <c r="P1318">
        <v>397.97077922077898</v>
      </c>
    </row>
    <row r="1319" spans="1:17" hidden="1" x14ac:dyDescent="0.3">
      <c r="A1319" t="s">
        <v>2804</v>
      </c>
      <c r="B1319" t="s">
        <v>2805</v>
      </c>
      <c r="C1319" t="s">
        <v>3124</v>
      </c>
      <c r="D1319" t="s">
        <v>753</v>
      </c>
      <c r="E1319">
        <v>1394.87952825708</v>
      </c>
      <c r="F1319">
        <v>260.83</v>
      </c>
      <c r="G1319">
        <v>-41.156436751441902</v>
      </c>
      <c r="H1319">
        <v>12.918477690831001</v>
      </c>
      <c r="I1319">
        <v>-10.8633246413753</v>
      </c>
      <c r="J1319">
        <v>11.2531621658667</v>
      </c>
      <c r="K1319">
        <v>238.209808442276</v>
      </c>
      <c r="M1319">
        <v>72.661004250577804</v>
      </c>
      <c r="N1319">
        <v>0.54972610178085002</v>
      </c>
      <c r="O1319">
        <v>78.660430165241706</v>
      </c>
      <c r="P1319">
        <v>23.038822585971001</v>
      </c>
    </row>
    <row r="1320" spans="1:17" hidden="1" x14ac:dyDescent="0.3">
      <c r="A1320" t="s">
        <v>2806</v>
      </c>
      <c r="B1320" t="s">
        <v>2807</v>
      </c>
      <c r="C1320" t="s">
        <v>3124</v>
      </c>
      <c r="D1320" t="s">
        <v>211</v>
      </c>
      <c r="E1320">
        <v>1389.9081260423</v>
      </c>
      <c r="F1320">
        <v>1531.05</v>
      </c>
      <c r="G1320">
        <v>66.459933870508905</v>
      </c>
      <c r="H1320">
        <v>-12.465289157502299</v>
      </c>
      <c r="I1320">
        <v>31.753982580561502</v>
      </c>
      <c r="J1320">
        <v>-9.4556097204388898</v>
      </c>
      <c r="K1320">
        <v>1613.2449901657001</v>
      </c>
      <c r="L1320">
        <v>1284.31080453801</v>
      </c>
      <c r="M1320">
        <v>30.2158835782833</v>
      </c>
      <c r="N1320">
        <v>0.54289414864628005</v>
      </c>
      <c r="O1320">
        <v>27.1676300578034</v>
      </c>
      <c r="P1320">
        <v>101.453947368421</v>
      </c>
      <c r="Q1320">
        <v>0.13012900619721601</v>
      </c>
    </row>
    <row r="1321" spans="1:17" hidden="1" x14ac:dyDescent="0.3">
      <c r="A1321" t="s">
        <v>2808</v>
      </c>
      <c r="B1321" t="s">
        <v>2809</v>
      </c>
      <c r="C1321" t="s">
        <v>3124</v>
      </c>
      <c r="D1321" t="s">
        <v>21</v>
      </c>
      <c r="E1321">
        <v>1389.7182165373599</v>
      </c>
      <c r="F1321">
        <v>142.59</v>
      </c>
      <c r="G1321">
        <v>51.075334346835199</v>
      </c>
      <c r="H1321">
        <v>1.82862082932272</v>
      </c>
      <c r="I1321">
        <v>41.690706287766403</v>
      </c>
      <c r="J1321">
        <v>-7.7348161251798198</v>
      </c>
      <c r="K1321">
        <v>144.47222315523101</v>
      </c>
      <c r="L1321">
        <v>126.779502110417</v>
      </c>
      <c r="M1321">
        <v>43.830897699857999</v>
      </c>
      <c r="N1321">
        <v>1.31708889617842</v>
      </c>
      <c r="O1321">
        <v>29.251700680272101</v>
      </c>
      <c r="P1321">
        <v>75.819975339087506</v>
      </c>
      <c r="Q1321">
        <v>0.106713009874708</v>
      </c>
    </row>
    <row r="1322" spans="1:17" hidden="1" x14ac:dyDescent="0.3">
      <c r="A1322" t="s">
        <v>2810</v>
      </c>
      <c r="B1322" t="s">
        <v>2811</v>
      </c>
      <c r="C1322" t="s">
        <v>3124</v>
      </c>
      <c r="D1322" t="s">
        <v>266</v>
      </c>
      <c r="E1322">
        <v>1379.75407959002</v>
      </c>
      <c r="F1322">
        <v>2390.65</v>
      </c>
      <c r="G1322">
        <v>32.609863795012501</v>
      </c>
      <c r="H1322">
        <v>-18.473818709680302</v>
      </c>
      <c r="I1322">
        <v>13.629454066021299</v>
      </c>
      <c r="J1322">
        <v>-5.3677719421596501</v>
      </c>
      <c r="K1322">
        <v>2711.5872927374398</v>
      </c>
      <c r="L1322">
        <v>2356.6054933285</v>
      </c>
      <c r="M1322">
        <v>29.386949056761999</v>
      </c>
      <c r="N1322">
        <v>0.52254955396868796</v>
      </c>
      <c r="O1322">
        <v>46.361868111183099</v>
      </c>
      <c r="P1322">
        <v>88.462751281040596</v>
      </c>
      <c r="Q1322">
        <v>0.16435086381587999</v>
      </c>
    </row>
    <row r="1323" spans="1:17" hidden="1" x14ac:dyDescent="0.3">
      <c r="A1323" t="s">
        <v>2812</v>
      </c>
      <c r="B1323" t="s">
        <v>2813</v>
      </c>
      <c r="C1323" t="s">
        <v>3124</v>
      </c>
      <c r="D1323" t="s">
        <v>582</v>
      </c>
      <c r="E1323">
        <v>1374.1509058434999</v>
      </c>
      <c r="F1323">
        <v>628.54999999999995</v>
      </c>
      <c r="G1323">
        <v>28.197513355455602</v>
      </c>
      <c r="H1323">
        <v>2.2956919704308998</v>
      </c>
      <c r="I1323">
        <v>2.0431923600858202</v>
      </c>
      <c r="J1323">
        <v>-7.6315440575314204</v>
      </c>
      <c r="K1323">
        <v>641.67916006013297</v>
      </c>
      <c r="L1323">
        <v>591.47365132969696</v>
      </c>
      <c r="M1323">
        <v>49.625303681435398</v>
      </c>
      <c r="N1323">
        <v>1.8211723831117199</v>
      </c>
      <c r="O1323">
        <v>37.602418264259001</v>
      </c>
      <c r="P1323">
        <v>66.393117140966197</v>
      </c>
      <c r="Q1323">
        <v>4.2408465658644E-2</v>
      </c>
    </row>
    <row r="1324" spans="1:17" hidden="1" x14ac:dyDescent="0.3">
      <c r="A1324" t="s">
        <v>2814</v>
      </c>
      <c r="B1324" t="s">
        <v>2815</v>
      </c>
      <c r="C1324" t="s">
        <v>3124</v>
      </c>
      <c r="D1324" t="s">
        <v>203</v>
      </c>
      <c r="E1324">
        <v>1371.89480675083</v>
      </c>
      <c r="F1324">
        <v>2248.85</v>
      </c>
      <c r="G1324">
        <v>114.081507211657</v>
      </c>
      <c r="H1324">
        <v>-2.5994034821622498</v>
      </c>
      <c r="I1324">
        <v>84.832254496655295</v>
      </c>
      <c r="J1324">
        <v>6.2192046105956598</v>
      </c>
      <c r="K1324">
        <v>2142.8902975332498</v>
      </c>
      <c r="L1324">
        <v>1642.9849789760301</v>
      </c>
      <c r="M1324">
        <v>50.853743761458198</v>
      </c>
      <c r="N1324">
        <v>0.35563818006627201</v>
      </c>
      <c r="O1324">
        <v>18.6606487760411</v>
      </c>
      <c r="P1324">
        <v>139.86454055783599</v>
      </c>
      <c r="Q1324">
        <v>0.126776640005964</v>
      </c>
    </row>
    <row r="1325" spans="1:17" hidden="1" x14ac:dyDescent="0.3">
      <c r="A1325" t="s">
        <v>2816</v>
      </c>
      <c r="B1325" t="s">
        <v>2817</v>
      </c>
      <c r="C1325" t="s">
        <v>3124</v>
      </c>
      <c r="D1325" t="s">
        <v>2192</v>
      </c>
      <c r="E1325">
        <v>1365.73909551771</v>
      </c>
      <c r="F1325">
        <v>862.85</v>
      </c>
      <c r="G1325">
        <v>-45.866458168662199</v>
      </c>
      <c r="H1325">
        <v>-11.864761807835199</v>
      </c>
      <c r="I1325">
        <v>-31.328604855417101</v>
      </c>
      <c r="J1325">
        <v>-12.875368523589</v>
      </c>
      <c r="K1325">
        <v>1041.8378906232099</v>
      </c>
      <c r="L1325">
        <v>1102.29204314869</v>
      </c>
      <c r="M1325">
        <v>21.615949982787701</v>
      </c>
      <c r="N1325">
        <v>2.1662695906177998</v>
      </c>
      <c r="O1325">
        <v>68.157848988816099</v>
      </c>
      <c r="P1325">
        <v>4.1900621868019101</v>
      </c>
      <c r="Q1325">
        <v>8.1126066080945997E-2</v>
      </c>
    </row>
    <row r="1326" spans="1:17" hidden="1" x14ac:dyDescent="0.3">
      <c r="A1326" t="s">
        <v>2818</v>
      </c>
      <c r="B1326" t="s">
        <v>2819</v>
      </c>
      <c r="C1326" t="s">
        <v>3124</v>
      </c>
      <c r="D1326" t="s">
        <v>266</v>
      </c>
      <c r="E1326">
        <v>1361.35661757605</v>
      </c>
      <c r="F1326">
        <v>1073.9000000000001</v>
      </c>
      <c r="G1326">
        <v>20.8036292889065</v>
      </c>
      <c r="H1326">
        <v>36.676178237257403</v>
      </c>
      <c r="I1326">
        <v>35.916521630771797</v>
      </c>
      <c r="J1326">
        <v>-12.102860454536501</v>
      </c>
      <c r="M1326">
        <v>45.613958892829601</v>
      </c>
      <c r="O1326">
        <v>25.016295744482701</v>
      </c>
      <c r="P1326">
        <v>57.463343108504397</v>
      </c>
    </row>
    <row r="1327" spans="1:17" hidden="1" x14ac:dyDescent="0.3">
      <c r="A1327" t="s">
        <v>2820</v>
      </c>
      <c r="B1327" t="s">
        <v>2821</v>
      </c>
      <c r="C1327" t="s">
        <v>3124</v>
      </c>
      <c r="D1327" t="s">
        <v>280</v>
      </c>
      <c r="E1327">
        <v>1357.5596690908001</v>
      </c>
      <c r="F1327">
        <v>144.28</v>
      </c>
      <c r="G1327">
        <v>46.056553151862701</v>
      </c>
      <c r="H1327">
        <v>4.6251924839259102</v>
      </c>
      <c r="I1327">
        <v>11.5260480796299</v>
      </c>
      <c r="J1327">
        <v>-9.1997720976981103</v>
      </c>
      <c r="K1327">
        <v>148.010823670311</v>
      </c>
      <c r="L1327">
        <v>129.78362323325001</v>
      </c>
      <c r="M1327">
        <v>39.072857438186901</v>
      </c>
      <c r="N1327">
        <v>0.726080177554564</v>
      </c>
      <c r="O1327">
        <v>23.371222622678101</v>
      </c>
      <c r="P1327">
        <v>76.166056166056094</v>
      </c>
      <c r="Q1327">
        <v>1.6039623812314E-2</v>
      </c>
    </row>
    <row r="1328" spans="1:17" hidden="1" x14ac:dyDescent="0.3">
      <c r="A1328" t="s">
        <v>2822</v>
      </c>
      <c r="B1328" t="s">
        <v>2823</v>
      </c>
      <c r="C1328" t="s">
        <v>3124</v>
      </c>
      <c r="D1328" t="s">
        <v>51</v>
      </c>
      <c r="E1328">
        <v>1356.17715801033</v>
      </c>
      <c r="F1328">
        <v>2300.5</v>
      </c>
      <c r="G1328">
        <v>47.260418427233702</v>
      </c>
      <c r="H1328">
        <v>-7.3822024825977799</v>
      </c>
      <c r="I1328">
        <v>5.9679118204741899</v>
      </c>
      <c r="J1328">
        <v>-4.8556157076906503</v>
      </c>
      <c r="K1328">
        <v>2496.1011613385999</v>
      </c>
      <c r="L1328">
        <v>2096.00909323212</v>
      </c>
      <c r="M1328">
        <v>23.6341035266021</v>
      </c>
      <c r="N1328">
        <v>0.43170748759059402</v>
      </c>
      <c r="O1328">
        <v>23.223212345142301</v>
      </c>
      <c r="P1328">
        <v>91.7083333333333</v>
      </c>
    </row>
    <row r="1329" spans="1:17" hidden="1" x14ac:dyDescent="0.3">
      <c r="A1329" t="s">
        <v>2824</v>
      </c>
      <c r="B1329" t="s">
        <v>2825</v>
      </c>
      <c r="C1329" t="s">
        <v>3124</v>
      </c>
      <c r="D1329" t="s">
        <v>456</v>
      </c>
      <c r="E1329">
        <v>1353.68878022683</v>
      </c>
      <c r="F1329">
        <v>92</v>
      </c>
      <c r="G1329">
        <v>-53.828544233664999</v>
      </c>
      <c r="H1329">
        <v>-8.38735820875063</v>
      </c>
      <c r="I1329">
        <v>-18.920353430601299</v>
      </c>
      <c r="J1329">
        <v>-6.3360830315314702</v>
      </c>
      <c r="K1329">
        <v>101.233185967827</v>
      </c>
      <c r="L1329">
        <v>107.950563222639</v>
      </c>
      <c r="M1329">
        <v>27.684105331776902</v>
      </c>
      <c r="N1329">
        <v>0.29851973730693598</v>
      </c>
      <c r="O1329">
        <v>61.956521739130402</v>
      </c>
      <c r="P1329">
        <v>2.2222222222222099</v>
      </c>
      <c r="Q1329">
        <v>-6.7362618550322995E-2</v>
      </c>
    </row>
    <row r="1330" spans="1:17" hidden="1" x14ac:dyDescent="0.3">
      <c r="A1330" t="s">
        <v>2826</v>
      </c>
      <c r="B1330" t="s">
        <v>2827</v>
      </c>
      <c r="C1330" t="s">
        <v>3124</v>
      </c>
      <c r="D1330" t="s">
        <v>21</v>
      </c>
      <c r="E1330">
        <v>1351.4452535376099</v>
      </c>
      <c r="F1330">
        <v>886.4</v>
      </c>
      <c r="G1330">
        <v>16.6088698465222</v>
      </c>
      <c r="H1330">
        <v>-5.0114916656551696</v>
      </c>
      <c r="I1330">
        <v>-20.911995597924601</v>
      </c>
      <c r="J1330">
        <v>-2.9473016001968499</v>
      </c>
      <c r="K1330">
        <v>1006.47483939916</v>
      </c>
      <c r="L1330">
        <v>954.14246710386897</v>
      </c>
      <c r="M1330">
        <v>33.359653697560802</v>
      </c>
      <c r="N1330">
        <v>1.04829000140647</v>
      </c>
      <c r="O1330">
        <v>41.234205776173297</v>
      </c>
      <c r="P1330">
        <v>43.558182848813601</v>
      </c>
      <c r="Q1330">
        <v>6.1509126872926999E-2</v>
      </c>
    </row>
    <row r="1331" spans="1:17" hidden="1" x14ac:dyDescent="0.3">
      <c r="A1331" t="s">
        <v>2828</v>
      </c>
      <c r="B1331" t="s">
        <v>2829</v>
      </c>
      <c r="C1331" t="s">
        <v>3124</v>
      </c>
      <c r="D1331" t="s">
        <v>144</v>
      </c>
      <c r="E1331">
        <v>1350.2054354866</v>
      </c>
      <c r="F1331">
        <v>145.74</v>
      </c>
      <c r="G1331">
        <v>12.247581942561199</v>
      </c>
      <c r="H1331">
        <v>2.1103849359612301</v>
      </c>
      <c r="I1331">
        <v>-16.780374685508299</v>
      </c>
      <c r="J1331">
        <v>-6.1633665535840603</v>
      </c>
      <c r="K1331">
        <v>158.31420763870301</v>
      </c>
      <c r="L1331">
        <v>163.52786382461301</v>
      </c>
      <c r="M1331">
        <v>36.569429022413601</v>
      </c>
      <c r="N1331">
        <v>0.66531087481491702</v>
      </c>
      <c r="O1331">
        <v>83.580348565939303</v>
      </c>
      <c r="P1331">
        <v>40.134615384615401</v>
      </c>
      <c r="Q1331">
        <v>8.1479256790722002E-2</v>
      </c>
    </row>
    <row r="1332" spans="1:17" hidden="1" x14ac:dyDescent="0.3">
      <c r="A1332" t="s">
        <v>2830</v>
      </c>
      <c r="B1332" t="s">
        <v>2831</v>
      </c>
      <c r="C1332" t="s">
        <v>3124</v>
      </c>
      <c r="D1332" t="s">
        <v>582</v>
      </c>
      <c r="E1332">
        <v>1348.10614323709</v>
      </c>
      <c r="F1332">
        <v>24.23</v>
      </c>
      <c r="G1332">
        <v>-44.595550475988802</v>
      </c>
      <c r="H1332">
        <v>9.4548913130682202</v>
      </c>
      <c r="I1332">
        <v>4.4692543713556399</v>
      </c>
      <c r="J1332">
        <v>-0.32517394062237898</v>
      </c>
      <c r="K1332">
        <v>23.761347975733301</v>
      </c>
      <c r="L1332">
        <v>24.591924498532801</v>
      </c>
      <c r="M1332">
        <v>53.204471240596902</v>
      </c>
      <c r="N1332">
        <v>0.61305723253067301</v>
      </c>
      <c r="O1332">
        <v>37.845645893520398</v>
      </c>
      <c r="P1332">
        <v>61.533333333333303</v>
      </c>
      <c r="Q1332">
        <v>0.254566700740334</v>
      </c>
    </row>
    <row r="1333" spans="1:17" hidden="1" x14ac:dyDescent="0.3">
      <c r="A1333" t="s">
        <v>2832</v>
      </c>
      <c r="B1333" t="s">
        <v>2833</v>
      </c>
      <c r="C1333" t="s">
        <v>3124</v>
      </c>
      <c r="D1333" t="s">
        <v>582</v>
      </c>
      <c r="E1333">
        <v>1346.356579365</v>
      </c>
      <c r="F1333">
        <v>230.15</v>
      </c>
      <c r="G1333">
        <v>220.184833638426</v>
      </c>
      <c r="H1333">
        <v>10.0336910166892</v>
      </c>
      <c r="I1333">
        <v>148.531982996012</v>
      </c>
      <c r="J1333">
        <v>-2.1300770277819399</v>
      </c>
      <c r="K1333">
        <v>214.51752294519099</v>
      </c>
      <c r="L1333">
        <v>147.855197668714</v>
      </c>
      <c r="M1333">
        <v>40.150557944334601</v>
      </c>
      <c r="N1333">
        <v>1.32250193458137</v>
      </c>
      <c r="O1333">
        <v>13.8779057136649</v>
      </c>
      <c r="P1333">
        <v>253.80476556495</v>
      </c>
      <c r="Q1333">
        <v>8.2906168673966996E-2</v>
      </c>
    </row>
    <row r="1334" spans="1:17" hidden="1" x14ac:dyDescent="0.3">
      <c r="A1334" t="s">
        <v>2834</v>
      </c>
      <c r="B1334" t="s">
        <v>2835</v>
      </c>
      <c r="C1334" t="s">
        <v>3124</v>
      </c>
      <c r="D1334" t="s">
        <v>253</v>
      </c>
      <c r="E1334">
        <v>1346.3343562381999</v>
      </c>
      <c r="F1334">
        <v>163.99</v>
      </c>
      <c r="G1334">
        <v>-39.321863270796896</v>
      </c>
      <c r="H1334">
        <v>-1.5740071064187799</v>
      </c>
      <c r="I1334">
        <v>-0.42426147762712901</v>
      </c>
      <c r="J1334">
        <v>-2.9980475038407599</v>
      </c>
      <c r="K1334">
        <v>173.591541709708</v>
      </c>
      <c r="M1334">
        <v>31.770911654836599</v>
      </c>
      <c r="N1334">
        <v>0.26131255389937502</v>
      </c>
      <c r="O1334">
        <v>34.093542289163899</v>
      </c>
      <c r="P1334">
        <v>27.420357420357401</v>
      </c>
    </row>
    <row r="1335" spans="1:17" hidden="1" x14ac:dyDescent="0.3">
      <c r="A1335" t="s">
        <v>2836</v>
      </c>
      <c r="B1335" t="s">
        <v>2837</v>
      </c>
      <c r="C1335" t="s">
        <v>3124</v>
      </c>
      <c r="D1335" t="s">
        <v>54</v>
      </c>
      <c r="E1335">
        <v>1338.78141162571</v>
      </c>
      <c r="F1335">
        <v>1275.5</v>
      </c>
      <c r="G1335">
        <v>-61.532339432220297</v>
      </c>
      <c r="H1335">
        <v>-11.342583202453801</v>
      </c>
      <c r="I1335">
        <v>-43.961414827078002</v>
      </c>
      <c r="J1335">
        <v>-8.6041509724858898</v>
      </c>
      <c r="K1335">
        <v>1552.2794906834399</v>
      </c>
      <c r="L1335">
        <v>1836.09570330988</v>
      </c>
      <c r="M1335">
        <v>9.8678640687166297</v>
      </c>
      <c r="N1335">
        <v>0.68335243864066997</v>
      </c>
      <c r="O1335">
        <v>110.113680909447</v>
      </c>
      <c r="P1335">
        <v>1.23015873015872</v>
      </c>
      <c r="Q1335">
        <v>2.7116960856225999E-2</v>
      </c>
    </row>
    <row r="1336" spans="1:17" hidden="1" x14ac:dyDescent="0.3">
      <c r="A1336" t="s">
        <v>2838</v>
      </c>
      <c r="B1336" t="s">
        <v>2839</v>
      </c>
      <c r="C1336" t="s">
        <v>3124</v>
      </c>
      <c r="D1336" t="s">
        <v>48</v>
      </c>
      <c r="E1336">
        <v>1334.39625</v>
      </c>
      <c r="F1336">
        <v>338.25</v>
      </c>
      <c r="G1336">
        <v>-5.6856131640732901</v>
      </c>
      <c r="H1336">
        <v>-4.0488426590326601</v>
      </c>
      <c r="I1336">
        <v>-15.945918610317801</v>
      </c>
      <c r="J1336">
        <v>-6.7919047869922098</v>
      </c>
      <c r="K1336">
        <v>376.16791567947701</v>
      </c>
      <c r="L1336">
        <v>364.29617318598798</v>
      </c>
      <c r="M1336">
        <v>27.748852369442201</v>
      </c>
      <c r="N1336">
        <v>0.41469441725332201</v>
      </c>
      <c r="O1336">
        <v>47.065779748706497</v>
      </c>
      <c r="P1336">
        <v>46.969367803606303</v>
      </c>
      <c r="Q1336">
        <v>7.1643914688601998E-2</v>
      </c>
    </row>
    <row r="1337" spans="1:17" hidden="1" x14ac:dyDescent="0.3">
      <c r="A1337" t="s">
        <v>2840</v>
      </c>
      <c r="B1337" t="s">
        <v>2841</v>
      </c>
      <c r="C1337" t="s">
        <v>3124</v>
      </c>
      <c r="D1337" t="s">
        <v>120</v>
      </c>
      <c r="E1337">
        <v>1333.380081</v>
      </c>
      <c r="F1337">
        <v>480.7</v>
      </c>
      <c r="G1337">
        <v>37.146150212121398</v>
      </c>
      <c r="H1337">
        <v>-5.68369955292758</v>
      </c>
      <c r="I1337">
        <v>-12.632524586608101</v>
      </c>
      <c r="J1337">
        <v>-5.87471205124774</v>
      </c>
      <c r="K1337">
        <v>521.55451794499095</v>
      </c>
      <c r="L1337">
        <v>507.47121270647301</v>
      </c>
      <c r="M1337">
        <v>39.514791230589097</v>
      </c>
      <c r="N1337">
        <v>0.234651161646175</v>
      </c>
      <c r="O1337">
        <v>40.004160599126202</v>
      </c>
      <c r="P1337">
        <v>83.193597560975604</v>
      </c>
      <c r="Q1337">
        <v>0.13250649813090801</v>
      </c>
    </row>
    <row r="1338" spans="1:17" hidden="1" x14ac:dyDescent="0.3">
      <c r="A1338" t="s">
        <v>2842</v>
      </c>
      <c r="B1338" t="s">
        <v>2843</v>
      </c>
      <c r="C1338" t="s">
        <v>3124</v>
      </c>
      <c r="D1338" t="s">
        <v>266</v>
      </c>
      <c r="E1338">
        <v>1331.8130858694699</v>
      </c>
      <c r="F1338">
        <v>1330.55</v>
      </c>
      <c r="G1338">
        <v>114.04862359408</v>
      </c>
      <c r="H1338">
        <v>10.7053710794428</v>
      </c>
      <c r="I1338">
        <v>-13.409472365172199</v>
      </c>
      <c r="J1338">
        <v>7.8369615829915702</v>
      </c>
      <c r="K1338">
        <v>1288.12818834017</v>
      </c>
      <c r="L1338">
        <v>1198.21204930101</v>
      </c>
      <c r="M1338">
        <v>66.304763698192602</v>
      </c>
      <c r="N1338">
        <v>1.27039594378202</v>
      </c>
      <c r="O1338">
        <v>30.543760099206999</v>
      </c>
      <c r="P1338">
        <v>149.75129047395501</v>
      </c>
      <c r="Q1338">
        <v>0.16779349964465301</v>
      </c>
    </row>
    <row r="1339" spans="1:17" hidden="1" x14ac:dyDescent="0.3">
      <c r="A1339" t="s">
        <v>2844</v>
      </c>
      <c r="B1339" t="s">
        <v>2845</v>
      </c>
      <c r="C1339" t="s">
        <v>3124</v>
      </c>
      <c r="D1339" t="s">
        <v>266</v>
      </c>
      <c r="E1339">
        <v>1329.2316952296201</v>
      </c>
      <c r="F1339">
        <v>1244.95</v>
      </c>
      <c r="G1339">
        <v>57.494966146312002</v>
      </c>
      <c r="H1339">
        <v>21.0904438182157</v>
      </c>
      <c r="I1339">
        <v>73.910119836805904</v>
      </c>
      <c r="J1339">
        <v>-8.1929564871173692</v>
      </c>
      <c r="K1339">
        <v>1091.31980650538</v>
      </c>
      <c r="L1339">
        <v>864.929275665766</v>
      </c>
      <c r="M1339">
        <v>52.080728265546</v>
      </c>
      <c r="N1339">
        <v>1.8401383562673801</v>
      </c>
      <c r="O1339">
        <v>18.876260090766699</v>
      </c>
      <c r="P1339">
        <v>144.10784313725401</v>
      </c>
      <c r="Q1339">
        <v>0.16517081441687601</v>
      </c>
    </row>
    <row r="1340" spans="1:17" hidden="1" x14ac:dyDescent="0.3">
      <c r="A1340" t="s">
        <v>2846</v>
      </c>
      <c r="B1340" t="s">
        <v>2847</v>
      </c>
      <c r="C1340" t="s">
        <v>3124</v>
      </c>
      <c r="D1340" t="s">
        <v>1481</v>
      </c>
      <c r="E1340">
        <v>1328.4943838973099</v>
      </c>
      <c r="F1340">
        <v>296.25</v>
      </c>
      <c r="G1340">
        <v>0.65734996347460495</v>
      </c>
      <c r="H1340">
        <v>0.39612738196386998</v>
      </c>
      <c r="I1340">
        <v>4.62305541171194</v>
      </c>
      <c r="J1340">
        <v>1.1113997645569</v>
      </c>
      <c r="K1340">
        <v>302.470099025146</v>
      </c>
      <c r="L1340">
        <v>283.64523386398702</v>
      </c>
      <c r="M1340">
        <v>48.408920942014397</v>
      </c>
      <c r="N1340">
        <v>0.75338835084630296</v>
      </c>
      <c r="O1340">
        <v>34.683544303797397</v>
      </c>
      <c r="P1340">
        <v>40.336333491236303</v>
      </c>
    </row>
    <row r="1341" spans="1:17" hidden="1" x14ac:dyDescent="0.3">
      <c r="A1341" t="s">
        <v>2848</v>
      </c>
      <c r="B1341" t="s">
        <v>2849</v>
      </c>
      <c r="C1341" t="s">
        <v>3124</v>
      </c>
      <c r="D1341" t="s">
        <v>1311</v>
      </c>
      <c r="E1341">
        <v>1318.1055803137101</v>
      </c>
      <c r="F1341">
        <v>873.15</v>
      </c>
      <c r="G1341">
        <v>76.447349663171906</v>
      </c>
      <c r="H1341">
        <v>11.218794185894099</v>
      </c>
      <c r="I1341">
        <v>66.063495764605705</v>
      </c>
      <c r="J1341">
        <v>-16.547392055224901</v>
      </c>
      <c r="K1341">
        <v>843.14677496561001</v>
      </c>
      <c r="L1341">
        <v>668.16519059035704</v>
      </c>
      <c r="M1341">
        <v>44.286827679911703</v>
      </c>
      <c r="N1341">
        <v>1.67748040444861</v>
      </c>
      <c r="O1341">
        <v>25.8661169329439</v>
      </c>
      <c r="P1341">
        <v>160.60289509028499</v>
      </c>
      <c r="Q1341">
        <v>0.158116677365048</v>
      </c>
    </row>
    <row r="1342" spans="1:17" hidden="1" x14ac:dyDescent="0.3">
      <c r="A1342" t="s">
        <v>2850</v>
      </c>
      <c r="B1342" t="s">
        <v>2851</v>
      </c>
      <c r="C1342" t="s">
        <v>3124</v>
      </c>
      <c r="D1342" t="s">
        <v>404</v>
      </c>
      <c r="E1342">
        <v>1313.8657685211999</v>
      </c>
      <c r="F1342">
        <v>32.68</v>
      </c>
      <c r="G1342">
        <v>-19.697548372939401</v>
      </c>
      <c r="H1342">
        <v>-2.5954872075888602</v>
      </c>
      <c r="I1342">
        <v>-28.7515194706648</v>
      </c>
      <c r="J1342">
        <v>-3.4180134467952099</v>
      </c>
      <c r="K1342">
        <v>34.500682558933697</v>
      </c>
      <c r="L1342">
        <v>34.9987079445497</v>
      </c>
      <c r="M1342">
        <v>46.139466773616299</v>
      </c>
      <c r="N1342">
        <v>0.92729863648327004</v>
      </c>
      <c r="O1342">
        <v>42.288861689106398</v>
      </c>
      <c r="P1342">
        <v>28.4086444007858</v>
      </c>
      <c r="Q1342">
        <v>-1.8655640866501001E-2</v>
      </c>
    </row>
    <row r="1343" spans="1:17" hidden="1" x14ac:dyDescent="0.3">
      <c r="A1343" t="s">
        <v>2852</v>
      </c>
      <c r="B1343" t="s">
        <v>2853</v>
      </c>
      <c r="C1343" t="s">
        <v>3124</v>
      </c>
      <c r="D1343" t="s">
        <v>211</v>
      </c>
      <c r="E1343">
        <v>1313.79498210888</v>
      </c>
      <c r="F1343">
        <v>807.3</v>
      </c>
      <c r="G1343">
        <v>-19.156946442218199</v>
      </c>
      <c r="H1343">
        <v>-21.3646005481766</v>
      </c>
      <c r="I1343">
        <v>-7.6166195013937603</v>
      </c>
      <c r="J1343">
        <v>-13.513389467252001</v>
      </c>
      <c r="K1343">
        <v>1013.35980432459</v>
      </c>
      <c r="L1343">
        <v>938.82672772457101</v>
      </c>
      <c r="M1343">
        <v>20.6048685088351</v>
      </c>
      <c r="N1343">
        <v>0.298929552331963</v>
      </c>
      <c r="O1343">
        <v>89.396754614145905</v>
      </c>
      <c r="P1343">
        <v>27.939778129952401</v>
      </c>
      <c r="Q1343">
        <v>8.4931159156308E-2</v>
      </c>
    </row>
    <row r="1344" spans="1:17" hidden="1" x14ac:dyDescent="0.3">
      <c r="A1344" t="s">
        <v>2854</v>
      </c>
      <c r="B1344" t="s">
        <v>2855</v>
      </c>
      <c r="C1344" t="s">
        <v>3124</v>
      </c>
      <c r="D1344" t="s">
        <v>183</v>
      </c>
      <c r="E1344">
        <v>1310.6044143754</v>
      </c>
      <c r="F1344">
        <v>2151.4</v>
      </c>
      <c r="G1344">
        <v>22.885099295800899</v>
      </c>
      <c r="H1344">
        <v>-11.6933964275599</v>
      </c>
      <c r="I1344">
        <v>1.87298212715023</v>
      </c>
      <c r="J1344">
        <v>-1.6783651275448901</v>
      </c>
      <c r="K1344">
        <v>2485.88327499662</v>
      </c>
      <c r="L1344">
        <v>2282.3509369640201</v>
      </c>
      <c r="M1344">
        <v>28.213637248164499</v>
      </c>
      <c r="N1344">
        <v>1.4591179604106801</v>
      </c>
      <c r="O1344">
        <v>60.314214000185899</v>
      </c>
      <c r="P1344">
        <v>55.3357400722021</v>
      </c>
      <c r="Q1344">
        <v>0.109262248668154</v>
      </c>
    </row>
    <row r="1345" spans="1:17" hidden="1" x14ac:dyDescent="0.3">
      <c r="A1345" t="s">
        <v>2856</v>
      </c>
      <c r="B1345" t="s">
        <v>2857</v>
      </c>
      <c r="C1345" t="s">
        <v>3124</v>
      </c>
      <c r="D1345" t="s">
        <v>48</v>
      </c>
      <c r="E1345">
        <v>1308.383549074</v>
      </c>
      <c r="F1345">
        <v>135.86000000000001</v>
      </c>
      <c r="G1345">
        <v>-3.0968539284949901</v>
      </c>
      <c r="H1345">
        <v>-10.9159700774449</v>
      </c>
      <c r="I1345">
        <v>-0.23148605830088301</v>
      </c>
      <c r="J1345">
        <v>-10.155430350878699</v>
      </c>
      <c r="K1345">
        <v>163.72561695532301</v>
      </c>
      <c r="L1345">
        <v>153.494818686093</v>
      </c>
      <c r="M1345">
        <v>21.079683694774101</v>
      </c>
      <c r="N1345">
        <v>1.44097541469005</v>
      </c>
      <c r="O1345">
        <v>67.746209333137003</v>
      </c>
      <c r="P1345">
        <v>39.989696032972702</v>
      </c>
      <c r="Q1345">
        <v>0.133454317948134</v>
      </c>
    </row>
    <row r="1346" spans="1:17" hidden="1" x14ac:dyDescent="0.3">
      <c r="A1346" t="s">
        <v>2858</v>
      </c>
      <c r="B1346" t="s">
        <v>2859</v>
      </c>
      <c r="C1346" t="s">
        <v>3124</v>
      </c>
      <c r="D1346" t="s">
        <v>413</v>
      </c>
      <c r="E1346">
        <v>1300.1852228514099</v>
      </c>
      <c r="F1346">
        <v>210.18</v>
      </c>
      <c r="G1346">
        <v>-37.708780616084397</v>
      </c>
      <c r="H1346">
        <v>-4.2055813754177001</v>
      </c>
      <c r="I1346">
        <v>-9.57143882578724</v>
      </c>
      <c r="J1346">
        <v>-3.5110616452114098</v>
      </c>
      <c r="K1346">
        <v>229.79963141109599</v>
      </c>
      <c r="L1346">
        <v>242.948529017699</v>
      </c>
      <c r="M1346">
        <v>28.3230177833087</v>
      </c>
      <c r="N1346">
        <v>0.45742777474916702</v>
      </c>
      <c r="O1346">
        <v>48.4204015605671</v>
      </c>
      <c r="P1346">
        <v>2.5018288222384801</v>
      </c>
      <c r="Q1346">
        <v>9.7173502867102995E-2</v>
      </c>
    </row>
    <row r="1347" spans="1:17" hidden="1" x14ac:dyDescent="0.3">
      <c r="A1347" t="s">
        <v>2860</v>
      </c>
      <c r="B1347" t="s">
        <v>2861</v>
      </c>
      <c r="C1347" t="s">
        <v>3124</v>
      </c>
      <c r="D1347" t="s">
        <v>242</v>
      </c>
      <c r="E1347">
        <v>1293.68074642959</v>
      </c>
      <c r="F1347">
        <v>819.4</v>
      </c>
      <c r="G1347">
        <v>20.366874980526099</v>
      </c>
      <c r="H1347">
        <v>3.4223147553849702</v>
      </c>
      <c r="I1347">
        <v>48.409160084693099</v>
      </c>
      <c r="J1347">
        <v>-11.4441268202035</v>
      </c>
      <c r="K1347">
        <v>801.65495978307104</v>
      </c>
      <c r="L1347">
        <v>698.64162964429295</v>
      </c>
      <c r="M1347">
        <v>38.9590314537773</v>
      </c>
      <c r="N1347">
        <v>1.8062062098704099</v>
      </c>
      <c r="O1347">
        <v>20.026848913839299</v>
      </c>
      <c r="P1347">
        <v>88.780094459163607</v>
      </c>
      <c r="Q1347">
        <v>0.213430535016885</v>
      </c>
    </row>
    <row r="1348" spans="1:17" hidden="1" x14ac:dyDescent="0.3">
      <c r="A1348" t="s">
        <v>2862</v>
      </c>
      <c r="B1348" t="s">
        <v>2863</v>
      </c>
      <c r="C1348" t="s">
        <v>3124</v>
      </c>
      <c r="D1348" t="s">
        <v>280</v>
      </c>
      <c r="E1348">
        <v>1290.8491292814899</v>
      </c>
      <c r="F1348">
        <v>95.19</v>
      </c>
      <c r="G1348">
        <v>-33.298162812263499</v>
      </c>
      <c r="H1348">
        <v>-3.0374983291487498</v>
      </c>
      <c r="I1348">
        <v>-12.4570173467344</v>
      </c>
      <c r="J1348">
        <v>-6.8463135417619796</v>
      </c>
      <c r="K1348">
        <v>104.88258350978001</v>
      </c>
      <c r="L1348">
        <v>109.223793134611</v>
      </c>
      <c r="M1348">
        <v>27.732071417651198</v>
      </c>
      <c r="N1348">
        <v>0.53072029531123899</v>
      </c>
      <c r="O1348">
        <v>35.507931505410198</v>
      </c>
      <c r="P1348">
        <v>3.4673913043478302</v>
      </c>
      <c r="Q1348">
        <v>-5.0066129788754E-2</v>
      </c>
    </row>
    <row r="1349" spans="1:17" hidden="1" x14ac:dyDescent="0.3">
      <c r="A1349" t="s">
        <v>2864</v>
      </c>
      <c r="B1349" t="s">
        <v>2865</v>
      </c>
      <c r="C1349" t="s">
        <v>3124</v>
      </c>
      <c r="D1349" t="s">
        <v>24</v>
      </c>
      <c r="E1349">
        <v>1289.89133570338</v>
      </c>
      <c r="F1349">
        <v>286.05</v>
      </c>
      <c r="G1349">
        <v>-55.272261016617598</v>
      </c>
      <c r="H1349">
        <v>3.4297912123356702</v>
      </c>
      <c r="I1349">
        <v>-21.5374583909561</v>
      </c>
      <c r="J1349">
        <v>-1.0292304491995701</v>
      </c>
      <c r="K1349">
        <v>297.41430588616703</v>
      </c>
      <c r="M1349">
        <v>30.2848071933137</v>
      </c>
      <c r="N1349">
        <v>0.39913468553721398</v>
      </c>
      <c r="O1349">
        <v>63.957350113616499</v>
      </c>
      <c r="P1349">
        <v>2.5268817204301102</v>
      </c>
    </row>
    <row r="1350" spans="1:17" hidden="1" x14ac:dyDescent="0.3">
      <c r="A1350" t="s">
        <v>2866</v>
      </c>
      <c r="B1350" t="s">
        <v>2867</v>
      </c>
      <c r="C1350" t="s">
        <v>3124</v>
      </c>
      <c r="D1350" t="s">
        <v>69</v>
      </c>
      <c r="E1350">
        <v>1287.4727250000001</v>
      </c>
      <c r="F1350">
        <v>108.12</v>
      </c>
      <c r="G1350">
        <v>-8.1707564453124295</v>
      </c>
      <c r="H1350">
        <v>-20.349796750400898</v>
      </c>
      <c r="I1350">
        <v>9.28712518007843</v>
      </c>
      <c r="J1350">
        <v>-10.0375598093108</v>
      </c>
      <c r="K1350">
        <v>122.212422943769</v>
      </c>
      <c r="L1350">
        <v>110.70470728077299</v>
      </c>
      <c r="M1350">
        <v>25.0628304985106</v>
      </c>
      <c r="N1350">
        <v>0.336816468854859</v>
      </c>
      <c r="O1350">
        <v>40.122086570477201</v>
      </c>
      <c r="P1350">
        <v>29.640287769784099</v>
      </c>
    </row>
    <row r="1351" spans="1:17" hidden="1" x14ac:dyDescent="0.3">
      <c r="A1351" t="s">
        <v>2868</v>
      </c>
      <c r="B1351" t="s">
        <v>2869</v>
      </c>
      <c r="C1351" t="s">
        <v>3124</v>
      </c>
      <c r="D1351" t="s">
        <v>502</v>
      </c>
      <c r="E1351">
        <v>1287.3395949056801</v>
      </c>
      <c r="F1351">
        <v>110.05</v>
      </c>
      <c r="G1351">
        <v>118.531742376054</v>
      </c>
      <c r="H1351">
        <v>-21.202512073818401</v>
      </c>
      <c r="I1351">
        <v>37.1318454943221</v>
      </c>
      <c r="J1351">
        <v>-10.9652837015004</v>
      </c>
      <c r="K1351">
        <v>117.22089327736001</v>
      </c>
      <c r="L1351">
        <v>92.312763620010699</v>
      </c>
      <c r="M1351">
        <v>24.347674271675999</v>
      </c>
      <c r="N1351">
        <v>0.37477715266580602</v>
      </c>
      <c r="O1351">
        <v>51.013175829168503</v>
      </c>
      <c r="P1351">
        <v>153.46706750434799</v>
      </c>
      <c r="Q1351">
        <v>0.114374972799172</v>
      </c>
    </row>
    <row r="1352" spans="1:17" hidden="1" x14ac:dyDescent="0.3">
      <c r="A1352" t="s">
        <v>2870</v>
      </c>
      <c r="B1352" t="s">
        <v>2871</v>
      </c>
      <c r="C1352" t="s">
        <v>3124</v>
      </c>
      <c r="D1352" t="s">
        <v>2753</v>
      </c>
      <c r="E1352">
        <v>1280.79283447534</v>
      </c>
      <c r="F1352">
        <v>1220.5</v>
      </c>
      <c r="G1352">
        <v>364.54699774469202</v>
      </c>
      <c r="H1352">
        <v>-6.1604522391318799</v>
      </c>
      <c r="I1352">
        <v>67.178025385273401</v>
      </c>
      <c r="J1352">
        <v>-14.4994112287579</v>
      </c>
      <c r="K1352">
        <v>1390.23532436659</v>
      </c>
      <c r="L1352">
        <v>1073.7951882643999</v>
      </c>
      <c r="M1352">
        <v>29.049635307867199</v>
      </c>
      <c r="N1352">
        <v>0.918218764262273</v>
      </c>
      <c r="O1352">
        <v>48.254813600983198</v>
      </c>
      <c r="P1352">
        <v>409.81620718462801</v>
      </c>
    </row>
    <row r="1353" spans="1:17" hidden="1" x14ac:dyDescent="0.3">
      <c r="A1353" t="s">
        <v>2872</v>
      </c>
      <c r="B1353" t="s">
        <v>2873</v>
      </c>
      <c r="C1353" t="s">
        <v>3124</v>
      </c>
      <c r="D1353" t="s">
        <v>239</v>
      </c>
      <c r="E1353">
        <v>1275.95357935324</v>
      </c>
      <c r="F1353">
        <v>23.01</v>
      </c>
      <c r="G1353">
        <v>-46.4441718197249</v>
      </c>
      <c r="H1353">
        <v>-7.5362222045773199</v>
      </c>
      <c r="I1353">
        <v>-26.709727746507198</v>
      </c>
      <c r="J1353">
        <v>-5.3888865154726702</v>
      </c>
      <c r="K1353">
        <v>25.912652014712499</v>
      </c>
      <c r="L1353">
        <v>29.4687414482847</v>
      </c>
      <c r="M1353">
        <v>35.983451265402799</v>
      </c>
      <c r="N1353">
        <v>1.0799202300230599</v>
      </c>
      <c r="O1353">
        <v>99.043893959148093</v>
      </c>
      <c r="P1353">
        <v>4.6384720327421602</v>
      </c>
      <c r="Q1353">
        <v>-5.7870740891327002E-2</v>
      </c>
    </row>
    <row r="1354" spans="1:17" hidden="1" x14ac:dyDescent="0.3">
      <c r="A1354" t="s">
        <v>2874</v>
      </c>
      <c r="B1354" t="s">
        <v>2875</v>
      </c>
      <c r="C1354" t="s">
        <v>3124</v>
      </c>
      <c r="D1354" t="s">
        <v>72</v>
      </c>
      <c r="E1354">
        <v>1274.6671302596701</v>
      </c>
      <c r="F1354">
        <v>838.15</v>
      </c>
      <c r="G1354">
        <v>62.431961677770097</v>
      </c>
      <c r="H1354">
        <v>5.5613397737387604</v>
      </c>
      <c r="I1354">
        <v>27.163941407266002</v>
      </c>
      <c r="J1354">
        <v>-7.4064901955127898</v>
      </c>
      <c r="K1354">
        <v>866.90883171529401</v>
      </c>
      <c r="L1354">
        <v>735.87682665791601</v>
      </c>
      <c r="M1354">
        <v>37.696511951947102</v>
      </c>
      <c r="N1354">
        <v>0.54070585970276797</v>
      </c>
      <c r="O1354">
        <v>28.6464236711805</v>
      </c>
      <c r="P1354">
        <v>107.69421385206201</v>
      </c>
      <c r="Q1354">
        <v>0.17293228640552799</v>
      </c>
    </row>
    <row r="1355" spans="1:17" hidden="1" x14ac:dyDescent="0.3">
      <c r="A1355" t="s">
        <v>2876</v>
      </c>
      <c r="B1355" t="s">
        <v>2877</v>
      </c>
      <c r="C1355" t="s">
        <v>3124</v>
      </c>
      <c r="D1355" t="s">
        <v>242</v>
      </c>
      <c r="E1355">
        <v>1271.6478392307499</v>
      </c>
      <c r="F1355">
        <v>332.55</v>
      </c>
      <c r="G1355">
        <v>-57.128114604043702</v>
      </c>
      <c r="H1355">
        <v>-4.7700270124412096</v>
      </c>
      <c r="I1355">
        <v>-36.607860143898897</v>
      </c>
      <c r="J1355">
        <v>-2.7841598801196099</v>
      </c>
      <c r="K1355">
        <v>360.92893224734098</v>
      </c>
      <c r="L1355">
        <v>422.29134412909099</v>
      </c>
      <c r="M1355">
        <v>37.994828002379002</v>
      </c>
      <c r="N1355">
        <v>0.42955013253964403</v>
      </c>
      <c r="O1355">
        <v>91.069012178619701</v>
      </c>
      <c r="P1355">
        <v>4.5590315988052099</v>
      </c>
    </row>
    <row r="1356" spans="1:17" hidden="1" x14ac:dyDescent="0.3">
      <c r="A1356" t="s">
        <v>2878</v>
      </c>
      <c r="B1356" t="s">
        <v>2879</v>
      </c>
      <c r="C1356" t="s">
        <v>3124</v>
      </c>
      <c r="D1356" t="s">
        <v>114</v>
      </c>
      <c r="E1356">
        <v>1271.1851779353101</v>
      </c>
      <c r="F1356">
        <v>22.51</v>
      </c>
      <c r="G1356">
        <v>-30.8104408245092</v>
      </c>
      <c r="H1356">
        <v>-6.7067253466130703</v>
      </c>
      <c r="I1356">
        <v>-25.8112277985711</v>
      </c>
      <c r="J1356">
        <v>-7.7421918332665003</v>
      </c>
      <c r="K1356">
        <v>24.9904942272799</v>
      </c>
      <c r="L1356">
        <v>26.967539403496598</v>
      </c>
      <c r="M1356">
        <v>32.692442133603201</v>
      </c>
      <c r="N1356">
        <v>0.97692484651750999</v>
      </c>
      <c r="O1356">
        <v>75.033318525099901</v>
      </c>
      <c r="P1356">
        <v>14.8469387755102</v>
      </c>
      <c r="Q1356">
        <v>0.191824385140487</v>
      </c>
    </row>
    <row r="1357" spans="1:17" hidden="1" x14ac:dyDescent="0.3">
      <c r="A1357" t="s">
        <v>2880</v>
      </c>
      <c r="B1357" t="s">
        <v>2881</v>
      </c>
      <c r="C1357" t="s">
        <v>3124</v>
      </c>
      <c r="D1357" t="s">
        <v>947</v>
      </c>
      <c r="E1357">
        <v>1270.20181743439</v>
      </c>
      <c r="F1357">
        <v>899.5</v>
      </c>
      <c r="G1357">
        <v>4.9318686088091299</v>
      </c>
      <c r="H1357">
        <v>8.2633055244649203</v>
      </c>
      <c r="I1357">
        <v>8.9680186820833701</v>
      </c>
      <c r="J1357">
        <v>-7.5552746485693296</v>
      </c>
      <c r="K1357">
        <v>861.73824857319903</v>
      </c>
      <c r="L1357">
        <v>780.17159643294303</v>
      </c>
      <c r="M1357">
        <v>45.903596547644398</v>
      </c>
      <c r="N1357">
        <v>0.91673799573385295</v>
      </c>
      <c r="O1357">
        <v>13.018343524180001</v>
      </c>
      <c r="P1357">
        <v>49.642322408916897</v>
      </c>
      <c r="Q1357">
        <v>8.1348998128111999E-2</v>
      </c>
    </row>
    <row r="1358" spans="1:17" hidden="1" x14ac:dyDescent="0.3">
      <c r="A1358" t="s">
        <v>2882</v>
      </c>
      <c r="B1358" t="s">
        <v>2883</v>
      </c>
      <c r="C1358" t="s">
        <v>3124</v>
      </c>
      <c r="D1358" t="s">
        <v>502</v>
      </c>
      <c r="E1358">
        <v>1267.55681920504</v>
      </c>
      <c r="F1358">
        <v>372.5</v>
      </c>
      <c r="G1358">
        <v>71.475578242047604</v>
      </c>
      <c r="H1358">
        <v>-1.8914226916435899</v>
      </c>
      <c r="I1358">
        <v>44.435189243059703</v>
      </c>
      <c r="J1358">
        <v>-8.0556611907121596</v>
      </c>
      <c r="K1358">
        <v>392.77380789414798</v>
      </c>
      <c r="L1358">
        <v>323.87603854485701</v>
      </c>
      <c r="M1358">
        <v>21.959593006731801</v>
      </c>
      <c r="N1358">
        <v>0.60609899389448796</v>
      </c>
      <c r="O1358">
        <v>22.107382550335501</v>
      </c>
      <c r="P1358">
        <v>101.351351351351</v>
      </c>
      <c r="Q1358">
        <v>7.1575995659414998E-2</v>
      </c>
    </row>
    <row r="1359" spans="1:17" hidden="1" x14ac:dyDescent="0.3">
      <c r="A1359" t="s">
        <v>2884</v>
      </c>
      <c r="B1359" t="s">
        <v>2885</v>
      </c>
      <c r="C1359" t="s">
        <v>3124</v>
      </c>
      <c r="D1359" t="s">
        <v>2886</v>
      </c>
      <c r="E1359">
        <v>1259.57064319807</v>
      </c>
      <c r="F1359">
        <v>557.70000000000005</v>
      </c>
      <c r="G1359">
        <v>172.882161771988</v>
      </c>
      <c r="H1359">
        <v>-5.3449442822334197</v>
      </c>
      <c r="I1359">
        <v>86.094405195757801</v>
      </c>
      <c r="J1359">
        <v>-10.7800576615526</v>
      </c>
      <c r="K1359">
        <v>606.04269621835704</v>
      </c>
      <c r="L1359">
        <v>469.43886137949499</v>
      </c>
      <c r="M1359">
        <v>33.923066045599498</v>
      </c>
      <c r="N1359">
        <v>0.546362189395035</v>
      </c>
      <c r="O1359">
        <v>35.180204410973602</v>
      </c>
      <c r="P1359">
        <v>199.919333154073</v>
      </c>
    </row>
    <row r="1360" spans="1:17" hidden="1" x14ac:dyDescent="0.3">
      <c r="A1360" t="s">
        <v>2887</v>
      </c>
      <c r="B1360" t="s">
        <v>2888</v>
      </c>
      <c r="C1360" t="s">
        <v>3124</v>
      </c>
      <c r="D1360" t="s">
        <v>2889</v>
      </c>
      <c r="E1360">
        <v>1256.2937408293301</v>
      </c>
      <c r="F1360">
        <v>35.99</v>
      </c>
      <c r="G1360">
        <v>-31.946723290431098</v>
      </c>
      <c r="H1360">
        <v>-0.17097218513569101</v>
      </c>
      <c r="I1360">
        <v>13.8490655440784</v>
      </c>
      <c r="J1360">
        <v>-0.54984884658690703</v>
      </c>
      <c r="K1360">
        <v>36.7041609841297</v>
      </c>
      <c r="L1360">
        <v>34.889901983124297</v>
      </c>
      <c r="M1360">
        <v>42.659911574492703</v>
      </c>
      <c r="N1360">
        <v>0.771362649596945</v>
      </c>
      <c r="O1360">
        <v>44.484579049735999</v>
      </c>
      <c r="P1360">
        <v>38.423076923076898</v>
      </c>
      <c r="Q1360">
        <v>0.15315476157667199</v>
      </c>
    </row>
    <row r="1361" spans="1:17" hidden="1" x14ac:dyDescent="0.3">
      <c r="A1361" t="s">
        <v>2890</v>
      </c>
      <c r="B1361" t="s">
        <v>2891</v>
      </c>
      <c r="C1361" t="s">
        <v>3124</v>
      </c>
      <c r="D1361" t="s">
        <v>85</v>
      </c>
      <c r="E1361">
        <v>1255.84232258508</v>
      </c>
      <c r="F1361">
        <v>784.15</v>
      </c>
      <c r="G1361">
        <v>-30.062204212073201</v>
      </c>
      <c r="H1361">
        <v>-0.92948622637411604</v>
      </c>
      <c r="I1361">
        <v>-11.1337514821398</v>
      </c>
      <c r="J1361">
        <v>-3.8773106316981698</v>
      </c>
      <c r="K1361">
        <v>818.04536912295498</v>
      </c>
      <c r="L1361">
        <v>817.17773171930105</v>
      </c>
      <c r="M1361">
        <v>40.441018575858998</v>
      </c>
      <c r="N1361">
        <v>0.486693642062899</v>
      </c>
      <c r="O1361">
        <v>33.443856405024498</v>
      </c>
      <c r="P1361">
        <v>12.3665544171383</v>
      </c>
      <c r="Q1361">
        <v>-6.7426602910511002E-2</v>
      </c>
    </row>
    <row r="1362" spans="1:17" hidden="1" x14ac:dyDescent="0.3">
      <c r="A1362" t="s">
        <v>2892</v>
      </c>
      <c r="B1362" t="s">
        <v>2893</v>
      </c>
      <c r="C1362" t="s">
        <v>3124</v>
      </c>
      <c r="D1362" t="s">
        <v>203</v>
      </c>
      <c r="E1362">
        <v>1255.14324787487</v>
      </c>
      <c r="F1362">
        <v>444.9</v>
      </c>
      <c r="G1362">
        <v>23.628523268527999</v>
      </c>
      <c r="H1362">
        <v>-5.9086655143880504</v>
      </c>
      <c r="I1362">
        <v>9.7155389006997392</v>
      </c>
      <c r="J1362">
        <v>-9.8041362047733305</v>
      </c>
      <c r="K1362">
        <v>484.09349628118702</v>
      </c>
      <c r="L1362">
        <v>426.17889624853098</v>
      </c>
      <c r="M1362">
        <v>33.934341029166703</v>
      </c>
      <c r="N1362">
        <v>0.32870853670855998</v>
      </c>
      <c r="O1362">
        <v>39.7280287705102</v>
      </c>
      <c r="P1362">
        <v>62.728602779809798</v>
      </c>
      <c r="Q1362">
        <v>0.121395416412477</v>
      </c>
    </row>
    <row r="1363" spans="1:17" hidden="1" x14ac:dyDescent="0.3">
      <c r="A1363" t="s">
        <v>2894</v>
      </c>
      <c r="B1363" t="s">
        <v>2895</v>
      </c>
      <c r="C1363" t="s">
        <v>3124</v>
      </c>
      <c r="D1363" t="s">
        <v>253</v>
      </c>
      <c r="E1363">
        <v>1252.81897</v>
      </c>
      <c r="F1363">
        <v>76.819999999999993</v>
      </c>
      <c r="G1363">
        <v>-27.496241501718998</v>
      </c>
      <c r="H1363">
        <v>0.88456543500934104</v>
      </c>
      <c r="I1363">
        <v>-19.145144001253701</v>
      </c>
      <c r="J1363">
        <v>-2.70911683995786</v>
      </c>
      <c r="K1363">
        <v>81.6875338399539</v>
      </c>
      <c r="L1363">
        <v>83.860092569391199</v>
      </c>
      <c r="M1363">
        <v>30.349680382940502</v>
      </c>
      <c r="N1363">
        <v>0.46561992322160101</v>
      </c>
      <c r="O1363">
        <v>36.618068211403298</v>
      </c>
      <c r="P1363">
        <v>11.3333333333333</v>
      </c>
      <c r="Q1363">
        <v>8.3336569654149997E-3</v>
      </c>
    </row>
    <row r="1364" spans="1:17" hidden="1" x14ac:dyDescent="0.3">
      <c r="A1364" t="s">
        <v>2896</v>
      </c>
      <c r="B1364" t="s">
        <v>2897</v>
      </c>
      <c r="C1364" t="s">
        <v>3124</v>
      </c>
      <c r="D1364" t="s">
        <v>120</v>
      </c>
      <c r="E1364">
        <v>1251.4722304624599</v>
      </c>
      <c r="F1364">
        <v>55.57</v>
      </c>
      <c r="G1364">
        <v>-24.504913319960401</v>
      </c>
      <c r="H1364">
        <v>-6.4144430000350798</v>
      </c>
      <c r="I1364">
        <v>-15.3983607604002</v>
      </c>
      <c r="J1364">
        <v>-13.5554149044778</v>
      </c>
      <c r="K1364">
        <v>63.260957656692902</v>
      </c>
      <c r="L1364">
        <v>62.072584778816797</v>
      </c>
      <c r="M1364">
        <v>30.7355384824534</v>
      </c>
      <c r="N1364">
        <v>0.75373883044253398</v>
      </c>
      <c r="O1364">
        <v>54.759762461759898</v>
      </c>
      <c r="P1364">
        <v>20.8043478260869</v>
      </c>
      <c r="Q1364">
        <v>4.6465396391316999E-2</v>
      </c>
    </row>
    <row r="1365" spans="1:17" hidden="1" x14ac:dyDescent="0.3">
      <c r="A1365" t="s">
        <v>2898</v>
      </c>
      <c r="B1365" t="s">
        <v>2899</v>
      </c>
      <c r="C1365" t="s">
        <v>3124</v>
      </c>
      <c r="D1365" t="s">
        <v>404</v>
      </c>
      <c r="E1365">
        <v>1250.5891622463</v>
      </c>
      <c r="F1365">
        <v>98.49</v>
      </c>
      <c r="G1365">
        <v>18.6316253839144</v>
      </c>
      <c r="H1365">
        <v>4.1150360294014003</v>
      </c>
      <c r="I1365">
        <v>44.104859074282501</v>
      </c>
      <c r="J1365">
        <v>-11.868960348389299</v>
      </c>
      <c r="K1365">
        <v>96.982303483733304</v>
      </c>
      <c r="L1365">
        <v>82.125234382417602</v>
      </c>
      <c r="M1365">
        <v>45.136114160309099</v>
      </c>
      <c r="N1365">
        <v>2.6442385383701801</v>
      </c>
      <c r="O1365">
        <v>37.780485328459697</v>
      </c>
      <c r="P1365">
        <v>111.351931330472</v>
      </c>
      <c r="Q1365">
        <v>7.9637770610943001E-2</v>
      </c>
    </row>
    <row r="1366" spans="1:17" hidden="1" x14ac:dyDescent="0.3">
      <c r="A1366" t="s">
        <v>2900</v>
      </c>
      <c r="B1366" t="s">
        <v>2901</v>
      </c>
      <c r="C1366" t="s">
        <v>3124</v>
      </c>
      <c r="D1366" t="s">
        <v>475</v>
      </c>
      <c r="E1366">
        <v>1249.8528171948001</v>
      </c>
      <c r="F1366">
        <v>541.20000000000005</v>
      </c>
      <c r="G1366">
        <v>-15.943503065495999</v>
      </c>
      <c r="H1366">
        <v>2.4251992628021402</v>
      </c>
      <c r="I1366">
        <v>28.5416379647851</v>
      </c>
      <c r="J1366">
        <v>1.8666290078255801</v>
      </c>
      <c r="K1366">
        <v>547.483326802703</v>
      </c>
      <c r="L1366">
        <v>506.42679287356299</v>
      </c>
      <c r="M1366">
        <v>39.300694742040903</v>
      </c>
      <c r="N1366">
        <v>0.19097331400860401</v>
      </c>
      <c r="O1366">
        <v>35.606060606060502</v>
      </c>
      <c r="P1366">
        <v>52.881355932203398</v>
      </c>
      <c r="Q1366">
        <v>6.795221774101E-3</v>
      </c>
    </row>
    <row r="1367" spans="1:17" hidden="1" x14ac:dyDescent="0.3">
      <c r="A1367" t="s">
        <v>2902</v>
      </c>
      <c r="B1367" t="s">
        <v>2903</v>
      </c>
      <c r="C1367" t="s">
        <v>3124</v>
      </c>
      <c r="D1367" t="s">
        <v>160</v>
      </c>
      <c r="E1367">
        <v>1249.3239261968299</v>
      </c>
      <c r="F1367">
        <v>1018.3</v>
      </c>
      <c r="G1367">
        <v>-30.281394138319801</v>
      </c>
      <c r="H1367">
        <v>-2.1887890115032902</v>
      </c>
      <c r="I1367">
        <v>-7.6881142860300002</v>
      </c>
      <c r="J1367">
        <v>-4.5038260353400501</v>
      </c>
      <c r="K1367">
        <v>1146.41361391224</v>
      </c>
      <c r="L1367">
        <v>1169.69355699633</v>
      </c>
      <c r="M1367">
        <v>31.180097240807999</v>
      </c>
      <c r="N1367">
        <v>0.56504860682315905</v>
      </c>
      <c r="O1367">
        <v>54.669547284690097</v>
      </c>
      <c r="P1367">
        <v>13.163304995276899</v>
      </c>
      <c r="Q1367">
        <v>-5.1483761199107997E-2</v>
      </c>
    </row>
    <row r="1368" spans="1:17" hidden="1" x14ac:dyDescent="0.3">
      <c r="A1368" t="s">
        <v>2904</v>
      </c>
      <c r="B1368" t="s">
        <v>2905</v>
      </c>
      <c r="C1368" t="s">
        <v>3124</v>
      </c>
      <c r="D1368" t="s">
        <v>51</v>
      </c>
      <c r="E1368">
        <v>1243.4369547696599</v>
      </c>
      <c r="F1368">
        <v>118.02</v>
      </c>
      <c r="G1368">
        <v>-31.554005284741301</v>
      </c>
      <c r="H1368">
        <v>-0.883059029277251</v>
      </c>
      <c r="I1368">
        <v>1.32417328893193</v>
      </c>
      <c r="J1368">
        <v>-3.9487312528753402</v>
      </c>
      <c r="K1368">
        <v>124.566905375483</v>
      </c>
      <c r="L1368">
        <v>118.066270736115</v>
      </c>
      <c r="M1368">
        <v>39.401750396204001</v>
      </c>
      <c r="N1368">
        <v>0.30184632643853399</v>
      </c>
      <c r="O1368">
        <v>26.758176580240601</v>
      </c>
      <c r="P1368">
        <v>28.073792729245699</v>
      </c>
      <c r="Q1368">
        <v>1.6077037834226999E-2</v>
      </c>
    </row>
    <row r="1369" spans="1:17" hidden="1" x14ac:dyDescent="0.3">
      <c r="A1369" t="s">
        <v>2906</v>
      </c>
      <c r="B1369" t="s">
        <v>2907</v>
      </c>
      <c r="C1369" t="s">
        <v>3124</v>
      </c>
      <c r="D1369" t="s">
        <v>350</v>
      </c>
      <c r="E1369">
        <v>1238.15967944466</v>
      </c>
      <c r="F1369">
        <v>41.25</v>
      </c>
      <c r="G1369">
        <v>-23.3977456115982</v>
      </c>
      <c r="H1369">
        <v>1.2415380099831901</v>
      </c>
      <c r="I1369">
        <v>11.7710263274613</v>
      </c>
      <c r="J1369">
        <v>-9.4792164938138708</v>
      </c>
      <c r="K1369">
        <v>43.237960564370702</v>
      </c>
      <c r="M1369">
        <v>39.461737886650802</v>
      </c>
      <c r="N1369">
        <v>1.00385785440005</v>
      </c>
      <c r="O1369">
        <v>37.115151515151503</v>
      </c>
      <c r="P1369">
        <v>37.5</v>
      </c>
    </row>
    <row r="1370" spans="1:17" hidden="1" x14ac:dyDescent="0.3">
      <c r="A1370" t="s">
        <v>2908</v>
      </c>
      <c r="B1370" t="s">
        <v>2909</v>
      </c>
      <c r="C1370" t="s">
        <v>3124</v>
      </c>
      <c r="D1370" t="s">
        <v>51</v>
      </c>
      <c r="E1370">
        <v>1236.1924029788699</v>
      </c>
      <c r="F1370">
        <v>616.85</v>
      </c>
      <c r="G1370">
        <v>-18.8357193470945</v>
      </c>
      <c r="H1370">
        <v>-1.391545509508</v>
      </c>
      <c r="I1370">
        <v>-3.2038106948545302</v>
      </c>
      <c r="J1370">
        <v>-5.7244024272692604</v>
      </c>
      <c r="K1370">
        <v>673.56060539438397</v>
      </c>
      <c r="L1370">
        <v>641.01795630401602</v>
      </c>
      <c r="M1370">
        <v>21.917811102886301</v>
      </c>
      <c r="N1370">
        <v>0.50795640673335996</v>
      </c>
      <c r="O1370">
        <v>31.612223393045301</v>
      </c>
      <c r="P1370">
        <v>15.3421839940164</v>
      </c>
      <c r="Q1370">
        <v>7.2087028187329996E-2</v>
      </c>
    </row>
    <row r="1371" spans="1:17" hidden="1" x14ac:dyDescent="0.3">
      <c r="A1371" t="s">
        <v>2910</v>
      </c>
      <c r="B1371" t="s">
        <v>2911</v>
      </c>
      <c r="C1371" t="s">
        <v>3124</v>
      </c>
      <c r="D1371" t="s">
        <v>51</v>
      </c>
      <c r="E1371">
        <v>1235.87945028072</v>
      </c>
      <c r="F1371">
        <v>391.1</v>
      </c>
      <c r="G1371">
        <v>-20.9925136285134</v>
      </c>
      <c r="H1371">
        <v>9.4187415666547505</v>
      </c>
      <c r="I1371">
        <v>21.788133084572099</v>
      </c>
      <c r="J1371">
        <v>1.31833412389375</v>
      </c>
      <c r="K1371">
        <v>375.831630026585</v>
      </c>
      <c r="L1371">
        <v>362.09293856714999</v>
      </c>
      <c r="M1371">
        <v>59.1696364516919</v>
      </c>
      <c r="N1371">
        <v>0.64502049303147202</v>
      </c>
      <c r="O1371">
        <v>9.5627716696496901</v>
      </c>
      <c r="P1371">
        <v>48.537789593619401</v>
      </c>
      <c r="Q1371">
        <v>-2.6980292862409999E-3</v>
      </c>
    </row>
    <row r="1372" spans="1:17" hidden="1" x14ac:dyDescent="0.3">
      <c r="A1372" t="s">
        <v>2912</v>
      </c>
      <c r="B1372" t="s">
        <v>2913</v>
      </c>
      <c r="C1372" t="s">
        <v>3124</v>
      </c>
      <c r="D1372" t="s">
        <v>1668</v>
      </c>
      <c r="E1372">
        <v>1235.10242457</v>
      </c>
      <c r="F1372">
        <v>1631.7</v>
      </c>
      <c r="G1372">
        <v>42.5398666271441</v>
      </c>
      <c r="H1372">
        <v>-1.6443868699180499</v>
      </c>
      <c r="I1372">
        <v>29.1676965367432</v>
      </c>
      <c r="J1372">
        <v>1.31124065227446</v>
      </c>
      <c r="K1372">
        <v>1674.1238035880001</v>
      </c>
      <c r="L1372">
        <v>1495.83760668634</v>
      </c>
      <c r="M1372">
        <v>44.099750614674001</v>
      </c>
      <c r="N1372">
        <v>0.175529021123325</v>
      </c>
      <c r="O1372">
        <v>26.1445118587975</v>
      </c>
      <c r="P1372">
        <v>64.801535198464805</v>
      </c>
      <c r="Q1372">
        <v>7.6126942256472999E-2</v>
      </c>
    </row>
    <row r="1373" spans="1:17" hidden="1" x14ac:dyDescent="0.3">
      <c r="A1373" t="s">
        <v>2914</v>
      </c>
      <c r="B1373" t="s">
        <v>2915</v>
      </c>
      <c r="C1373" t="s">
        <v>3124</v>
      </c>
      <c r="D1373" t="s">
        <v>138</v>
      </c>
      <c r="E1373">
        <v>1230.7716147655899</v>
      </c>
      <c r="F1373">
        <v>47.9</v>
      </c>
      <c r="G1373">
        <v>64.628033022409298</v>
      </c>
      <c r="H1373">
        <v>-4.43562278876934</v>
      </c>
      <c r="I1373">
        <v>37.495184288287099</v>
      </c>
      <c r="J1373">
        <v>-12.3612469514322</v>
      </c>
      <c r="K1373">
        <v>50.030674573687598</v>
      </c>
      <c r="L1373">
        <v>42.218758051389898</v>
      </c>
      <c r="M1373">
        <v>41.7889193965948</v>
      </c>
      <c r="N1373">
        <v>0.59584239436596298</v>
      </c>
      <c r="O1373">
        <v>43.841336116910199</v>
      </c>
      <c r="P1373">
        <v>94.715447154471505</v>
      </c>
      <c r="Q1373">
        <v>7.6402138082185003E-2</v>
      </c>
    </row>
    <row r="1374" spans="1:17" hidden="1" x14ac:dyDescent="0.3">
      <c r="A1374" t="s">
        <v>2916</v>
      </c>
      <c r="B1374" t="s">
        <v>2917</v>
      </c>
      <c r="C1374" t="s">
        <v>3124</v>
      </c>
      <c r="D1374" t="s">
        <v>175</v>
      </c>
      <c r="E1374">
        <v>1228.5713708870301</v>
      </c>
      <c r="F1374">
        <v>501.6</v>
      </c>
      <c r="G1374">
        <v>101.161809323627</v>
      </c>
      <c r="H1374">
        <v>27.361777333138502</v>
      </c>
      <c r="I1374">
        <v>116.274701665492</v>
      </c>
      <c r="J1374">
        <v>-4.9968980785534098</v>
      </c>
      <c r="K1374">
        <v>454.79357626238402</v>
      </c>
      <c r="M1374">
        <v>52.4934676564353</v>
      </c>
      <c r="N1374">
        <v>1.1956465338314599</v>
      </c>
      <c r="O1374">
        <v>12.938596491227999</v>
      </c>
      <c r="P1374">
        <v>146.12365063787999</v>
      </c>
    </row>
    <row r="1375" spans="1:17" hidden="1" x14ac:dyDescent="0.3">
      <c r="A1375" t="s">
        <v>2918</v>
      </c>
      <c r="B1375" t="s">
        <v>2919</v>
      </c>
      <c r="C1375" t="s">
        <v>3124</v>
      </c>
      <c r="D1375" t="s">
        <v>1481</v>
      </c>
      <c r="E1375">
        <v>1222.18291718098</v>
      </c>
      <c r="F1375">
        <v>128.65</v>
      </c>
      <c r="G1375">
        <v>148.67561724550899</v>
      </c>
      <c r="H1375">
        <v>10.9335014243375</v>
      </c>
      <c r="I1375">
        <v>40.5248108632533</v>
      </c>
      <c r="J1375">
        <v>-6.9644721862364101</v>
      </c>
      <c r="K1375">
        <v>121.418233971167</v>
      </c>
      <c r="L1375">
        <v>101.274597734436</v>
      </c>
      <c r="M1375">
        <v>48.656767601713199</v>
      </c>
      <c r="N1375">
        <v>2.4546059331178798</v>
      </c>
      <c r="O1375">
        <v>17.1706179556937</v>
      </c>
      <c r="P1375">
        <v>178.463203463203</v>
      </c>
      <c r="Q1375">
        <v>0.135670931145665</v>
      </c>
    </row>
    <row r="1376" spans="1:17" hidden="1" x14ac:dyDescent="0.3">
      <c r="A1376" t="s">
        <v>2920</v>
      </c>
      <c r="B1376" t="s">
        <v>2921</v>
      </c>
      <c r="C1376" t="s">
        <v>3124</v>
      </c>
      <c r="D1376" t="s">
        <v>502</v>
      </c>
      <c r="E1376">
        <v>1220.0834037806401</v>
      </c>
      <c r="F1376">
        <v>7276.55</v>
      </c>
      <c r="G1376">
        <v>73.010451627060505</v>
      </c>
      <c r="H1376">
        <v>5.6193132456681498</v>
      </c>
      <c r="I1376">
        <v>30.7308369266723</v>
      </c>
      <c r="J1376">
        <v>-0.22450727395571099</v>
      </c>
      <c r="K1376">
        <v>7068.2434585130604</v>
      </c>
      <c r="L1376">
        <v>5970.9692354389899</v>
      </c>
      <c r="M1376">
        <v>47.050134346823</v>
      </c>
      <c r="N1376">
        <v>0.34628711680061502</v>
      </c>
      <c r="O1376">
        <v>14.0650445609526</v>
      </c>
      <c r="P1376">
        <v>97.721591217868607</v>
      </c>
      <c r="Q1376">
        <v>0.20837405277334001</v>
      </c>
    </row>
    <row r="1377" spans="1:17" hidden="1" x14ac:dyDescent="0.3">
      <c r="A1377" t="s">
        <v>2922</v>
      </c>
      <c r="B1377" t="s">
        <v>2923</v>
      </c>
      <c r="C1377" t="s">
        <v>3124</v>
      </c>
      <c r="D1377" t="s">
        <v>456</v>
      </c>
      <c r="E1377">
        <v>1214.9338918007099</v>
      </c>
      <c r="F1377">
        <v>119.1</v>
      </c>
      <c r="G1377">
        <v>-46.331935394180398</v>
      </c>
      <c r="H1377">
        <v>-15.3477441311384</v>
      </c>
      <c r="I1377">
        <v>-31.219043052315101</v>
      </c>
      <c r="J1377">
        <v>-9.7617010450736696</v>
      </c>
      <c r="M1377">
        <v>26.514949412877701</v>
      </c>
      <c r="O1377">
        <v>48.614609571788399</v>
      </c>
      <c r="P1377">
        <v>0.72733423545332498</v>
      </c>
    </row>
    <row r="1378" spans="1:17" hidden="1" x14ac:dyDescent="0.3">
      <c r="A1378" t="s">
        <v>2924</v>
      </c>
      <c r="B1378" t="s">
        <v>2925</v>
      </c>
      <c r="C1378" t="s">
        <v>3124</v>
      </c>
      <c r="D1378" t="s">
        <v>350</v>
      </c>
      <c r="E1378">
        <v>1214.74720550607</v>
      </c>
      <c r="F1378">
        <v>202.35</v>
      </c>
      <c r="G1378">
        <v>-14.306198161968901</v>
      </c>
      <c r="H1378">
        <v>-9.1100251939610004</v>
      </c>
      <c r="I1378">
        <v>40.341497444410699</v>
      </c>
      <c r="J1378">
        <v>-5.6799447447311699</v>
      </c>
      <c r="K1378">
        <v>227.02224693976399</v>
      </c>
      <c r="L1378">
        <v>210.47914692405601</v>
      </c>
      <c r="M1378">
        <v>32.722975390025901</v>
      </c>
      <c r="N1378">
        <v>0.202471211424646</v>
      </c>
      <c r="O1378">
        <v>42.821843340746199</v>
      </c>
      <c r="P1378">
        <v>79.070796460176894</v>
      </c>
      <c r="Q1378">
        <v>-8.5960851006715994E-2</v>
      </c>
    </row>
    <row r="1379" spans="1:17" hidden="1" x14ac:dyDescent="0.3">
      <c r="A1379" t="s">
        <v>2926</v>
      </c>
      <c r="B1379" t="s">
        <v>2927</v>
      </c>
      <c r="C1379" t="s">
        <v>3124</v>
      </c>
      <c r="D1379" t="s">
        <v>120</v>
      </c>
      <c r="E1379">
        <v>1212.6509578857001</v>
      </c>
      <c r="F1379">
        <v>10.119999999999999</v>
      </c>
      <c r="G1379">
        <v>0.16672308414637599</v>
      </c>
      <c r="H1379">
        <v>-9.9459498955972805</v>
      </c>
      <c r="I1379">
        <v>-30.676353676675099</v>
      </c>
      <c r="J1379">
        <v>-6.8072829665383798</v>
      </c>
      <c r="K1379">
        <v>11.890909612850001</v>
      </c>
      <c r="L1379">
        <v>12.857574446115001</v>
      </c>
      <c r="M1379">
        <v>20.880504459472402</v>
      </c>
      <c r="N1379">
        <v>0.39709933044093398</v>
      </c>
      <c r="O1379">
        <v>81.818181818181799</v>
      </c>
      <c r="P1379">
        <v>23.414634146341399</v>
      </c>
      <c r="Q1379">
        <v>3.6224614481068E-2</v>
      </c>
    </row>
    <row r="1380" spans="1:17" hidden="1" x14ac:dyDescent="0.3">
      <c r="A1380" t="s">
        <v>2928</v>
      </c>
      <c r="B1380" t="s">
        <v>2929</v>
      </c>
      <c r="C1380" t="s">
        <v>3124</v>
      </c>
      <c r="D1380" t="s">
        <v>75</v>
      </c>
      <c r="E1380">
        <v>1211.0963829252701</v>
      </c>
      <c r="F1380">
        <v>81.89</v>
      </c>
      <c r="G1380">
        <v>-29.174459945195899</v>
      </c>
      <c r="H1380">
        <v>-5.8337972956819799</v>
      </c>
      <c r="I1380">
        <v>-29.3494994158333</v>
      </c>
      <c r="J1380">
        <v>-7.5518552111590704</v>
      </c>
      <c r="K1380">
        <v>92.775480504890794</v>
      </c>
      <c r="L1380">
        <v>98.528911430538997</v>
      </c>
      <c r="M1380">
        <v>20.972769654391101</v>
      </c>
      <c r="N1380">
        <v>0.57615658333359199</v>
      </c>
      <c r="O1380">
        <v>51.300525094639099</v>
      </c>
      <c r="P1380">
        <v>0.86217514472226497</v>
      </c>
      <c r="Q1380">
        <v>-1.141886446246E-2</v>
      </c>
    </row>
    <row r="1381" spans="1:17" hidden="1" x14ac:dyDescent="0.3">
      <c r="A1381" t="s">
        <v>2930</v>
      </c>
      <c r="B1381" t="s">
        <v>2931</v>
      </c>
      <c r="C1381" t="s">
        <v>3124</v>
      </c>
      <c r="D1381" t="s">
        <v>85</v>
      </c>
      <c r="E1381">
        <v>1206.8389920868001</v>
      </c>
      <c r="F1381">
        <v>102.22</v>
      </c>
      <c r="G1381">
        <v>101.670643348193</v>
      </c>
      <c r="H1381">
        <v>-19.3096734838369</v>
      </c>
      <c r="I1381">
        <v>61.518538072119902</v>
      </c>
      <c r="J1381">
        <v>-9.8776525731010096</v>
      </c>
      <c r="K1381">
        <v>116.849949401863</v>
      </c>
      <c r="L1381">
        <v>88.055859073183598</v>
      </c>
      <c r="M1381">
        <v>26.087280333776899</v>
      </c>
      <c r="N1381">
        <v>9.1772809636065697E-2</v>
      </c>
      <c r="O1381">
        <v>53.942477010369799</v>
      </c>
      <c r="P1381">
        <v>144.253285543608</v>
      </c>
      <c r="Q1381">
        <v>0.12018857234699799</v>
      </c>
    </row>
    <row r="1382" spans="1:17" hidden="1" x14ac:dyDescent="0.3">
      <c r="A1382" t="s">
        <v>2932</v>
      </c>
      <c r="B1382" t="s">
        <v>2933</v>
      </c>
      <c r="C1382" t="s">
        <v>3124</v>
      </c>
      <c r="D1382" t="s">
        <v>120</v>
      </c>
      <c r="E1382">
        <v>1198.8403974133</v>
      </c>
      <c r="F1382">
        <v>628.25</v>
      </c>
      <c r="G1382">
        <v>-28.018815676218701</v>
      </c>
      <c r="H1382">
        <v>-4.7272170725907703</v>
      </c>
      <c r="I1382">
        <v>-2.7994009360118901</v>
      </c>
      <c r="J1382">
        <v>-2.62208485258865</v>
      </c>
      <c r="K1382">
        <v>663.079401499293</v>
      </c>
      <c r="L1382">
        <v>658.19300290374099</v>
      </c>
      <c r="M1382">
        <v>39.330092944944397</v>
      </c>
      <c r="N1382">
        <v>0.36586962267466999</v>
      </c>
      <c r="O1382">
        <v>34.500596896140003</v>
      </c>
      <c r="P1382">
        <v>14.4353369763205</v>
      </c>
      <c r="Q1382">
        <v>6.2853905427236997E-2</v>
      </c>
    </row>
    <row r="1383" spans="1:17" hidden="1" x14ac:dyDescent="0.3">
      <c r="A1383" t="s">
        <v>2934</v>
      </c>
      <c r="B1383" t="s">
        <v>2935</v>
      </c>
      <c r="C1383" t="s">
        <v>3124</v>
      </c>
      <c r="D1383" t="s">
        <v>464</v>
      </c>
      <c r="E1383">
        <v>1190.5724369243001</v>
      </c>
      <c r="F1383">
        <v>497.5</v>
      </c>
      <c r="G1383">
        <v>-1.59744034269098</v>
      </c>
      <c r="H1383">
        <v>-3.19694621110972</v>
      </c>
      <c r="I1383">
        <v>27.3171472183456</v>
      </c>
      <c r="J1383">
        <v>-6.7988508790825097</v>
      </c>
      <c r="K1383">
        <v>546.58924582281804</v>
      </c>
      <c r="L1383">
        <v>483.06138836308003</v>
      </c>
      <c r="M1383">
        <v>35.129636945416202</v>
      </c>
      <c r="N1383">
        <v>0.465444821464227</v>
      </c>
      <c r="O1383">
        <v>34.261306532663298</v>
      </c>
      <c r="P1383">
        <v>55.565978736710399</v>
      </c>
      <c r="Q1383">
        <v>0.12119198620358</v>
      </c>
    </row>
    <row r="1384" spans="1:17" hidden="1" x14ac:dyDescent="0.3">
      <c r="A1384" t="s">
        <v>2936</v>
      </c>
      <c r="B1384" t="s">
        <v>2937</v>
      </c>
      <c r="C1384" t="s">
        <v>3124</v>
      </c>
      <c r="D1384" t="s">
        <v>988</v>
      </c>
      <c r="E1384">
        <v>1187.510632</v>
      </c>
      <c r="F1384">
        <v>77.98</v>
      </c>
      <c r="G1384">
        <v>-33.999631706272702</v>
      </c>
      <c r="H1384">
        <v>-2.8292228559649701</v>
      </c>
      <c r="I1384">
        <v>-22.694937069850301</v>
      </c>
      <c r="J1384">
        <v>-4.3897321687719302</v>
      </c>
      <c r="K1384">
        <v>84.5112885664267</v>
      </c>
      <c r="L1384">
        <v>87.616277997147094</v>
      </c>
      <c r="M1384">
        <v>29.8350624928778</v>
      </c>
      <c r="N1384">
        <v>0.24826342735371501</v>
      </c>
      <c r="O1384">
        <v>48.3072582713516</v>
      </c>
      <c r="P1384">
        <v>5.3783783783783701</v>
      </c>
      <c r="Q1384">
        <v>-8.3631464179860001E-3</v>
      </c>
    </row>
    <row r="1385" spans="1:17" hidden="1" x14ac:dyDescent="0.3">
      <c r="A1385" t="s">
        <v>2938</v>
      </c>
      <c r="B1385" t="s">
        <v>2939</v>
      </c>
      <c r="C1385" t="s">
        <v>3124</v>
      </c>
      <c r="D1385" t="s">
        <v>21</v>
      </c>
      <c r="E1385">
        <v>1185.8559470483201</v>
      </c>
      <c r="F1385">
        <v>106.39</v>
      </c>
      <c r="G1385">
        <v>-12.2476506224281</v>
      </c>
      <c r="H1385">
        <v>-2.9524294320660802</v>
      </c>
      <c r="I1385">
        <v>-13.4451514678407</v>
      </c>
      <c r="J1385">
        <v>-2.4909879769601</v>
      </c>
      <c r="K1385">
        <v>114.26791635693399</v>
      </c>
      <c r="L1385">
        <v>116.451657909302</v>
      </c>
      <c r="M1385">
        <v>34.806207205937099</v>
      </c>
      <c r="N1385">
        <v>0.62227842997910199</v>
      </c>
      <c r="O1385">
        <v>65.899050662656194</v>
      </c>
      <c r="P1385">
        <v>14.0911528150134</v>
      </c>
      <c r="Q1385">
        <v>4.1705648814850003E-3</v>
      </c>
    </row>
    <row r="1386" spans="1:17" hidden="1" x14ac:dyDescent="0.3">
      <c r="A1386" t="s">
        <v>2940</v>
      </c>
      <c r="B1386" t="s">
        <v>2941</v>
      </c>
      <c r="C1386" t="s">
        <v>3124</v>
      </c>
      <c r="D1386" t="s">
        <v>300</v>
      </c>
      <c r="E1386">
        <v>1183.2476228345299</v>
      </c>
      <c r="F1386">
        <v>318.39999999999998</v>
      </c>
      <c r="G1386">
        <v>231.66187375655099</v>
      </c>
      <c r="H1386">
        <v>1.3932844537478</v>
      </c>
      <c r="I1386">
        <v>55.736087386524403</v>
      </c>
      <c r="J1386">
        <v>-9.4228046122538895</v>
      </c>
      <c r="K1386">
        <v>330.86543248829599</v>
      </c>
      <c r="L1386">
        <v>263.01548041016798</v>
      </c>
      <c r="M1386">
        <v>27.7369842201525</v>
      </c>
      <c r="N1386">
        <v>0.57677427598560305</v>
      </c>
      <c r="O1386">
        <v>29.930904522613002</v>
      </c>
      <c r="P1386">
        <v>284.80606757717902</v>
      </c>
    </row>
    <row r="1387" spans="1:17" hidden="1" x14ac:dyDescent="0.3">
      <c r="A1387" t="s">
        <v>2942</v>
      </c>
      <c r="B1387" t="s">
        <v>2943</v>
      </c>
      <c r="C1387" t="s">
        <v>3124</v>
      </c>
      <c r="D1387" t="s">
        <v>287</v>
      </c>
      <c r="E1387">
        <v>1183.21319649251</v>
      </c>
      <c r="F1387">
        <v>56.4</v>
      </c>
      <c r="G1387">
        <v>113.334379045856</v>
      </c>
      <c r="H1387">
        <v>-9.4723871880432409</v>
      </c>
      <c r="I1387">
        <v>116.391825377413</v>
      </c>
      <c r="J1387">
        <v>-0.83491753036597205</v>
      </c>
      <c r="K1387">
        <v>55.306183438334799</v>
      </c>
      <c r="L1387">
        <v>39.4348744625295</v>
      </c>
      <c r="M1387">
        <v>39.726532827641101</v>
      </c>
      <c r="N1387">
        <v>0.37946644216569803</v>
      </c>
      <c r="O1387">
        <v>27.304964539006999</v>
      </c>
      <c r="P1387">
        <v>275.12470901230398</v>
      </c>
    </row>
    <row r="1388" spans="1:17" hidden="1" x14ac:dyDescent="0.3">
      <c r="A1388" t="s">
        <v>2944</v>
      </c>
      <c r="B1388" t="s">
        <v>2945</v>
      </c>
      <c r="C1388" t="s">
        <v>3124</v>
      </c>
      <c r="D1388" t="s">
        <v>2946</v>
      </c>
      <c r="E1388">
        <v>1182.7383603344199</v>
      </c>
      <c r="F1388">
        <v>475.55</v>
      </c>
      <c r="G1388">
        <v>99.693184202290695</v>
      </c>
      <c r="H1388">
        <v>-2.3488133513612302</v>
      </c>
      <c r="I1388">
        <v>114.806076544156</v>
      </c>
      <c r="J1388">
        <v>-9.1803591258075592</v>
      </c>
      <c r="K1388">
        <v>466.94425861772203</v>
      </c>
      <c r="M1388">
        <v>37.6657738496137</v>
      </c>
      <c r="N1388">
        <v>0.59704392777609805</v>
      </c>
      <c r="O1388">
        <v>24.098412364630398</v>
      </c>
      <c r="P1388">
        <v>131.749512670565</v>
      </c>
    </row>
    <row r="1389" spans="1:17" hidden="1" x14ac:dyDescent="0.3">
      <c r="A1389" t="s">
        <v>2947</v>
      </c>
      <c r="B1389" t="s">
        <v>2948</v>
      </c>
      <c r="C1389" t="s">
        <v>3124</v>
      </c>
      <c r="D1389" t="s">
        <v>75</v>
      </c>
      <c r="E1389">
        <v>1180.4340137039301</v>
      </c>
      <c r="F1389">
        <v>106.17</v>
      </c>
      <c r="G1389">
        <v>10.74273130105</v>
      </c>
      <c r="H1389">
        <v>1.6366074188897799</v>
      </c>
      <c r="I1389">
        <v>-13.876376880662299</v>
      </c>
      <c r="J1389">
        <v>-6.8646512539789803</v>
      </c>
      <c r="K1389">
        <v>118.898362823125</v>
      </c>
      <c r="L1389">
        <v>115.641350530328</v>
      </c>
      <c r="M1389">
        <v>22.826625529908899</v>
      </c>
      <c r="N1389">
        <v>0.29633059515170002</v>
      </c>
      <c r="O1389">
        <v>40.209098615428097</v>
      </c>
      <c r="P1389">
        <v>38.152244632400702</v>
      </c>
    </row>
    <row r="1390" spans="1:17" hidden="1" x14ac:dyDescent="0.3">
      <c r="A1390" t="s">
        <v>2949</v>
      </c>
      <c r="B1390" t="s">
        <v>2950</v>
      </c>
      <c r="C1390" t="s">
        <v>3124</v>
      </c>
      <c r="D1390" t="s">
        <v>75</v>
      </c>
      <c r="E1390">
        <v>1179.7435559017299</v>
      </c>
      <c r="F1390">
        <v>39.97</v>
      </c>
      <c r="G1390">
        <v>-39.106537191008101</v>
      </c>
      <c r="H1390">
        <v>-7.0613703484974604</v>
      </c>
      <c r="I1390">
        <v>-20.016420484115098</v>
      </c>
      <c r="J1390">
        <v>-0.88548252307174902</v>
      </c>
      <c r="K1390">
        <v>44.307936992146701</v>
      </c>
      <c r="L1390">
        <v>46.890012238300599</v>
      </c>
      <c r="M1390">
        <v>40.1835500380664</v>
      </c>
      <c r="N1390">
        <v>0.35941778339943597</v>
      </c>
      <c r="O1390">
        <v>43.832874655991901</v>
      </c>
      <c r="P1390">
        <v>8.0270270270270192</v>
      </c>
      <c r="Q1390">
        <v>1.9498122885672001E-2</v>
      </c>
    </row>
    <row r="1391" spans="1:17" hidden="1" x14ac:dyDescent="0.3">
      <c r="A1391" t="s">
        <v>2951</v>
      </c>
      <c r="B1391" t="s">
        <v>2952</v>
      </c>
      <c r="C1391" t="s">
        <v>3124</v>
      </c>
      <c r="D1391" t="s">
        <v>48</v>
      </c>
      <c r="E1391">
        <v>1179.1306187497701</v>
      </c>
      <c r="F1391">
        <v>52.65</v>
      </c>
      <c r="G1391">
        <v>-53.270263945655003</v>
      </c>
      <c r="H1391">
        <v>-10.9854530410673</v>
      </c>
      <c r="I1391">
        <v>-32.023252522302201</v>
      </c>
      <c r="J1391">
        <v>-8.0834465909187294</v>
      </c>
      <c r="K1391">
        <v>60.074919606043402</v>
      </c>
      <c r="L1391">
        <v>65.636763364762601</v>
      </c>
      <c r="M1391">
        <v>35.868194624653398</v>
      </c>
      <c r="N1391">
        <v>0.66937896153772602</v>
      </c>
      <c r="O1391">
        <v>76.923076923076906</v>
      </c>
      <c r="P1391">
        <v>5.9356136820925398</v>
      </c>
      <c r="Q1391">
        <v>8.1466510218465002E-2</v>
      </c>
    </row>
    <row r="1392" spans="1:17" hidden="1" x14ac:dyDescent="0.3">
      <c r="A1392" t="s">
        <v>2953</v>
      </c>
      <c r="B1392" t="s">
        <v>2954</v>
      </c>
      <c r="C1392" t="s">
        <v>3124</v>
      </c>
      <c r="D1392" t="s">
        <v>211</v>
      </c>
      <c r="E1392">
        <v>1178.14834598939</v>
      </c>
      <c r="F1392">
        <v>87.04</v>
      </c>
      <c r="G1392">
        <v>-19.6447430924113</v>
      </c>
      <c r="H1392">
        <v>-11.700639580164101</v>
      </c>
      <c r="I1392">
        <v>-39.3227330522421</v>
      </c>
      <c r="J1392">
        <v>-9.2192839729848295</v>
      </c>
      <c r="K1392">
        <v>103.54469641873099</v>
      </c>
      <c r="L1392">
        <v>112.572667807887</v>
      </c>
      <c r="M1392">
        <v>31.930081565845899</v>
      </c>
      <c r="N1392">
        <v>0.69217043108864895</v>
      </c>
      <c r="O1392">
        <v>80.376838235294102</v>
      </c>
      <c r="P1392">
        <v>6.01705237515226</v>
      </c>
      <c r="Q1392">
        <v>7.3669243744847998E-2</v>
      </c>
    </row>
    <row r="1393" spans="1:17" hidden="1" x14ac:dyDescent="0.3">
      <c r="A1393" t="s">
        <v>2955</v>
      </c>
      <c r="B1393" t="s">
        <v>2956</v>
      </c>
      <c r="C1393" t="s">
        <v>3124</v>
      </c>
      <c r="E1393">
        <v>1176.92021057077</v>
      </c>
      <c r="F1393">
        <v>271.8</v>
      </c>
      <c r="G1393">
        <v>795.35482294645794</v>
      </c>
      <c r="H1393">
        <v>-15.096578370857401</v>
      </c>
      <c r="I1393">
        <v>30.015994131466499</v>
      </c>
      <c r="J1393">
        <v>-9.5677545857836694</v>
      </c>
      <c r="K1393">
        <v>338.70619226791001</v>
      </c>
      <c r="L1393">
        <v>275.756640383883</v>
      </c>
      <c r="M1393">
        <v>19.646733899907598</v>
      </c>
      <c r="N1393">
        <v>0.87387950772126</v>
      </c>
      <c r="O1393">
        <v>82.045621780721106</v>
      </c>
      <c r="P1393">
        <v>827.32855680654995</v>
      </c>
      <c r="Q1393">
        <v>0.19771737731870101</v>
      </c>
    </row>
    <row r="1394" spans="1:17" hidden="1" x14ac:dyDescent="0.3">
      <c r="A1394" t="s">
        <v>2957</v>
      </c>
      <c r="B1394" t="s">
        <v>2958</v>
      </c>
      <c r="C1394" t="s">
        <v>3124</v>
      </c>
      <c r="D1394" t="s">
        <v>475</v>
      </c>
      <c r="E1394">
        <v>1175.5490707608001</v>
      </c>
      <c r="F1394">
        <v>166.19</v>
      </c>
      <c r="G1394">
        <v>25.780072357331399</v>
      </c>
      <c r="H1394">
        <v>-9.2482412847511597</v>
      </c>
      <c r="I1394">
        <v>21.773136259872199</v>
      </c>
      <c r="J1394">
        <v>-2.5392245446798101</v>
      </c>
      <c r="K1394">
        <v>183.84613086211399</v>
      </c>
      <c r="L1394">
        <v>161.33247315142799</v>
      </c>
      <c r="M1394">
        <v>38.445364353514499</v>
      </c>
      <c r="N1394">
        <v>0.230798692323199</v>
      </c>
      <c r="O1394">
        <v>49.467476984174702</v>
      </c>
      <c r="P1394">
        <v>55.900562851782297</v>
      </c>
      <c r="Q1394">
        <v>4.3647810892352E-2</v>
      </c>
    </row>
    <row r="1395" spans="1:17" hidden="1" x14ac:dyDescent="0.3">
      <c r="A1395" t="s">
        <v>2959</v>
      </c>
      <c r="B1395" t="s">
        <v>2960</v>
      </c>
      <c r="C1395" t="s">
        <v>3124</v>
      </c>
      <c r="D1395" t="s">
        <v>266</v>
      </c>
      <c r="E1395">
        <v>1170.18949642199</v>
      </c>
      <c r="F1395">
        <v>220.54</v>
      </c>
      <c r="G1395">
        <v>61.913954461292498</v>
      </c>
      <c r="H1395">
        <v>17.1726289373598</v>
      </c>
      <c r="I1395">
        <v>73.164430448828398</v>
      </c>
      <c r="J1395">
        <v>9.0647802652103504</v>
      </c>
      <c r="K1395">
        <v>194.81336467885299</v>
      </c>
      <c r="L1395">
        <v>164.91948929873001</v>
      </c>
      <c r="M1395">
        <v>69.510872961110806</v>
      </c>
      <c r="N1395">
        <v>1.29838103351297</v>
      </c>
      <c r="O1395">
        <v>2.1447356488618801</v>
      </c>
      <c r="P1395">
        <v>105.919701213818</v>
      </c>
    </row>
    <row r="1396" spans="1:17" hidden="1" x14ac:dyDescent="0.3">
      <c r="A1396" t="s">
        <v>2961</v>
      </c>
      <c r="B1396" t="s">
        <v>2962</v>
      </c>
      <c r="C1396" t="s">
        <v>3124</v>
      </c>
      <c r="D1396" t="s">
        <v>624</v>
      </c>
      <c r="E1396">
        <v>1168.29780327596</v>
      </c>
      <c r="F1396">
        <v>18.670000000000002</v>
      </c>
      <c r="G1396">
        <v>-3.2390835990172402</v>
      </c>
      <c r="H1396">
        <v>-10.2287928274067</v>
      </c>
      <c r="I1396">
        <v>36.059196947379597</v>
      </c>
      <c r="J1396">
        <v>-6.1275555902075203</v>
      </c>
      <c r="K1396">
        <v>18.811700546229201</v>
      </c>
      <c r="L1396">
        <v>15.6157614541437</v>
      </c>
      <c r="M1396">
        <v>34.177446634939301</v>
      </c>
      <c r="N1396">
        <v>0.124411724125946</v>
      </c>
      <c r="O1396">
        <v>41.135511515800701</v>
      </c>
      <c r="P1396">
        <v>86.7</v>
      </c>
      <c r="Q1396">
        <v>5.6295431878759003E-2</v>
      </c>
    </row>
    <row r="1397" spans="1:17" hidden="1" x14ac:dyDescent="0.3">
      <c r="A1397" t="s">
        <v>2963</v>
      </c>
      <c r="B1397" t="s">
        <v>2964</v>
      </c>
      <c r="C1397" t="s">
        <v>3124</v>
      </c>
      <c r="D1397" t="s">
        <v>280</v>
      </c>
      <c r="E1397">
        <v>1166.9561434826501</v>
      </c>
      <c r="F1397">
        <v>95.73</v>
      </c>
      <c r="G1397">
        <v>-22.23831204683</v>
      </c>
      <c r="H1397">
        <v>10.6295540859788</v>
      </c>
      <c r="I1397">
        <v>4.0406598430356802</v>
      </c>
      <c r="J1397">
        <v>0.43849952876537801</v>
      </c>
      <c r="K1397">
        <v>91.461707093362506</v>
      </c>
      <c r="L1397">
        <v>88.7179918917317</v>
      </c>
      <c r="M1397">
        <v>53.4401718779771</v>
      </c>
      <c r="N1397">
        <v>4.2996776274300403</v>
      </c>
      <c r="O1397">
        <v>22.218740206831701</v>
      </c>
      <c r="P1397">
        <v>40.779411764705898</v>
      </c>
      <c r="Q1397">
        <v>0.14380886142097299</v>
      </c>
    </row>
    <row r="1398" spans="1:17" hidden="1" x14ac:dyDescent="0.3">
      <c r="A1398" t="s">
        <v>2965</v>
      </c>
      <c r="B1398" t="s">
        <v>2966</v>
      </c>
      <c r="C1398" t="s">
        <v>3124</v>
      </c>
      <c r="D1398" t="s">
        <v>211</v>
      </c>
      <c r="E1398">
        <v>1148.7507359844601</v>
      </c>
      <c r="F1398">
        <v>177.98</v>
      </c>
      <c r="G1398">
        <v>-52.526975005221999</v>
      </c>
      <c r="H1398">
        <v>-2.6177849498861598</v>
      </c>
      <c r="I1398">
        <v>-37.414082663356602</v>
      </c>
      <c r="J1398">
        <v>-12.0872792037802</v>
      </c>
      <c r="M1398">
        <v>40.238836210846003</v>
      </c>
      <c r="O1398">
        <v>52.202494662321598</v>
      </c>
      <c r="P1398">
        <v>12.6455696202531</v>
      </c>
    </row>
    <row r="1399" spans="1:17" hidden="1" x14ac:dyDescent="0.3">
      <c r="A1399" t="s">
        <v>2967</v>
      </c>
      <c r="B1399" t="s">
        <v>2968</v>
      </c>
      <c r="C1399" t="s">
        <v>3124</v>
      </c>
      <c r="D1399" t="s">
        <v>2753</v>
      </c>
      <c r="E1399">
        <v>1148.49586743698</v>
      </c>
      <c r="F1399">
        <v>1400.2</v>
      </c>
      <c r="G1399">
        <v>329.774012047751</v>
      </c>
      <c r="H1399">
        <v>0.25863576559901702</v>
      </c>
      <c r="I1399">
        <v>31.619459680334899</v>
      </c>
      <c r="J1399">
        <v>-3.54243687309912</v>
      </c>
      <c r="K1399">
        <v>1541.78795905482</v>
      </c>
      <c r="L1399">
        <v>1320.1666439462899</v>
      </c>
      <c r="M1399">
        <v>39.8904269643172</v>
      </c>
      <c r="N1399">
        <v>1.65395032998893</v>
      </c>
      <c r="O1399">
        <v>57.834595057848802</v>
      </c>
      <c r="P1399">
        <v>369.86577181208003</v>
      </c>
    </row>
    <row r="1400" spans="1:17" hidden="1" x14ac:dyDescent="0.3">
      <c r="A1400" t="s">
        <v>2969</v>
      </c>
      <c r="B1400" t="s">
        <v>2970</v>
      </c>
      <c r="C1400" t="s">
        <v>3124</v>
      </c>
      <c r="D1400" t="s">
        <v>2299</v>
      </c>
      <c r="E1400">
        <v>1147.21320319594</v>
      </c>
      <c r="F1400">
        <v>418.9</v>
      </c>
      <c r="G1400">
        <v>70.203996175489294</v>
      </c>
      <c r="H1400">
        <v>-9.8798688279389495</v>
      </c>
      <c r="I1400">
        <v>-58.201848573884597</v>
      </c>
      <c r="J1400">
        <v>-2.0406284860769301</v>
      </c>
      <c r="K1400">
        <v>517.83858020238301</v>
      </c>
      <c r="L1400">
        <v>595.79172511227603</v>
      </c>
      <c r="M1400">
        <v>30.822605585673799</v>
      </c>
      <c r="N1400">
        <v>0.64523056628963604</v>
      </c>
      <c r="O1400">
        <v>133.94604917641399</v>
      </c>
      <c r="P1400">
        <v>95.7476635514018</v>
      </c>
      <c r="Q1400">
        <v>0.25164332401624201</v>
      </c>
    </row>
    <row r="1401" spans="1:17" hidden="1" x14ac:dyDescent="0.3">
      <c r="A1401" t="s">
        <v>2971</v>
      </c>
      <c r="B1401" t="s">
        <v>2972</v>
      </c>
      <c r="C1401" t="s">
        <v>3124</v>
      </c>
      <c r="D1401" t="s">
        <v>280</v>
      </c>
      <c r="E1401">
        <v>1146.53431229946</v>
      </c>
      <c r="F1401">
        <v>667.6</v>
      </c>
      <c r="G1401">
        <v>2.92010232640453</v>
      </c>
      <c r="H1401">
        <v>-16.0371220789551</v>
      </c>
      <c r="I1401">
        <v>17.963992450400401</v>
      </c>
      <c r="J1401">
        <v>-9.9772000844132194</v>
      </c>
      <c r="K1401">
        <v>712.45008289878695</v>
      </c>
      <c r="L1401">
        <v>627.10872431395296</v>
      </c>
      <c r="M1401">
        <v>34.041371844818997</v>
      </c>
      <c r="N1401">
        <v>0.37374008974383299</v>
      </c>
      <c r="O1401">
        <v>41.102456560814801</v>
      </c>
      <c r="P1401">
        <v>51.383219954648503</v>
      </c>
      <c r="Q1401">
        <v>7.9452344069707997E-2</v>
      </c>
    </row>
    <row r="1402" spans="1:17" hidden="1" x14ac:dyDescent="0.3">
      <c r="A1402" t="s">
        <v>2973</v>
      </c>
      <c r="B1402" t="s">
        <v>2974</v>
      </c>
      <c r="C1402" t="s">
        <v>3124</v>
      </c>
      <c r="D1402" t="s">
        <v>280</v>
      </c>
      <c r="E1402">
        <v>1146.47168897437</v>
      </c>
      <c r="F1402">
        <v>107</v>
      </c>
      <c r="G1402">
        <v>-16.385404933656599</v>
      </c>
      <c r="H1402">
        <v>13.0178334265589</v>
      </c>
      <c r="I1402">
        <v>12.7994188237651</v>
      </c>
      <c r="J1402">
        <v>-5.79218248763092</v>
      </c>
      <c r="K1402">
        <v>103.75396726522899</v>
      </c>
      <c r="L1402">
        <v>98.994289140053695</v>
      </c>
      <c r="M1402">
        <v>40.430001919213801</v>
      </c>
      <c r="N1402">
        <v>1.3163614766576599</v>
      </c>
      <c r="O1402">
        <v>12.990654205607401</v>
      </c>
      <c r="P1402">
        <v>44.224288987734198</v>
      </c>
      <c r="Q1402">
        <v>8.2017074795330006E-2</v>
      </c>
    </row>
    <row r="1403" spans="1:17" hidden="1" x14ac:dyDescent="0.3">
      <c r="A1403" t="s">
        <v>2975</v>
      </c>
      <c r="B1403" t="s">
        <v>2976</v>
      </c>
      <c r="C1403" t="s">
        <v>3124</v>
      </c>
      <c r="D1403" t="s">
        <v>175</v>
      </c>
      <c r="E1403">
        <v>1145.78829111963</v>
      </c>
      <c r="F1403">
        <v>172.43</v>
      </c>
      <c r="G1403">
        <v>20.770105135832399</v>
      </c>
      <c r="H1403">
        <v>-4.0169332625777701</v>
      </c>
      <c r="I1403">
        <v>-9.9903120347829706</v>
      </c>
      <c r="J1403">
        <v>-5.9060490333228701</v>
      </c>
      <c r="K1403">
        <v>190.156448533267</v>
      </c>
      <c r="L1403">
        <v>175.86284968092599</v>
      </c>
      <c r="M1403">
        <v>30.375346012308999</v>
      </c>
      <c r="N1403">
        <v>1.0495857191733999</v>
      </c>
      <c r="O1403">
        <v>47.764310154845397</v>
      </c>
      <c r="P1403">
        <v>78.962117280747293</v>
      </c>
      <c r="Q1403">
        <v>0.173317710886047</v>
      </c>
    </row>
    <row r="1404" spans="1:17" hidden="1" x14ac:dyDescent="0.3">
      <c r="A1404" t="s">
        <v>2977</v>
      </c>
      <c r="B1404" t="s">
        <v>2978</v>
      </c>
      <c r="C1404" t="s">
        <v>3124</v>
      </c>
      <c r="D1404" t="s">
        <v>993</v>
      </c>
      <c r="E1404">
        <v>1144.1049393631699</v>
      </c>
      <c r="F1404">
        <v>61.71</v>
      </c>
      <c r="G1404">
        <v>-52.955867916973197</v>
      </c>
      <c r="H1404">
        <v>-8.1094900022229606</v>
      </c>
      <c r="I1404">
        <v>-14.967362982682999</v>
      </c>
      <c r="J1404">
        <v>-3.4609794117469899</v>
      </c>
      <c r="K1404">
        <v>67.968047140151796</v>
      </c>
      <c r="L1404">
        <v>74.4586507134117</v>
      </c>
      <c r="M1404">
        <v>34.856889577848797</v>
      </c>
      <c r="N1404">
        <v>0.408501983970604</v>
      </c>
      <c r="O1404">
        <v>52.730513693080503</v>
      </c>
      <c r="P1404">
        <v>5.4871794871794899</v>
      </c>
      <c r="Q1404">
        <v>-2.0759514704226E-2</v>
      </c>
    </row>
    <row r="1405" spans="1:17" hidden="1" x14ac:dyDescent="0.3">
      <c r="A1405" t="s">
        <v>2979</v>
      </c>
      <c r="B1405" t="s">
        <v>2980</v>
      </c>
      <c r="C1405" t="s">
        <v>3124</v>
      </c>
      <c r="D1405" t="s">
        <v>2981</v>
      </c>
      <c r="E1405">
        <v>1142.1802845558</v>
      </c>
      <c r="F1405">
        <v>586.20000000000005</v>
      </c>
      <c r="G1405">
        <v>7.9460159834962001</v>
      </c>
      <c r="H1405">
        <v>3.2410703178158999</v>
      </c>
      <c r="I1405">
        <v>14.550567972213999</v>
      </c>
      <c r="J1405">
        <v>-11.4807262449383</v>
      </c>
      <c r="K1405">
        <v>633.46417357710095</v>
      </c>
      <c r="L1405">
        <v>593.82424555551802</v>
      </c>
      <c r="M1405">
        <v>35.547310185501203</v>
      </c>
      <c r="N1405">
        <v>1.2805466982442599</v>
      </c>
      <c r="O1405">
        <v>61.8901398839986</v>
      </c>
      <c r="P1405">
        <v>65.126760563380202</v>
      </c>
    </row>
    <row r="1406" spans="1:17" hidden="1" x14ac:dyDescent="0.3">
      <c r="A1406" t="s">
        <v>2982</v>
      </c>
      <c r="B1406" t="s">
        <v>2983</v>
      </c>
      <c r="C1406" t="s">
        <v>3124</v>
      </c>
      <c r="D1406" t="s">
        <v>21</v>
      </c>
      <c r="E1406">
        <v>1137.59650036012</v>
      </c>
      <c r="F1406">
        <v>959</v>
      </c>
      <c r="G1406">
        <v>-34.840255723259197</v>
      </c>
      <c r="H1406">
        <v>0.10614630667703</v>
      </c>
      <c r="I1406">
        <v>-20.392260299928701</v>
      </c>
      <c r="J1406">
        <v>-0.99385663244754396</v>
      </c>
      <c r="K1406">
        <v>1004.53092217022</v>
      </c>
      <c r="L1406">
        <v>1056.17019891065</v>
      </c>
      <c r="M1406">
        <v>34.781090134253603</v>
      </c>
      <c r="N1406">
        <v>0.67960491670759304</v>
      </c>
      <c r="O1406">
        <v>53.013555787278399</v>
      </c>
      <c r="P1406">
        <v>2.0212765957446699</v>
      </c>
      <c r="Q1406">
        <v>0.118680884123881</v>
      </c>
    </row>
    <row r="1407" spans="1:17" hidden="1" x14ac:dyDescent="0.3">
      <c r="A1407" t="s">
        <v>2984</v>
      </c>
      <c r="B1407" t="s">
        <v>2985</v>
      </c>
      <c r="C1407" t="s">
        <v>3124</v>
      </c>
      <c r="D1407" t="s">
        <v>475</v>
      </c>
      <c r="E1407">
        <v>1136.0165315911199</v>
      </c>
      <c r="F1407">
        <v>182.53</v>
      </c>
      <c r="G1407">
        <v>-28.820727626959801</v>
      </c>
      <c r="H1407">
        <v>-8.7577657924399706</v>
      </c>
      <c r="I1407">
        <v>-15.6459814514499</v>
      </c>
      <c r="J1407">
        <v>-12.0940263384578</v>
      </c>
      <c r="K1407">
        <v>211.49520310354799</v>
      </c>
      <c r="L1407">
        <v>208.28088758969199</v>
      </c>
      <c r="M1407">
        <v>24.981726747419501</v>
      </c>
      <c r="N1407">
        <v>0.36598902518384102</v>
      </c>
      <c r="O1407">
        <v>44.370788363556599</v>
      </c>
      <c r="P1407">
        <v>14.1525953721075</v>
      </c>
      <c r="Q1407">
        <v>-1.6468742010397001E-2</v>
      </c>
    </row>
    <row r="1408" spans="1:17" hidden="1" x14ac:dyDescent="0.3">
      <c r="A1408" t="s">
        <v>2986</v>
      </c>
      <c r="B1408" t="s">
        <v>2987</v>
      </c>
      <c r="C1408" t="s">
        <v>3124</v>
      </c>
      <c r="D1408" t="s">
        <v>475</v>
      </c>
      <c r="E1408">
        <v>1135.2462484487401</v>
      </c>
      <c r="F1408">
        <v>871.4</v>
      </c>
      <c r="G1408">
        <v>-47.327084023789403</v>
      </c>
      <c r="H1408">
        <v>-17.5466881722054</v>
      </c>
      <c r="I1408">
        <v>-43.579397956173302</v>
      </c>
      <c r="J1408">
        <v>-12.2056501775697</v>
      </c>
      <c r="K1408">
        <v>1117.85570964674</v>
      </c>
      <c r="L1408">
        <v>1243.0607816469401</v>
      </c>
      <c r="M1408">
        <v>15.986197016146001</v>
      </c>
      <c r="N1408">
        <v>1.1906991903288699</v>
      </c>
      <c r="O1408">
        <v>78.218957998622898</v>
      </c>
      <c r="P1408">
        <v>0.16091954022987501</v>
      </c>
      <c r="Q1408">
        <v>-8.1550099669504994E-2</v>
      </c>
    </row>
    <row r="1409" spans="1:17" hidden="1" x14ac:dyDescent="0.3">
      <c r="A1409" t="s">
        <v>2988</v>
      </c>
      <c r="B1409" t="s">
        <v>2989</v>
      </c>
      <c r="C1409" t="s">
        <v>3124</v>
      </c>
      <c r="D1409" t="s">
        <v>993</v>
      </c>
      <c r="E1409">
        <v>1135.2102906908001</v>
      </c>
      <c r="F1409">
        <v>173.52</v>
      </c>
      <c r="G1409">
        <v>-54.839769747470498</v>
      </c>
      <c r="H1409">
        <v>-11.9219452476814</v>
      </c>
      <c r="I1409">
        <v>-25.472926777481099</v>
      </c>
      <c r="J1409">
        <v>-9.8251527808662207</v>
      </c>
      <c r="K1409">
        <v>203.169401342258</v>
      </c>
      <c r="L1409">
        <v>221.62331841983499</v>
      </c>
      <c r="M1409">
        <v>18.609243723463099</v>
      </c>
      <c r="N1409">
        <v>0.37198202910154399</v>
      </c>
      <c r="O1409">
        <v>64.361456892577195</v>
      </c>
      <c r="P1409">
        <v>0.62046970136273505</v>
      </c>
      <c r="Q1409">
        <v>-5.1535110104103998E-2</v>
      </c>
    </row>
    <row r="1410" spans="1:17" hidden="1" x14ac:dyDescent="0.3">
      <c r="A1410" t="s">
        <v>2990</v>
      </c>
      <c r="B1410" t="s">
        <v>2991</v>
      </c>
      <c r="C1410" t="s">
        <v>3124</v>
      </c>
      <c r="D1410" t="s">
        <v>211</v>
      </c>
      <c r="E1410">
        <v>1134.7305734471099</v>
      </c>
      <c r="F1410">
        <v>630.95000000000005</v>
      </c>
      <c r="G1410">
        <v>-8.5720990665793302</v>
      </c>
      <c r="H1410">
        <v>-6.8573517660747303</v>
      </c>
      <c r="I1410">
        <v>-12.471603108483199</v>
      </c>
      <c r="J1410">
        <v>-8.3664586286065905</v>
      </c>
      <c r="K1410">
        <v>683.62575205618202</v>
      </c>
      <c r="L1410">
        <v>648.643990724182</v>
      </c>
      <c r="M1410">
        <v>20.3223525890315</v>
      </c>
      <c r="N1410">
        <v>0.65813799991015098</v>
      </c>
      <c r="O1410">
        <v>20.4532847293763</v>
      </c>
      <c r="P1410">
        <v>28.739032850438601</v>
      </c>
      <c r="Q1410">
        <v>5.9378804464085E-2</v>
      </c>
    </row>
    <row r="1411" spans="1:17" hidden="1" x14ac:dyDescent="0.3">
      <c r="A1411" t="s">
        <v>2992</v>
      </c>
      <c r="B1411" t="s">
        <v>2993</v>
      </c>
      <c r="C1411" t="s">
        <v>3124</v>
      </c>
      <c r="D1411" t="s">
        <v>1481</v>
      </c>
      <c r="E1411">
        <v>1134.06621565874</v>
      </c>
      <c r="F1411">
        <v>163.77000000000001</v>
      </c>
      <c r="G1411">
        <v>-60.352852806680303</v>
      </c>
      <c r="H1411">
        <v>-15.1273259579451</v>
      </c>
      <c r="I1411">
        <v>-46.397727688957602</v>
      </c>
      <c r="J1411">
        <v>-5.7535538288905297</v>
      </c>
      <c r="K1411">
        <v>196.377084985571</v>
      </c>
      <c r="L1411">
        <v>234.32139777079701</v>
      </c>
      <c r="M1411">
        <v>22.651501137974901</v>
      </c>
      <c r="N1411">
        <v>0.89436405764527505</v>
      </c>
      <c r="O1411">
        <v>102.11271905721399</v>
      </c>
      <c r="P1411">
        <v>3.51431641489159</v>
      </c>
      <c r="Q1411">
        <v>1.6104740410600001E-2</v>
      </c>
    </row>
    <row r="1412" spans="1:17" hidden="1" x14ac:dyDescent="0.3">
      <c r="A1412" t="s">
        <v>2994</v>
      </c>
      <c r="B1412" t="s">
        <v>2995</v>
      </c>
      <c r="C1412" t="s">
        <v>3124</v>
      </c>
      <c r="D1412" t="s">
        <v>211</v>
      </c>
      <c r="E1412">
        <v>1133.20375995072</v>
      </c>
      <c r="F1412">
        <v>113.26</v>
      </c>
      <c r="G1412">
        <v>56.631863391766402</v>
      </c>
      <c r="H1412">
        <v>-6.3201631129525699</v>
      </c>
      <c r="I1412">
        <v>31.450112515519699</v>
      </c>
      <c r="J1412">
        <v>-12.6596623648195</v>
      </c>
      <c r="K1412">
        <v>124.259686747126</v>
      </c>
      <c r="L1412">
        <v>102.888998515868</v>
      </c>
      <c r="M1412">
        <v>20.7982660014532</v>
      </c>
      <c r="N1412">
        <v>0.23282730020012299</v>
      </c>
      <c r="O1412">
        <v>28.642062511036499</v>
      </c>
      <c r="P1412">
        <v>85.065359477124105</v>
      </c>
      <c r="Q1412">
        <v>7.6963788321114002E-2</v>
      </c>
    </row>
    <row r="1413" spans="1:17" hidden="1" x14ac:dyDescent="0.3">
      <c r="A1413" t="s">
        <v>2996</v>
      </c>
      <c r="B1413" t="s">
        <v>2997</v>
      </c>
      <c r="C1413" t="s">
        <v>3124</v>
      </c>
      <c r="D1413" t="s">
        <v>62</v>
      </c>
      <c r="E1413">
        <v>1131.01638418417</v>
      </c>
      <c r="F1413">
        <v>158.77000000000001</v>
      </c>
      <c r="G1413">
        <v>-63.536766189343503</v>
      </c>
      <c r="H1413">
        <v>-16.285737840491901</v>
      </c>
      <c r="I1413">
        <v>-31.3080269583924</v>
      </c>
      <c r="J1413">
        <v>-5.0549521313087</v>
      </c>
      <c r="K1413">
        <v>193.82437726516</v>
      </c>
      <c r="M1413">
        <v>25.086051691045199</v>
      </c>
      <c r="N1413">
        <v>1.0243436082938899</v>
      </c>
      <c r="O1413">
        <v>86.779618315802693</v>
      </c>
      <c r="P1413">
        <v>4.0705296276874803</v>
      </c>
    </row>
    <row r="1414" spans="1:17" hidden="1" x14ac:dyDescent="0.3">
      <c r="A1414" t="s">
        <v>2998</v>
      </c>
      <c r="B1414" t="s">
        <v>2999</v>
      </c>
      <c r="C1414" t="s">
        <v>3124</v>
      </c>
      <c r="D1414" t="s">
        <v>624</v>
      </c>
      <c r="E1414">
        <v>1129.11409651278</v>
      </c>
      <c r="F1414">
        <v>189.13</v>
      </c>
      <c r="G1414">
        <v>-31.965659196265701</v>
      </c>
      <c r="H1414">
        <v>-11.0619720150001</v>
      </c>
      <c r="I1414">
        <v>-23.508403307762499</v>
      </c>
      <c r="J1414">
        <v>-3.2021129292355801</v>
      </c>
      <c r="K1414">
        <v>218.43622061598199</v>
      </c>
      <c r="L1414">
        <v>231.257712540992</v>
      </c>
      <c r="M1414">
        <v>27.9234527169716</v>
      </c>
      <c r="N1414">
        <v>0.436895204880901</v>
      </c>
      <c r="O1414">
        <v>62.850949082641499</v>
      </c>
      <c r="P1414">
        <v>1.87449501750605</v>
      </c>
      <c r="Q1414">
        <v>-8.4833167878831994E-2</v>
      </c>
    </row>
    <row r="1415" spans="1:17" hidden="1" x14ac:dyDescent="0.3">
      <c r="A1415" t="s">
        <v>3000</v>
      </c>
      <c r="B1415" t="s">
        <v>3001</v>
      </c>
      <c r="C1415" t="s">
        <v>3124</v>
      </c>
      <c r="D1415" t="s">
        <v>51</v>
      </c>
      <c r="E1415">
        <v>1128.8939868655</v>
      </c>
      <c r="F1415">
        <v>1826.3</v>
      </c>
      <c r="G1415">
        <v>-25.602937302468799</v>
      </c>
      <c r="H1415">
        <v>-9.8339690625067995</v>
      </c>
      <c r="I1415">
        <v>-27.897654436177799</v>
      </c>
      <c r="J1415">
        <v>-8.7402066520350292</v>
      </c>
      <c r="K1415">
        <v>2053.70180558727</v>
      </c>
      <c r="L1415">
        <v>2155.66707207527</v>
      </c>
      <c r="M1415">
        <v>30.182602594078201</v>
      </c>
      <c r="N1415">
        <v>0.66993176545916899</v>
      </c>
      <c r="O1415">
        <v>54.624103378415299</v>
      </c>
      <c r="P1415">
        <v>3.0032993993401198</v>
      </c>
      <c r="Q1415">
        <v>-2.8781059900551999E-2</v>
      </c>
    </row>
    <row r="1416" spans="1:17" hidden="1" x14ac:dyDescent="0.3">
      <c r="A1416" t="s">
        <v>3002</v>
      </c>
      <c r="B1416" t="s">
        <v>3003</v>
      </c>
      <c r="C1416" t="s">
        <v>3124</v>
      </c>
      <c r="D1416" t="s">
        <v>94</v>
      </c>
      <c r="E1416">
        <v>1128.36299223673</v>
      </c>
      <c r="F1416">
        <v>43.26</v>
      </c>
      <c r="G1416">
        <v>-41.1416850303725</v>
      </c>
      <c r="H1416">
        <v>-3.6764500683174002</v>
      </c>
      <c r="I1416">
        <v>-26.146645090020499</v>
      </c>
      <c r="J1416">
        <v>-2.2726163116432301</v>
      </c>
      <c r="K1416">
        <v>47.5544239569506</v>
      </c>
      <c r="L1416">
        <v>53.717271664412003</v>
      </c>
      <c r="M1416">
        <v>40.656967517897698</v>
      </c>
      <c r="N1416">
        <v>0.85833184968240905</v>
      </c>
      <c r="O1416">
        <v>99.953767914932897</v>
      </c>
      <c r="P1416">
        <v>8.4210526315789505</v>
      </c>
      <c r="Q1416">
        <v>-4.2764975663333003E-2</v>
      </c>
    </row>
    <row r="1417" spans="1:17" hidden="1" x14ac:dyDescent="0.3">
      <c r="A1417" t="s">
        <v>3004</v>
      </c>
      <c r="B1417" t="s">
        <v>3005</v>
      </c>
      <c r="C1417" t="s">
        <v>3124</v>
      </c>
      <c r="D1417" t="s">
        <v>993</v>
      </c>
      <c r="E1417">
        <v>1125.5356644999999</v>
      </c>
      <c r="F1417">
        <v>562.25</v>
      </c>
      <c r="G1417">
        <v>-40.732395559457501</v>
      </c>
      <c r="H1417">
        <v>-17.2640179885951</v>
      </c>
      <c r="I1417">
        <v>-6.8954462154113196</v>
      </c>
      <c r="J1417">
        <v>-7.4145300677992401</v>
      </c>
      <c r="K1417">
        <v>662.39057989351102</v>
      </c>
      <c r="L1417">
        <v>649.20330964855998</v>
      </c>
      <c r="M1417">
        <v>22.984622308108602</v>
      </c>
      <c r="N1417">
        <v>0.407579264693604</v>
      </c>
      <c r="O1417">
        <v>52.067585593597101</v>
      </c>
      <c r="P1417">
        <v>17.2453341674486</v>
      </c>
      <c r="Q1417">
        <v>3.0428890791541E-2</v>
      </c>
    </row>
    <row r="1418" spans="1:17" hidden="1" x14ac:dyDescent="0.3">
      <c r="A1418" t="s">
        <v>3006</v>
      </c>
      <c r="B1418" t="s">
        <v>3007</v>
      </c>
      <c r="C1418" t="s">
        <v>3124</v>
      </c>
      <c r="D1418" t="s">
        <v>227</v>
      </c>
      <c r="E1418">
        <v>1121.3392669641601</v>
      </c>
      <c r="F1418">
        <v>17</v>
      </c>
      <c r="G1418">
        <v>-49.300923900365603</v>
      </c>
      <c r="H1418">
        <v>-9.4513926067151104</v>
      </c>
      <c r="I1418">
        <v>-42.485153543511899</v>
      </c>
      <c r="J1418">
        <v>-7.9594596549080903</v>
      </c>
      <c r="K1418">
        <v>18.828066001631399</v>
      </c>
      <c r="L1418">
        <v>21.8312993527434</v>
      </c>
      <c r="M1418">
        <v>28.970247241765701</v>
      </c>
      <c r="N1418">
        <v>0.30155609834243202</v>
      </c>
      <c r="O1418">
        <v>147.058823529411</v>
      </c>
      <c r="P1418">
        <v>15.1761517615176</v>
      </c>
      <c r="Q1418">
        <v>5.22641083243E-2</v>
      </c>
    </row>
    <row r="1419" spans="1:17" hidden="1" x14ac:dyDescent="0.3">
      <c r="A1419" t="s">
        <v>3008</v>
      </c>
      <c r="B1419" t="s">
        <v>3009</v>
      </c>
      <c r="C1419" t="s">
        <v>3124</v>
      </c>
      <c r="D1419" t="s">
        <v>280</v>
      </c>
      <c r="E1419">
        <v>1119.9333472037699</v>
      </c>
      <c r="F1419">
        <v>187.68</v>
      </c>
      <c r="G1419">
        <v>-2.1331940280972801</v>
      </c>
      <c r="H1419">
        <v>-14.277416808391401</v>
      </c>
      <c r="I1419">
        <v>39.232822700557698</v>
      </c>
      <c r="J1419">
        <v>-8.0648460717699102</v>
      </c>
      <c r="K1419">
        <v>211.45326734220399</v>
      </c>
      <c r="L1419">
        <v>176.859724006476</v>
      </c>
      <c r="M1419">
        <v>20.527712209892499</v>
      </c>
      <c r="N1419">
        <v>0.377118091016858</v>
      </c>
      <c r="O1419">
        <v>42.487212276214798</v>
      </c>
      <c r="P1419">
        <v>73.536754507628203</v>
      </c>
      <c r="Q1419">
        <v>0.12236645797456799</v>
      </c>
    </row>
    <row r="1420" spans="1:17" hidden="1" x14ac:dyDescent="0.3">
      <c r="A1420" t="s">
        <v>3010</v>
      </c>
      <c r="B1420" t="s">
        <v>3011</v>
      </c>
      <c r="C1420" t="s">
        <v>3124</v>
      </c>
      <c r="D1420" t="s">
        <v>1481</v>
      </c>
      <c r="E1420">
        <v>1116.0856218631</v>
      </c>
      <c r="F1420">
        <v>127.83</v>
      </c>
      <c r="G1420">
        <v>-47.076586074221801</v>
      </c>
      <c r="H1420">
        <v>-5.4502910860650298</v>
      </c>
      <c r="I1420">
        <v>-23.447021622471901</v>
      </c>
      <c r="J1420">
        <v>-1.1973867289611</v>
      </c>
      <c r="K1420">
        <v>136.77640052588501</v>
      </c>
      <c r="L1420">
        <v>150.969183074912</v>
      </c>
      <c r="M1420">
        <v>35.805029858239102</v>
      </c>
      <c r="N1420">
        <v>0.312871661002811</v>
      </c>
      <c r="O1420">
        <v>49.417194711726502</v>
      </c>
      <c r="P1420">
        <v>5.3746599620806101</v>
      </c>
      <c r="Q1420">
        <v>4.8473378518870999E-2</v>
      </c>
    </row>
    <row r="1421" spans="1:17" hidden="1" x14ac:dyDescent="0.3">
      <c r="A1421" t="s">
        <v>3012</v>
      </c>
      <c r="B1421" t="s">
        <v>3013</v>
      </c>
      <c r="C1421" t="s">
        <v>3124</v>
      </c>
      <c r="D1421" t="s">
        <v>21</v>
      </c>
      <c r="E1421">
        <v>1114.6625931772401</v>
      </c>
      <c r="F1421">
        <v>1268.0999999999999</v>
      </c>
      <c r="G1421">
        <v>120.308344331694</v>
      </c>
      <c r="H1421">
        <v>7.7965083343448098</v>
      </c>
      <c r="I1421">
        <v>30.775673993343801</v>
      </c>
      <c r="J1421">
        <v>-5.0666466454272099</v>
      </c>
      <c r="K1421">
        <v>1311.9305859994899</v>
      </c>
      <c r="L1421">
        <v>1141.18153107229</v>
      </c>
      <c r="M1421">
        <v>39.523251229456299</v>
      </c>
      <c r="N1421">
        <v>1.36857794955515</v>
      </c>
      <c r="O1421">
        <v>43.400485263603798</v>
      </c>
      <c r="P1421">
        <v>166.73030458136299</v>
      </c>
    </row>
    <row r="1422" spans="1:17" hidden="1" x14ac:dyDescent="0.3">
      <c r="A1422" t="s">
        <v>3014</v>
      </c>
      <c r="B1422" t="s">
        <v>3015</v>
      </c>
      <c r="C1422" t="s">
        <v>3124</v>
      </c>
      <c r="D1422" t="s">
        <v>993</v>
      </c>
      <c r="E1422">
        <v>1112.8912074201301</v>
      </c>
      <c r="F1422">
        <v>291.64999999999998</v>
      </c>
      <c r="G1422">
        <v>-52.880396836545003</v>
      </c>
      <c r="H1422">
        <v>-12.873206109638</v>
      </c>
      <c r="I1422">
        <v>-16.9189048358752</v>
      </c>
      <c r="J1422">
        <v>-6.1330214882637497</v>
      </c>
      <c r="K1422">
        <v>329.45109387031403</v>
      </c>
      <c r="L1422">
        <v>342.14212032243603</v>
      </c>
      <c r="M1422">
        <v>22.127547181732599</v>
      </c>
      <c r="N1422">
        <v>0.238353681133434</v>
      </c>
      <c r="O1422">
        <v>83.713355048859896</v>
      </c>
      <c r="P1422">
        <v>6.0545454545454396</v>
      </c>
      <c r="Q1422">
        <v>5.9039094160861998E-2</v>
      </c>
    </row>
    <row r="1423" spans="1:17" hidden="1" x14ac:dyDescent="0.3">
      <c r="A1423" t="s">
        <v>3016</v>
      </c>
      <c r="B1423" t="s">
        <v>3017</v>
      </c>
      <c r="C1423" t="s">
        <v>3124</v>
      </c>
      <c r="D1423" t="s">
        <v>565</v>
      </c>
      <c r="E1423">
        <v>1110.2465945921199</v>
      </c>
      <c r="F1423">
        <v>206.06</v>
      </c>
      <c r="G1423">
        <v>-10.186341630963399</v>
      </c>
      <c r="H1423">
        <v>-0.462273141776741</v>
      </c>
      <c r="I1423">
        <v>-8.6969466656577392</v>
      </c>
      <c r="J1423">
        <v>-2.8521368357208701</v>
      </c>
      <c r="K1423">
        <v>222.26148689575501</v>
      </c>
      <c r="L1423">
        <v>225.76998552913</v>
      </c>
      <c r="M1423">
        <v>36.970574639355199</v>
      </c>
      <c r="N1423">
        <v>0.229856077835428</v>
      </c>
      <c r="O1423">
        <v>41.900417354168603</v>
      </c>
      <c r="P1423">
        <v>11.3236088600756</v>
      </c>
      <c r="Q1423">
        <v>2.7581165294447998E-2</v>
      </c>
    </row>
    <row r="1424" spans="1:17" hidden="1" x14ac:dyDescent="0.3">
      <c r="A1424" t="s">
        <v>3018</v>
      </c>
      <c r="B1424" t="s">
        <v>3019</v>
      </c>
      <c r="C1424" t="s">
        <v>3124</v>
      </c>
      <c r="D1424" t="s">
        <v>3020</v>
      </c>
      <c r="E1424">
        <v>1110.06282780996</v>
      </c>
      <c r="F1424">
        <v>170.41</v>
      </c>
      <c r="G1424">
        <v>-66.447281450026793</v>
      </c>
      <c r="H1424">
        <v>-6.5520794499638901</v>
      </c>
      <c r="I1424">
        <v>-5.7651830170668799</v>
      </c>
      <c r="J1424">
        <v>-8.9452620280880595</v>
      </c>
      <c r="K1424">
        <v>187.43746267471499</v>
      </c>
      <c r="L1424">
        <v>197.15429419069599</v>
      </c>
      <c r="M1424">
        <v>29.9237562328656</v>
      </c>
      <c r="N1424">
        <v>0.40674285819439499</v>
      </c>
      <c r="O1424">
        <v>90.599143242767397</v>
      </c>
      <c r="P1424">
        <v>17.362258953167998</v>
      </c>
    </row>
    <row r="1425" spans="1:17" hidden="1" x14ac:dyDescent="0.3">
      <c r="A1425" t="s">
        <v>3021</v>
      </c>
      <c r="B1425" t="s">
        <v>3022</v>
      </c>
      <c r="C1425" t="s">
        <v>3124</v>
      </c>
      <c r="D1425" t="s">
        <v>266</v>
      </c>
      <c r="E1425">
        <v>1108.96950846204</v>
      </c>
      <c r="F1425">
        <v>296.14999999999998</v>
      </c>
      <c r="G1425">
        <v>24.733748898639298</v>
      </c>
      <c r="H1425">
        <v>22.127076691199999</v>
      </c>
      <c r="I1425">
        <v>39.846641240504603</v>
      </c>
      <c r="J1425">
        <v>-8.3779571364213297</v>
      </c>
      <c r="M1425">
        <v>32.997773169216202</v>
      </c>
      <c r="O1425">
        <v>65.443187573864606</v>
      </c>
      <c r="P1425">
        <v>53.4058534058533</v>
      </c>
    </row>
    <row r="1426" spans="1:17" hidden="1" x14ac:dyDescent="0.3">
      <c r="A1426" t="s">
        <v>3023</v>
      </c>
      <c r="B1426" t="s">
        <v>3024</v>
      </c>
      <c r="C1426" t="s">
        <v>3124</v>
      </c>
      <c r="D1426" t="s">
        <v>85</v>
      </c>
      <c r="E1426">
        <v>1105.7624921349</v>
      </c>
      <c r="F1426">
        <v>226.25</v>
      </c>
      <c r="G1426">
        <v>-50.821417004953901</v>
      </c>
      <c r="H1426">
        <v>-7.8532360721777303</v>
      </c>
      <c r="I1426">
        <v>-13.059380704444299</v>
      </c>
      <c r="J1426">
        <v>-6.1988962746264002</v>
      </c>
      <c r="K1426">
        <v>250.81316802991901</v>
      </c>
      <c r="L1426">
        <v>261.758522241631</v>
      </c>
      <c r="M1426">
        <v>26.572911709822101</v>
      </c>
      <c r="N1426">
        <v>0.39993551642483099</v>
      </c>
      <c r="O1426">
        <v>68.839779005524804</v>
      </c>
      <c r="P1426">
        <v>37.121212121212103</v>
      </c>
    </row>
    <row r="1427" spans="1:17" hidden="1" x14ac:dyDescent="0.3">
      <c r="A1427" t="s">
        <v>3025</v>
      </c>
      <c r="B1427" t="s">
        <v>3026</v>
      </c>
      <c r="C1427" t="s">
        <v>3124</v>
      </c>
      <c r="D1427" t="s">
        <v>211</v>
      </c>
      <c r="E1427">
        <v>1102.0550772352799</v>
      </c>
      <c r="F1427">
        <v>120.9</v>
      </c>
      <c r="G1427">
        <v>-20.4066619809294</v>
      </c>
      <c r="H1427">
        <v>0.470734881639502</v>
      </c>
      <c r="I1427">
        <v>-15.254322322787599</v>
      </c>
      <c r="J1427">
        <v>-5.2360415205310504</v>
      </c>
      <c r="K1427">
        <v>127.623162144703</v>
      </c>
      <c r="L1427">
        <v>129.57407856816101</v>
      </c>
      <c r="M1427">
        <v>43.282619028139003</v>
      </c>
      <c r="N1427">
        <v>0.74686821848066698</v>
      </c>
      <c r="O1427">
        <v>29.0322580645161</v>
      </c>
      <c r="P1427">
        <v>10.9174311926605</v>
      </c>
      <c r="Q1427">
        <v>6.1171711459424002E-2</v>
      </c>
    </row>
    <row r="1428" spans="1:17" hidden="1" x14ac:dyDescent="0.3">
      <c r="A1428" t="s">
        <v>3027</v>
      </c>
      <c r="B1428" t="s">
        <v>3028</v>
      </c>
      <c r="C1428" t="s">
        <v>3124</v>
      </c>
      <c r="D1428" t="s">
        <v>3029</v>
      </c>
      <c r="E1428">
        <v>1100.63687624657</v>
      </c>
      <c r="F1428">
        <v>1062.05</v>
      </c>
      <c r="G1428">
        <v>138.25866907497701</v>
      </c>
      <c r="H1428">
        <v>21.788725725649101</v>
      </c>
      <c r="I1428">
        <v>102.327108674808</v>
      </c>
      <c r="J1428">
        <v>3.9120791310987202</v>
      </c>
      <c r="K1428">
        <v>924.33012864304703</v>
      </c>
      <c r="L1428">
        <v>720.222272375697</v>
      </c>
      <c r="M1428">
        <v>66.777049732154197</v>
      </c>
      <c r="N1428">
        <v>0.88195386702849399</v>
      </c>
      <c r="O1428">
        <v>0.64497904995057798</v>
      </c>
      <c r="P1428">
        <v>204.923916164226</v>
      </c>
    </row>
    <row r="1429" spans="1:17" hidden="1" x14ac:dyDescent="0.3">
      <c r="A1429" t="s">
        <v>3030</v>
      </c>
      <c r="B1429" t="s">
        <v>3031</v>
      </c>
      <c r="C1429" t="s">
        <v>3124</v>
      </c>
      <c r="D1429" t="s">
        <v>48</v>
      </c>
      <c r="E1429">
        <v>1097.49328665758</v>
      </c>
      <c r="F1429">
        <v>384.75</v>
      </c>
      <c r="G1429">
        <v>-71.095774632943701</v>
      </c>
      <c r="H1429">
        <v>25.817534883017299</v>
      </c>
      <c r="I1429">
        <v>-32.757692730066303</v>
      </c>
      <c r="J1429">
        <v>1.03068812834313</v>
      </c>
      <c r="K1429">
        <v>402.29846728016201</v>
      </c>
      <c r="L1429">
        <v>477.91828088775299</v>
      </c>
      <c r="M1429">
        <v>49.477415666493101</v>
      </c>
      <c r="N1429">
        <v>0.369281443705473</v>
      </c>
      <c r="O1429">
        <v>107.92722547108499</v>
      </c>
      <c r="P1429">
        <v>26.750123538132101</v>
      </c>
      <c r="Q1429">
        <v>0.16155172416980801</v>
      </c>
    </row>
    <row r="1430" spans="1:17" hidden="1" x14ac:dyDescent="0.3">
      <c r="A1430" t="s">
        <v>3032</v>
      </c>
      <c r="B1430" t="s">
        <v>3033</v>
      </c>
      <c r="C1430" t="s">
        <v>3124</v>
      </c>
      <c r="D1430" t="s">
        <v>2582</v>
      </c>
      <c r="E1430">
        <v>1093.2418252202499</v>
      </c>
      <c r="F1430">
        <v>1734.25</v>
      </c>
      <c r="G1430">
        <v>141.734269808878</v>
      </c>
      <c r="H1430">
        <v>12.095459553856999</v>
      </c>
      <c r="I1430">
        <v>133.47051225751201</v>
      </c>
      <c r="J1430">
        <v>6.9734492978620404</v>
      </c>
      <c r="K1430">
        <v>1668.7152572698701</v>
      </c>
      <c r="L1430">
        <v>1257.25442167096</v>
      </c>
      <c r="M1430">
        <v>55.611559067178199</v>
      </c>
      <c r="N1430">
        <v>0.45072345072344999</v>
      </c>
      <c r="O1430">
        <v>18.9015424535101</v>
      </c>
      <c r="P1430">
        <v>222.351301115241</v>
      </c>
      <c r="Q1430">
        <v>0.240257925704076</v>
      </c>
    </row>
    <row r="1431" spans="1:17" hidden="1" x14ac:dyDescent="0.3">
      <c r="A1431" t="s">
        <v>3034</v>
      </c>
      <c r="B1431" t="s">
        <v>3035</v>
      </c>
      <c r="C1431" t="s">
        <v>3124</v>
      </c>
      <c r="D1431" t="s">
        <v>131</v>
      </c>
      <c r="E1431">
        <v>1090.5065880524701</v>
      </c>
      <c r="F1431">
        <v>681.45</v>
      </c>
      <c r="G1431">
        <v>-45.894435375162999</v>
      </c>
      <c r="H1431">
        <v>-8.7884779670250293</v>
      </c>
      <c r="I1431">
        <v>-29.791083259285401</v>
      </c>
      <c r="J1431">
        <v>-2.48747387804849</v>
      </c>
      <c r="K1431">
        <v>770.02452566307602</v>
      </c>
      <c r="L1431">
        <v>818.24768021770001</v>
      </c>
      <c r="M1431">
        <v>22.279017013478601</v>
      </c>
      <c r="N1431">
        <v>0.55628109147999905</v>
      </c>
      <c r="O1431">
        <v>58.485582214395698</v>
      </c>
      <c r="P1431">
        <v>6.4599281362287098</v>
      </c>
      <c r="Q1431">
        <v>8.2807154485522005E-2</v>
      </c>
    </row>
    <row r="1432" spans="1:17" hidden="1" x14ac:dyDescent="0.3">
      <c r="A1432" t="s">
        <v>3036</v>
      </c>
      <c r="B1432" t="s">
        <v>3037</v>
      </c>
      <c r="C1432" t="s">
        <v>3124</v>
      </c>
      <c r="D1432" t="s">
        <v>51</v>
      </c>
      <c r="E1432">
        <v>1090.05233419042</v>
      </c>
      <c r="F1432">
        <v>225.8</v>
      </c>
      <c r="G1432">
        <v>-28.641356338024</v>
      </c>
      <c r="H1432">
        <v>-19.006863566481599</v>
      </c>
      <c r="I1432">
        <v>-15.579921750884701</v>
      </c>
      <c r="J1432">
        <v>-26.505825569694998</v>
      </c>
      <c r="K1432">
        <v>297.008481738456</v>
      </c>
      <c r="L1432">
        <v>274.363905018558</v>
      </c>
      <c r="M1432">
        <v>17.094887469627299</v>
      </c>
      <c r="N1432">
        <v>0.78770676093891001</v>
      </c>
      <c r="O1432">
        <v>63.7289636846766</v>
      </c>
      <c r="P1432">
        <v>14.011613228982499</v>
      </c>
      <c r="Q1432">
        <v>4.5139848638830003E-3</v>
      </c>
    </row>
    <row r="1433" spans="1:17" hidden="1" x14ac:dyDescent="0.3">
      <c r="A1433" t="s">
        <v>3038</v>
      </c>
      <c r="B1433" t="s">
        <v>3039</v>
      </c>
      <c r="C1433" t="s">
        <v>3124</v>
      </c>
      <c r="D1433" t="s">
        <v>475</v>
      </c>
      <c r="E1433">
        <v>1087.95877960289</v>
      </c>
      <c r="F1433">
        <v>63.22</v>
      </c>
      <c r="G1433">
        <v>-26.813296013277199</v>
      </c>
      <c r="H1433">
        <v>-8.1034537766159396</v>
      </c>
      <c r="I1433">
        <v>-25.536552619334302</v>
      </c>
      <c r="J1433">
        <v>-2.5477503336721199</v>
      </c>
      <c r="K1433">
        <v>74.467824377009293</v>
      </c>
      <c r="L1433">
        <v>79.378410045822704</v>
      </c>
      <c r="M1433">
        <v>29.980025357118901</v>
      </c>
      <c r="N1433">
        <v>1.0641301654123301</v>
      </c>
      <c r="O1433">
        <v>66.007592534008197</v>
      </c>
      <c r="P1433">
        <v>12.9937444146559</v>
      </c>
      <c r="Q1433">
        <v>-8.0167887389315004E-2</v>
      </c>
    </row>
    <row r="1434" spans="1:17" hidden="1" x14ac:dyDescent="0.3">
      <c r="A1434" t="s">
        <v>3040</v>
      </c>
      <c r="B1434" t="s">
        <v>3041</v>
      </c>
      <c r="C1434" t="s">
        <v>3124</v>
      </c>
      <c r="D1434" t="s">
        <v>456</v>
      </c>
      <c r="E1434">
        <v>1087.575759455</v>
      </c>
      <c r="F1434">
        <v>65.09</v>
      </c>
      <c r="G1434">
        <v>-2.90021019992068</v>
      </c>
      <c r="H1434">
        <v>-9.4470932180484404</v>
      </c>
      <c r="I1434">
        <v>-7.0721275572700097</v>
      </c>
      <c r="J1434">
        <v>-6.2738252334246001</v>
      </c>
      <c r="K1434">
        <v>73.628021724169599</v>
      </c>
      <c r="L1434">
        <v>71.804298353107399</v>
      </c>
      <c r="M1434">
        <v>35.991841984962598</v>
      </c>
      <c r="N1434">
        <v>0.40100090914497799</v>
      </c>
      <c r="O1434">
        <v>40.805039176524801</v>
      </c>
      <c r="P1434">
        <v>27.627450980392101</v>
      </c>
      <c r="Q1434">
        <v>5.2813902519243998E-2</v>
      </c>
    </row>
    <row r="1435" spans="1:17" hidden="1" x14ac:dyDescent="0.3">
      <c r="A1435" t="s">
        <v>3042</v>
      </c>
      <c r="B1435" t="s">
        <v>3043</v>
      </c>
      <c r="C1435" t="s">
        <v>3124</v>
      </c>
      <c r="D1435" t="s">
        <v>502</v>
      </c>
      <c r="E1435">
        <v>1083.45405919363</v>
      </c>
      <c r="F1435">
        <v>1066</v>
      </c>
      <c r="G1435">
        <v>363.40447389472598</v>
      </c>
      <c r="H1435">
        <v>23.3884732003966</v>
      </c>
      <c r="I1435">
        <v>225.24075558743999</v>
      </c>
      <c r="J1435">
        <v>2.61431083689518</v>
      </c>
      <c r="K1435">
        <v>862.52889370946696</v>
      </c>
      <c r="L1435">
        <v>527.05006957718297</v>
      </c>
      <c r="M1435">
        <v>62.943629433881298</v>
      </c>
      <c r="N1435">
        <v>0.26751964576207499</v>
      </c>
      <c r="O1435">
        <v>4.2213883677298201</v>
      </c>
      <c r="P1435">
        <v>405.21327014218002</v>
      </c>
      <c r="Q1435">
        <v>0.160623758714248</v>
      </c>
    </row>
    <row r="1436" spans="1:17" hidden="1" x14ac:dyDescent="0.3">
      <c r="A1436" t="s">
        <v>3044</v>
      </c>
      <c r="B1436" t="s">
        <v>3045</v>
      </c>
      <c r="C1436" t="s">
        <v>3124</v>
      </c>
      <c r="D1436" t="s">
        <v>624</v>
      </c>
      <c r="E1436">
        <v>1080.0158719608801</v>
      </c>
      <c r="F1436">
        <v>167.42</v>
      </c>
      <c r="G1436">
        <v>-34.464180568734001</v>
      </c>
      <c r="H1436">
        <v>-1.6144909503064499E-2</v>
      </c>
      <c r="I1436">
        <v>-28.623437194508998</v>
      </c>
      <c r="J1436">
        <v>-4.8398311875591302</v>
      </c>
      <c r="K1436">
        <v>180.203184438498</v>
      </c>
      <c r="L1436">
        <v>207.472544204488</v>
      </c>
      <c r="M1436">
        <v>43.178945476663898</v>
      </c>
      <c r="N1436">
        <v>1.44495000882226</v>
      </c>
      <c r="O1436">
        <v>83.8788675188149</v>
      </c>
      <c r="P1436">
        <v>8.2713574338744102</v>
      </c>
      <c r="Q1436">
        <v>7.2983536662817997E-2</v>
      </c>
    </row>
    <row r="1437" spans="1:17" hidden="1" x14ac:dyDescent="0.3">
      <c r="A1437" t="s">
        <v>3046</v>
      </c>
      <c r="B1437" t="s">
        <v>3047</v>
      </c>
      <c r="C1437" t="s">
        <v>3124</v>
      </c>
      <c r="D1437" t="s">
        <v>1098</v>
      </c>
      <c r="E1437">
        <v>1078.3564333481199</v>
      </c>
      <c r="F1437">
        <v>409.2</v>
      </c>
      <c r="G1437">
        <v>40.389236636922398</v>
      </c>
      <c r="H1437">
        <v>8.9306091114819495</v>
      </c>
      <c r="I1437">
        <v>62.650496732399901</v>
      </c>
      <c r="J1437">
        <v>2.3168698549980502</v>
      </c>
      <c r="K1437">
        <v>372.730906833414</v>
      </c>
      <c r="L1437">
        <v>312.46979521433701</v>
      </c>
      <c r="M1437">
        <v>61.233499591163699</v>
      </c>
      <c r="N1437">
        <v>0.54427868969285198</v>
      </c>
      <c r="O1437">
        <v>11.852394916911001</v>
      </c>
      <c r="P1437">
        <v>124.83516483516399</v>
      </c>
      <c r="Q1437">
        <v>0.152385098163936</v>
      </c>
    </row>
    <row r="1438" spans="1:17" hidden="1" x14ac:dyDescent="0.3">
      <c r="A1438" t="s">
        <v>3048</v>
      </c>
      <c r="B1438" t="s">
        <v>3049</v>
      </c>
      <c r="C1438" t="s">
        <v>3124</v>
      </c>
      <c r="D1438" t="s">
        <v>582</v>
      </c>
      <c r="E1438">
        <v>1071.9449999999999</v>
      </c>
      <c r="F1438">
        <v>28</v>
      </c>
      <c r="G1438">
        <v>-14.160652698639099</v>
      </c>
      <c r="H1438">
        <v>6.3485083343448201</v>
      </c>
      <c r="I1438">
        <v>-2.2142856607037502</v>
      </c>
      <c r="J1438">
        <v>2.7548260593776099</v>
      </c>
      <c r="K1438">
        <v>26.0148474237802</v>
      </c>
      <c r="M1438">
        <v>100</v>
      </c>
      <c r="N1438">
        <v>2.5</v>
      </c>
      <c r="O1438">
        <v>0</v>
      </c>
      <c r="P1438">
        <v>6.8702290076335801</v>
      </c>
    </row>
    <row r="1439" spans="1:17" hidden="1" x14ac:dyDescent="0.3">
      <c r="A1439" t="s">
        <v>3050</v>
      </c>
      <c r="B1439" t="s">
        <v>3051</v>
      </c>
      <c r="C1439" t="s">
        <v>3124</v>
      </c>
      <c r="D1439" t="s">
        <v>232</v>
      </c>
      <c r="E1439">
        <v>1068.6144616402701</v>
      </c>
      <c r="F1439">
        <v>228.3</v>
      </c>
      <c r="G1439">
        <v>-16.450029667793601</v>
      </c>
      <c r="H1439">
        <v>-12.101214830506001</v>
      </c>
      <c r="I1439">
        <v>11.975116754879901</v>
      </c>
      <c r="J1439">
        <v>-10.3399588663932</v>
      </c>
      <c r="K1439">
        <v>251.48278037099499</v>
      </c>
      <c r="L1439">
        <v>220.181432715688</v>
      </c>
      <c r="M1439">
        <v>24.135777909552399</v>
      </c>
      <c r="N1439">
        <v>0.40550326577521301</v>
      </c>
      <c r="O1439">
        <v>35.567236092860199</v>
      </c>
      <c r="P1439">
        <v>58.5416666666666</v>
      </c>
      <c r="Q1439">
        <v>0.12186410250069001</v>
      </c>
    </row>
    <row r="1440" spans="1:17" hidden="1" x14ac:dyDescent="0.3">
      <c r="A1440" t="s">
        <v>3052</v>
      </c>
      <c r="B1440" t="s">
        <v>3053</v>
      </c>
      <c r="C1440" t="s">
        <v>3124</v>
      </c>
      <c r="D1440" t="s">
        <v>3054</v>
      </c>
      <c r="E1440">
        <v>1055.8219171718899</v>
      </c>
      <c r="F1440">
        <v>989.55</v>
      </c>
      <c r="G1440">
        <v>1115.9066182937199</v>
      </c>
      <c r="H1440">
        <v>23.455017210084399</v>
      </c>
      <c r="I1440">
        <v>653.52176504848501</v>
      </c>
      <c r="J1440">
        <v>2.7548260593776099</v>
      </c>
      <c r="K1440">
        <v>832.23651696155298</v>
      </c>
      <c r="L1440">
        <v>460.55083567341302</v>
      </c>
      <c r="M1440">
        <v>94.555005251233993</v>
      </c>
      <c r="N1440">
        <v>7.1808510638297796E-2</v>
      </c>
      <c r="O1440">
        <v>1.01056035571645E-2</v>
      </c>
      <c r="P1440">
        <v>1370.35661218424</v>
      </c>
      <c r="Q1440">
        <v>0.31258150677232199</v>
      </c>
    </row>
    <row r="1441" spans="1:17" hidden="1" x14ac:dyDescent="0.3">
      <c r="A1441" t="s">
        <v>3055</v>
      </c>
      <c r="B1441" t="s">
        <v>3056</v>
      </c>
      <c r="C1441" t="s">
        <v>3124</v>
      </c>
      <c r="D1441" t="s">
        <v>266</v>
      </c>
      <c r="E1441">
        <v>1055.4649020427</v>
      </c>
      <c r="F1441">
        <v>904.4</v>
      </c>
      <c r="G1441">
        <v>2.0167373413462601</v>
      </c>
      <c r="H1441">
        <v>0.29750329616895399</v>
      </c>
      <c r="I1441">
        <v>-12.680875962345601</v>
      </c>
      <c r="J1441">
        <v>-1.5009435785643701</v>
      </c>
      <c r="K1441">
        <v>955.20136859031402</v>
      </c>
      <c r="L1441">
        <v>931.38671618917203</v>
      </c>
      <c r="M1441">
        <v>34.436730130690698</v>
      </c>
      <c r="N1441">
        <v>0.47176940990377397</v>
      </c>
      <c r="O1441">
        <v>23.833480760725301</v>
      </c>
      <c r="P1441">
        <v>28.011323425336101</v>
      </c>
      <c r="Q1441">
        <v>6.8171819623387003E-2</v>
      </c>
    </row>
    <row r="1442" spans="1:17" hidden="1" x14ac:dyDescent="0.3">
      <c r="A1442" t="s">
        <v>3057</v>
      </c>
      <c r="B1442" t="s">
        <v>3058</v>
      </c>
      <c r="C1442" t="s">
        <v>3124</v>
      </c>
      <c r="D1442" t="s">
        <v>253</v>
      </c>
      <c r="E1442">
        <v>1054.14423084192</v>
      </c>
      <c r="F1442">
        <v>244.05</v>
      </c>
      <c r="G1442">
        <v>43.979260281556797</v>
      </c>
      <c r="H1442">
        <v>0.46728966870656502</v>
      </c>
      <c r="I1442">
        <v>-15.2267964993015</v>
      </c>
      <c r="J1442">
        <v>-5.3069558204490797</v>
      </c>
      <c r="K1442">
        <v>263.43391092348401</v>
      </c>
      <c r="L1442">
        <v>248.90760282846401</v>
      </c>
      <c r="M1442">
        <v>25.6814682454627</v>
      </c>
      <c r="N1442">
        <v>0.62772153289394605</v>
      </c>
      <c r="O1442">
        <v>38.496209793075103</v>
      </c>
      <c r="P1442">
        <v>77.555474718079296</v>
      </c>
      <c r="Q1442">
        <v>9.9504653061674997E-2</v>
      </c>
    </row>
    <row r="1443" spans="1:17" hidden="1" x14ac:dyDescent="0.3">
      <c r="A1443" t="s">
        <v>3059</v>
      </c>
      <c r="B1443" t="s">
        <v>3060</v>
      </c>
      <c r="C1443" t="s">
        <v>3124</v>
      </c>
      <c r="D1443" t="s">
        <v>456</v>
      </c>
      <c r="E1443">
        <v>1051.47611474059</v>
      </c>
      <c r="F1443">
        <v>371.05</v>
      </c>
      <c r="G1443">
        <v>31.1635399508232</v>
      </c>
      <c r="H1443">
        <v>8.3694046774847806</v>
      </c>
      <c r="I1443">
        <v>36.492296569194501</v>
      </c>
      <c r="J1443">
        <v>-5.0588385368956699</v>
      </c>
      <c r="K1443">
        <v>359.26466819837702</v>
      </c>
      <c r="L1443">
        <v>306.53333275853601</v>
      </c>
      <c r="M1443">
        <v>39.270468088485003</v>
      </c>
      <c r="N1443">
        <v>1.07384158172746</v>
      </c>
      <c r="O1443">
        <v>14.270313973857901</v>
      </c>
      <c r="P1443">
        <v>96.167063177372398</v>
      </c>
      <c r="Q1443">
        <v>0.109380185602199</v>
      </c>
    </row>
    <row r="1444" spans="1:17" hidden="1" x14ac:dyDescent="0.3">
      <c r="A1444" t="s">
        <v>3061</v>
      </c>
      <c r="B1444" t="s">
        <v>3062</v>
      </c>
      <c r="C1444" t="s">
        <v>3124</v>
      </c>
      <c r="D1444" t="s">
        <v>239</v>
      </c>
      <c r="E1444">
        <v>1050.7345500071101</v>
      </c>
      <c r="F1444">
        <v>430.95</v>
      </c>
      <c r="G1444">
        <v>-15.972373661416601</v>
      </c>
      <c r="H1444">
        <v>8.3002471562042892</v>
      </c>
      <c r="I1444">
        <v>-2.6469613270242802</v>
      </c>
      <c r="J1444">
        <v>0.92111307532294695</v>
      </c>
      <c r="K1444">
        <v>422.70767165344603</v>
      </c>
      <c r="L1444">
        <v>428.98332618884098</v>
      </c>
      <c r="M1444">
        <v>55.111513776931801</v>
      </c>
      <c r="N1444">
        <v>0.58597938202264199</v>
      </c>
      <c r="O1444">
        <v>18.714468035734999</v>
      </c>
      <c r="P1444">
        <v>19.162173372044698</v>
      </c>
      <c r="Q1444">
        <v>-3.5133238091539999E-3</v>
      </c>
    </row>
    <row r="1445" spans="1:17" hidden="1" x14ac:dyDescent="0.3">
      <c r="A1445" t="s">
        <v>3063</v>
      </c>
      <c r="B1445" t="s">
        <v>3064</v>
      </c>
      <c r="C1445" t="s">
        <v>3124</v>
      </c>
      <c r="D1445" t="s">
        <v>502</v>
      </c>
      <c r="E1445">
        <v>1050.21016573426</v>
      </c>
      <c r="F1445">
        <v>200.92</v>
      </c>
      <c r="G1445">
        <v>91.808101344574595</v>
      </c>
      <c r="H1445">
        <v>3.88722380596964</v>
      </c>
      <c r="I1445">
        <v>36.933059338045403</v>
      </c>
      <c r="J1445">
        <v>-8.3031642017999001</v>
      </c>
      <c r="K1445">
        <v>201.137747709525</v>
      </c>
      <c r="L1445">
        <v>168.68549186912401</v>
      </c>
      <c r="M1445">
        <v>41.287155380606599</v>
      </c>
      <c r="N1445">
        <v>1.2585869076501499</v>
      </c>
      <c r="O1445">
        <v>17.8080828190324</v>
      </c>
      <c r="P1445">
        <v>116.04301075268801</v>
      </c>
      <c r="Q1445">
        <v>6.4449502470842995E-2</v>
      </c>
    </row>
    <row r="1446" spans="1:17" hidden="1" x14ac:dyDescent="0.3">
      <c r="A1446" t="s">
        <v>3065</v>
      </c>
      <c r="B1446" t="s">
        <v>3066</v>
      </c>
      <c r="C1446" t="s">
        <v>3124</v>
      </c>
      <c r="D1446" t="s">
        <v>242</v>
      </c>
      <c r="E1446">
        <v>1048.8255868799999</v>
      </c>
      <c r="F1446">
        <v>460.3</v>
      </c>
      <c r="G1446">
        <v>182.09720522161601</v>
      </c>
      <c r="H1446">
        <v>18.616801017271602</v>
      </c>
      <c r="I1446">
        <v>136.728294241285</v>
      </c>
      <c r="J1446">
        <v>-4.0953206572063996</v>
      </c>
      <c r="K1446">
        <v>409.906022883525</v>
      </c>
      <c r="L1446">
        <v>285.829381740759</v>
      </c>
      <c r="M1446">
        <v>58.435958420342899</v>
      </c>
      <c r="N1446">
        <v>0.37266243652973302</v>
      </c>
      <c r="O1446">
        <v>7.3538996306756301</v>
      </c>
      <c r="P1446">
        <v>560.87580760947503</v>
      </c>
      <c r="Q1446">
        <v>0.19950336597933899</v>
      </c>
    </row>
    <row r="1447" spans="1:17" hidden="1" x14ac:dyDescent="0.3">
      <c r="A1447" t="s">
        <v>3067</v>
      </c>
      <c r="B1447" t="s">
        <v>3068</v>
      </c>
      <c r="C1447" t="s">
        <v>3124</v>
      </c>
      <c r="D1447" t="s">
        <v>239</v>
      </c>
      <c r="E1447">
        <v>1045.1782207988999</v>
      </c>
      <c r="F1447">
        <v>562.35</v>
      </c>
      <c r="G1447">
        <v>-2.5291432171778401</v>
      </c>
      <c r="H1447">
        <v>2.9888245398784199</v>
      </c>
      <c r="I1447">
        <v>15.566132476162799</v>
      </c>
      <c r="J1447">
        <v>-4.7533976248328997</v>
      </c>
      <c r="K1447">
        <v>562.23035362138603</v>
      </c>
      <c r="L1447">
        <v>503.716032947901</v>
      </c>
      <c r="M1447">
        <v>40.391603425376999</v>
      </c>
      <c r="N1447">
        <v>0.32905760932640199</v>
      </c>
      <c r="O1447">
        <v>22.859429181114901</v>
      </c>
      <c r="P1447">
        <v>35.440751445086697</v>
      </c>
    </row>
    <row r="1448" spans="1:17" hidden="1" x14ac:dyDescent="0.3">
      <c r="A1448" t="s">
        <v>3069</v>
      </c>
      <c r="B1448" t="s">
        <v>3070</v>
      </c>
      <c r="C1448" t="s">
        <v>3124</v>
      </c>
      <c r="D1448" t="s">
        <v>227</v>
      </c>
      <c r="E1448">
        <v>1042.8501204096301</v>
      </c>
      <c r="F1448">
        <v>8017.65</v>
      </c>
      <c r="G1448">
        <v>2.49431588412578</v>
      </c>
      <c r="H1448">
        <v>-7.4402013430745297</v>
      </c>
      <c r="I1448">
        <v>-17.027560636179199</v>
      </c>
      <c r="J1448">
        <v>0.77010723297174599</v>
      </c>
      <c r="K1448">
        <v>8272.1695616212692</v>
      </c>
      <c r="L1448">
        <v>8130.6064349039798</v>
      </c>
      <c r="M1448">
        <v>31.275199410194201</v>
      </c>
      <c r="N1448">
        <v>0.45671608193716401</v>
      </c>
      <c r="O1448">
        <v>25.360922464811999</v>
      </c>
      <c r="P1448">
        <v>25.275781249999898</v>
      </c>
      <c r="Q1448">
        <v>0.198443895876564</v>
      </c>
    </row>
    <row r="1449" spans="1:17" hidden="1" x14ac:dyDescent="0.3">
      <c r="A1449" t="s">
        <v>3071</v>
      </c>
      <c r="B1449" t="s">
        <v>3072</v>
      </c>
      <c r="C1449" t="s">
        <v>3124</v>
      </c>
      <c r="D1449" t="s">
        <v>475</v>
      </c>
      <c r="E1449">
        <v>1039.181</v>
      </c>
      <c r="F1449">
        <v>94.6</v>
      </c>
      <c r="G1449">
        <v>-26.050962027557901</v>
      </c>
      <c r="H1449">
        <v>15.109142962995</v>
      </c>
      <c r="I1449">
        <v>16.067826238429401</v>
      </c>
      <c r="J1449">
        <v>9.0828017815311402</v>
      </c>
      <c r="K1449">
        <v>90.819171212599997</v>
      </c>
      <c r="L1449">
        <v>84.000533886241101</v>
      </c>
      <c r="M1449">
        <v>49.6533722524835</v>
      </c>
      <c r="N1449">
        <v>0.48560935672665601</v>
      </c>
      <c r="O1449">
        <v>32.8646934460888</v>
      </c>
      <c r="P1449">
        <v>43.3333333333333</v>
      </c>
      <c r="Q1449">
        <v>1.7548768174605999E-2</v>
      </c>
    </row>
    <row r="1450" spans="1:17" hidden="1" x14ac:dyDescent="0.3">
      <c r="A1450" t="s">
        <v>3073</v>
      </c>
      <c r="B1450" t="s">
        <v>3074</v>
      </c>
      <c r="C1450" t="s">
        <v>3124</v>
      </c>
      <c r="D1450" t="s">
        <v>582</v>
      </c>
      <c r="E1450">
        <v>1035.66644536739</v>
      </c>
      <c r="F1450">
        <v>143.94999999999999</v>
      </c>
      <c r="G1450">
        <v>-23.7344977927884</v>
      </c>
      <c r="H1450">
        <v>-8.9750210774198802</v>
      </c>
      <c r="I1450">
        <v>8.1018126157905499</v>
      </c>
      <c r="J1450">
        <v>-6.8810810341566002</v>
      </c>
      <c r="K1450">
        <v>164.41744907394099</v>
      </c>
      <c r="L1450">
        <v>157.958488261995</v>
      </c>
      <c r="M1450">
        <v>22.487196779399401</v>
      </c>
      <c r="N1450">
        <v>0.72983161011138897</v>
      </c>
      <c r="O1450">
        <v>53.490795415074601</v>
      </c>
      <c r="P1450">
        <v>48.09670781893</v>
      </c>
      <c r="Q1450">
        <v>0.12845889820137099</v>
      </c>
    </row>
    <row r="1451" spans="1:17" hidden="1" x14ac:dyDescent="0.3">
      <c r="A1451" t="s">
        <v>3075</v>
      </c>
      <c r="B1451" t="s">
        <v>3076</v>
      </c>
      <c r="C1451" t="s">
        <v>3124</v>
      </c>
      <c r="D1451" t="s">
        <v>404</v>
      </c>
      <c r="E1451">
        <v>1035.0162273875701</v>
      </c>
      <c r="F1451">
        <v>99.36</v>
      </c>
      <c r="G1451">
        <v>24.444960167812098</v>
      </c>
      <c r="H1451">
        <v>-11.331690505754599</v>
      </c>
      <c r="I1451">
        <v>47.297122432045903</v>
      </c>
      <c r="J1451">
        <v>-7.9649151572635901</v>
      </c>
      <c r="K1451">
        <v>104.661910846995</v>
      </c>
      <c r="L1451">
        <v>84.869204174565496</v>
      </c>
      <c r="M1451">
        <v>31.2890984944965</v>
      </c>
      <c r="N1451">
        <v>0.39401502877191402</v>
      </c>
      <c r="O1451">
        <v>25.603864734299499</v>
      </c>
      <c r="P1451">
        <v>101.951219512195</v>
      </c>
      <c r="Q1451">
        <v>0.112438678306056</v>
      </c>
    </row>
    <row r="1452" spans="1:17" hidden="1" x14ac:dyDescent="0.3">
      <c r="A1452" t="s">
        <v>3077</v>
      </c>
      <c r="B1452" t="s">
        <v>3078</v>
      </c>
      <c r="C1452" t="s">
        <v>3124</v>
      </c>
      <c r="D1452" t="s">
        <v>51</v>
      </c>
      <c r="E1452">
        <v>1034.51793017465</v>
      </c>
      <c r="F1452">
        <v>1500.25</v>
      </c>
      <c r="G1452">
        <v>161.209735357032</v>
      </c>
      <c r="H1452">
        <v>9.3876566859931696</v>
      </c>
      <c r="I1452">
        <v>-8.5023210419503901</v>
      </c>
      <c r="J1452">
        <v>2.2409003299346399</v>
      </c>
      <c r="K1452">
        <v>1496.5754198823099</v>
      </c>
      <c r="L1452">
        <v>1368.2121585615801</v>
      </c>
      <c r="M1452">
        <v>62.752799269669801</v>
      </c>
      <c r="N1452">
        <v>1.0087255562244</v>
      </c>
      <c r="O1452">
        <v>23.5794034327612</v>
      </c>
      <c r="P1452">
        <v>192.360908116535</v>
      </c>
      <c r="Q1452">
        <v>0.132554366135297</v>
      </c>
    </row>
    <row r="1453" spans="1:17" hidden="1" x14ac:dyDescent="0.3">
      <c r="A1453" t="s">
        <v>3079</v>
      </c>
      <c r="B1453" t="s">
        <v>3080</v>
      </c>
      <c r="C1453" t="s">
        <v>3124</v>
      </c>
      <c r="D1453" t="s">
        <v>88</v>
      </c>
      <c r="E1453">
        <v>1032.17411621836</v>
      </c>
      <c r="F1453">
        <v>404.55</v>
      </c>
      <c r="G1453">
        <v>43.587633044490197</v>
      </c>
      <c r="H1453">
        <v>-11.3506067099029</v>
      </c>
      <c r="I1453">
        <v>-15.737427616748001</v>
      </c>
      <c r="J1453">
        <v>-2.9004911048014801</v>
      </c>
      <c r="K1453">
        <v>465.82038267336998</v>
      </c>
      <c r="L1453">
        <v>465.11604078164999</v>
      </c>
      <c r="M1453">
        <v>38.572361229205399</v>
      </c>
      <c r="N1453">
        <v>0.91319859888617405</v>
      </c>
      <c r="O1453">
        <v>75.503646026449104</v>
      </c>
      <c r="P1453">
        <v>73.217726396917101</v>
      </c>
      <c r="Q1453">
        <v>0.15865466968049599</v>
      </c>
    </row>
    <row r="1454" spans="1:17" hidden="1" x14ac:dyDescent="0.3">
      <c r="A1454" t="s">
        <v>3081</v>
      </c>
      <c r="B1454" t="s">
        <v>3082</v>
      </c>
      <c r="C1454" t="s">
        <v>3124</v>
      </c>
      <c r="E1454">
        <v>1030.6960288277501</v>
      </c>
      <c r="F1454">
        <v>1.97</v>
      </c>
      <c r="G1454">
        <v>79.376035892913293</v>
      </c>
      <c r="H1454">
        <v>-1.1632287548570499</v>
      </c>
      <c r="I1454">
        <v>-47.461016070638898</v>
      </c>
      <c r="J1454">
        <v>-0.67654648964199104</v>
      </c>
      <c r="K1454">
        <v>2.1223207930979702</v>
      </c>
      <c r="L1454">
        <v>2.3307215886146402</v>
      </c>
      <c r="M1454">
        <v>37.793256720206998</v>
      </c>
      <c r="N1454">
        <v>0.213006823533958</v>
      </c>
      <c r="O1454">
        <v>109.64467005076099</v>
      </c>
      <c r="P1454">
        <v>100.406917599186</v>
      </c>
    </row>
    <row r="1455" spans="1:17" hidden="1" x14ac:dyDescent="0.3">
      <c r="A1455" t="s">
        <v>3083</v>
      </c>
      <c r="B1455" t="s">
        <v>3084</v>
      </c>
      <c r="C1455" t="s">
        <v>3124</v>
      </c>
      <c r="E1455">
        <v>1024.9072707857299</v>
      </c>
      <c r="F1455">
        <v>19.12</v>
      </c>
      <c r="G1455">
        <v>340.91083703739997</v>
      </c>
      <c r="H1455">
        <v>68.519839971325297</v>
      </c>
      <c r="I1455">
        <v>-51.773391990574197</v>
      </c>
      <c r="J1455">
        <v>10.838489145867101</v>
      </c>
      <c r="K1455">
        <v>23.732582246849098</v>
      </c>
      <c r="L1455">
        <v>30.719764649146601</v>
      </c>
      <c r="M1455">
        <v>90.197184460826307</v>
      </c>
      <c r="N1455">
        <v>1.52073847261549</v>
      </c>
      <c r="O1455">
        <v>367.154811715481</v>
      </c>
      <c r="P1455">
        <v>361.94171874367299</v>
      </c>
      <c r="Q1455">
        <v>0.27601249325742799</v>
      </c>
    </row>
    <row r="1456" spans="1:17" hidden="1" x14ac:dyDescent="0.3">
      <c r="A1456" t="s">
        <v>3085</v>
      </c>
      <c r="B1456" t="s">
        <v>3086</v>
      </c>
      <c r="C1456" t="s">
        <v>3124</v>
      </c>
      <c r="D1456" t="s">
        <v>131</v>
      </c>
      <c r="E1456">
        <v>1021.857874475</v>
      </c>
      <c r="F1456">
        <v>811.55</v>
      </c>
      <c r="G1456">
        <v>53.496000014157303</v>
      </c>
      <c r="H1456">
        <v>0.38674703654643899</v>
      </c>
      <c r="I1456">
        <v>15.154664671099001</v>
      </c>
      <c r="J1456">
        <v>-0.67806304105075099</v>
      </c>
      <c r="K1456">
        <v>832.05624956838005</v>
      </c>
      <c r="L1456">
        <v>772.48172065025005</v>
      </c>
      <c r="M1456">
        <v>43.880086088340597</v>
      </c>
      <c r="N1456">
        <v>0.99144508670520204</v>
      </c>
      <c r="O1456">
        <v>77.746287967469598</v>
      </c>
      <c r="P1456">
        <v>93.203190096417003</v>
      </c>
    </row>
    <row r="1457" spans="1:17" hidden="1" x14ac:dyDescent="0.3">
      <c r="A1457" t="s">
        <v>3087</v>
      </c>
      <c r="B1457" t="s">
        <v>3088</v>
      </c>
      <c r="C1457" t="s">
        <v>3124</v>
      </c>
      <c r="D1457" t="s">
        <v>88</v>
      </c>
      <c r="E1457">
        <v>1017.08144561012</v>
      </c>
      <c r="F1457">
        <v>2397.4</v>
      </c>
      <c r="G1457">
        <v>66.017569569376704</v>
      </c>
      <c r="H1457">
        <v>-3.18186016317398</v>
      </c>
      <c r="I1457">
        <v>1.4346884073998201</v>
      </c>
      <c r="J1457">
        <v>-5.8808446723296903</v>
      </c>
      <c r="K1457">
        <v>2585.8675970101399</v>
      </c>
      <c r="L1457">
        <v>2344.1003827175</v>
      </c>
      <c r="M1457">
        <v>29.744803608686599</v>
      </c>
      <c r="N1457">
        <v>0.69304099604045799</v>
      </c>
      <c r="O1457">
        <v>47.993659798114599</v>
      </c>
      <c r="P1457">
        <v>114.64768555824099</v>
      </c>
      <c r="Q1457">
        <v>0.107409049520995</v>
      </c>
    </row>
    <row r="1458" spans="1:17" hidden="1" x14ac:dyDescent="0.3">
      <c r="A1458" t="s">
        <v>3089</v>
      </c>
      <c r="B1458" t="s">
        <v>3090</v>
      </c>
      <c r="C1458" t="s">
        <v>3124</v>
      </c>
      <c r="D1458" t="s">
        <v>582</v>
      </c>
      <c r="E1458">
        <v>1012.09157953197</v>
      </c>
      <c r="F1458">
        <v>38.74</v>
      </c>
      <c r="G1458">
        <v>-47.099583996349097</v>
      </c>
      <c r="H1458">
        <v>-10.7142191330069</v>
      </c>
      <c r="I1458">
        <v>-15.085632975192899</v>
      </c>
      <c r="J1458">
        <v>-7.8176577818042698</v>
      </c>
      <c r="K1458">
        <v>44.210217460765101</v>
      </c>
      <c r="L1458">
        <v>46.455293502934801</v>
      </c>
      <c r="M1458">
        <v>23.9846126591701</v>
      </c>
      <c r="N1458">
        <v>0.170875485612449</v>
      </c>
      <c r="O1458">
        <v>73.205988642230196</v>
      </c>
      <c r="P1458">
        <v>6.4285714285714199</v>
      </c>
      <c r="Q1458">
        <v>-2.1569718792921001E-2</v>
      </c>
    </row>
    <row r="1459" spans="1:17" hidden="1" x14ac:dyDescent="0.3">
      <c r="A1459" t="s">
        <v>3091</v>
      </c>
      <c r="B1459" t="s">
        <v>3092</v>
      </c>
      <c r="C1459" t="s">
        <v>3124</v>
      </c>
      <c r="D1459" t="s">
        <v>18</v>
      </c>
      <c r="E1459">
        <v>1010.87289489464</v>
      </c>
      <c r="F1459">
        <v>982.9</v>
      </c>
      <c r="G1459">
        <v>-0.48142441799167901</v>
      </c>
      <c r="H1459">
        <v>13.1854648560839</v>
      </c>
      <c r="I1459">
        <v>-39.350653344631603</v>
      </c>
      <c r="J1459">
        <v>-5.9824069954041796</v>
      </c>
      <c r="K1459">
        <v>1000.06433914081</v>
      </c>
      <c r="L1459">
        <v>967.54830395285103</v>
      </c>
      <c r="M1459">
        <v>31.743802807545201</v>
      </c>
      <c r="N1459">
        <v>1.14214443149802</v>
      </c>
      <c r="O1459">
        <v>60.952284057381199</v>
      </c>
      <c r="P1459">
        <v>32.377104377104303</v>
      </c>
      <c r="Q1459">
        <v>0.17396993132223301</v>
      </c>
    </row>
    <row r="1460" spans="1:17" hidden="1" x14ac:dyDescent="0.3">
      <c r="A1460" t="s">
        <v>3093</v>
      </c>
      <c r="B1460" t="s">
        <v>3094</v>
      </c>
      <c r="C1460" t="s">
        <v>3124</v>
      </c>
      <c r="D1460" t="s">
        <v>502</v>
      </c>
      <c r="E1460">
        <v>1010.70387320153</v>
      </c>
      <c r="F1460">
        <v>1257.05</v>
      </c>
      <c r="G1460">
        <v>37.477409069844697</v>
      </c>
      <c r="H1460">
        <v>3.0446621804986602</v>
      </c>
      <c r="I1460">
        <v>-1.6244524856220901</v>
      </c>
      <c r="J1460">
        <v>1.3856616811900899</v>
      </c>
      <c r="K1460">
        <v>1270.6340200889199</v>
      </c>
      <c r="L1460">
        <v>1203.3019035325699</v>
      </c>
      <c r="M1460">
        <v>38.450482513525998</v>
      </c>
      <c r="N1460">
        <v>0.79052324175718103</v>
      </c>
      <c r="O1460">
        <v>28.857245137424901</v>
      </c>
      <c r="P1460">
        <v>73.625690607734796</v>
      </c>
      <c r="Q1460">
        <v>0.15568112470952</v>
      </c>
    </row>
    <row r="1461" spans="1:17" hidden="1" x14ac:dyDescent="0.3">
      <c r="A1461" t="s">
        <v>3095</v>
      </c>
      <c r="B1461" t="s">
        <v>3096</v>
      </c>
      <c r="C1461" t="s">
        <v>3124</v>
      </c>
      <c r="D1461" t="s">
        <v>502</v>
      </c>
      <c r="E1461">
        <v>1009.99216826205</v>
      </c>
      <c r="F1461">
        <v>300.89999999999998</v>
      </c>
      <c r="G1461">
        <v>73.348963254967501</v>
      </c>
      <c r="H1461">
        <v>5.3287714922395502</v>
      </c>
      <c r="I1461">
        <v>60.601103053965502</v>
      </c>
      <c r="J1461">
        <v>-8.2215053015691293</v>
      </c>
      <c r="K1461">
        <v>303.332120342726</v>
      </c>
      <c r="L1461">
        <v>245.36626898306699</v>
      </c>
      <c r="M1461">
        <v>36.347622899051203</v>
      </c>
      <c r="N1461">
        <v>1.22313114071846</v>
      </c>
      <c r="O1461">
        <v>19.308740445330599</v>
      </c>
      <c r="P1461">
        <v>98.810703666997</v>
      </c>
      <c r="Q1461">
        <v>0.12401003260061</v>
      </c>
    </row>
    <row r="1462" spans="1:17" hidden="1" x14ac:dyDescent="0.3">
      <c r="A1462" t="s">
        <v>3097</v>
      </c>
      <c r="B1462" t="s">
        <v>3098</v>
      </c>
      <c r="C1462" t="s">
        <v>3124</v>
      </c>
      <c r="D1462" t="s">
        <v>211</v>
      </c>
      <c r="E1462">
        <v>1008.64050122199</v>
      </c>
      <c r="F1462">
        <v>635.45000000000005</v>
      </c>
      <c r="G1462">
        <v>39.416031562253899</v>
      </c>
      <c r="H1462">
        <v>-5.6390262916939502</v>
      </c>
      <c r="I1462">
        <v>-30.685644606223502</v>
      </c>
      <c r="J1462">
        <v>-7.2253411031099697</v>
      </c>
      <c r="K1462">
        <v>732.06372363975697</v>
      </c>
      <c r="L1462">
        <v>739.70549840654803</v>
      </c>
      <c r="M1462">
        <v>24.1756161377218</v>
      </c>
      <c r="N1462">
        <v>0.43549084386437198</v>
      </c>
      <c r="O1462">
        <v>72.248013218978599</v>
      </c>
      <c r="P1462">
        <v>62.104591836734699</v>
      </c>
      <c r="Q1462">
        <v>0.123003370253297</v>
      </c>
    </row>
    <row r="1463" spans="1:17" hidden="1" x14ac:dyDescent="0.3">
      <c r="A1463" t="s">
        <v>3099</v>
      </c>
      <c r="B1463" t="s">
        <v>3100</v>
      </c>
      <c r="C1463" t="s">
        <v>3124</v>
      </c>
      <c r="D1463" t="s">
        <v>3101</v>
      </c>
      <c r="E1463">
        <v>1007.27666721947</v>
      </c>
      <c r="F1463">
        <v>510</v>
      </c>
      <c r="G1463">
        <v>225.90789380393099</v>
      </c>
      <c r="H1463">
        <v>4.6836462215489698E-2</v>
      </c>
      <c r="I1463">
        <v>25.271721246525001</v>
      </c>
      <c r="J1463">
        <v>1.6495322839267601</v>
      </c>
      <c r="K1463">
        <v>488.95233397093898</v>
      </c>
      <c r="L1463">
        <v>391.29113108668503</v>
      </c>
      <c r="M1463">
        <v>59.166963882542802</v>
      </c>
      <c r="N1463">
        <v>1.0095623740542099</v>
      </c>
      <c r="O1463">
        <v>31.352941176470502</v>
      </c>
      <c r="P1463">
        <v>264.28571428571399</v>
      </c>
    </row>
    <row r="1464" spans="1:17" hidden="1" x14ac:dyDescent="0.3">
      <c r="A1464" t="s">
        <v>3102</v>
      </c>
      <c r="B1464" t="s">
        <v>3103</v>
      </c>
      <c r="C1464" t="s">
        <v>3124</v>
      </c>
      <c r="D1464" t="s">
        <v>753</v>
      </c>
      <c r="E1464">
        <v>1006.54769195855</v>
      </c>
      <c r="F1464">
        <v>199.3</v>
      </c>
      <c r="G1464">
        <v>-45.135984524246801</v>
      </c>
      <c r="H1464">
        <v>-13.6113310230848</v>
      </c>
      <c r="I1464">
        <v>-29.732974073887501</v>
      </c>
      <c r="J1464">
        <v>-12.5411916209317</v>
      </c>
      <c r="K1464">
        <v>238.706281156822</v>
      </c>
      <c r="M1464">
        <v>19.852406639537001</v>
      </c>
      <c r="N1464">
        <v>0.54655806199566503</v>
      </c>
      <c r="O1464">
        <v>60.913196186653202</v>
      </c>
      <c r="P1464">
        <v>2.2051282051282102</v>
      </c>
    </row>
    <row r="1465" spans="1:17" hidden="1" x14ac:dyDescent="0.3">
      <c r="A1465" t="s">
        <v>3104</v>
      </c>
      <c r="B1465" t="s">
        <v>3105</v>
      </c>
      <c r="C1465" t="s">
        <v>3124</v>
      </c>
      <c r="D1465" t="s">
        <v>413</v>
      </c>
      <c r="E1465">
        <v>1002.55074168429</v>
      </c>
      <c r="F1465">
        <v>144.08000000000001</v>
      </c>
      <c r="G1465">
        <v>-25.455425653204699</v>
      </c>
      <c r="H1465">
        <v>-7.3760425638587597</v>
      </c>
      <c r="I1465">
        <v>-12.329161822997801</v>
      </c>
      <c r="J1465">
        <v>-4.1642255589439596</v>
      </c>
      <c r="K1465">
        <v>162.36402933836001</v>
      </c>
      <c r="L1465">
        <v>161.44200406836299</v>
      </c>
      <c r="M1465">
        <v>30.5093964720085</v>
      </c>
      <c r="N1465">
        <v>0.33270667229069401</v>
      </c>
      <c r="O1465">
        <v>35.688506385341398</v>
      </c>
      <c r="P1465">
        <v>9.5248954770049394</v>
      </c>
      <c r="Q1465">
        <v>4.0265660457170002E-3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Price_Filter_14_11_2024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2024-11-16T08:28:45Z</dcterms:created>
  <dcterms:modified xsi:type="dcterms:W3CDTF">2024-11-22T12:23:42Z</dcterms:modified>
</cp:coreProperties>
</file>